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externalLinks/externalLink3.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5.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WP CBR\WWP 2019-12 CBR\"/>
    </mc:Choice>
  </mc:AlternateContent>
  <bookViews>
    <workbookView xWindow="4200" yWindow="0" windowWidth="28800" windowHeight="11850" activeTab="5"/>
  </bookViews>
  <sheets>
    <sheet name="ADJ SUMMARY" sheetId="3" r:id="rId1"/>
    <sheet name="ADJ DETAIL-INPUT" sheetId="1" r:id="rId2"/>
    <sheet name="RR SUMMARY" sheetId="51" r:id="rId3"/>
    <sheet name="CF " sheetId="52" r:id="rId4"/>
    <sheet name="Acerno_Cache_XXXXX" sheetId="115" state="veryHidden" r:id="rId5"/>
    <sheet name="LEAD SHEETS-DO NOT ENTER" sheetId="113" r:id="rId6"/>
    <sheet name="ROO INPUT" sheetId="111" r:id="rId7"/>
    <sheet name="DEBT CALC" sheetId="48" r:id="rId8"/>
    <sheet name="Normalized ROE - Elec&amp;Gas" sheetId="116" r:id="rId9"/>
  </sheets>
  <externalReferences>
    <externalReference r:id="rId10"/>
    <externalReference r:id="rId11"/>
    <externalReference r:id="rId12"/>
  </externalReferences>
  <definedNames>
    <definedName name="ID_Elec" localSheetId="6">#REF!</definedName>
    <definedName name="ID_Elec">'DEBT CALC'!$A$69:$F$146</definedName>
    <definedName name="ID_Gas" localSheetId="5">'DEBT CALC'!#REF!</definedName>
    <definedName name="ID_Gas" localSheetId="8">'[1]DEBT CALC'!#REF!</definedName>
    <definedName name="ID_Gas" localSheetId="6">#REF!</definedName>
    <definedName name="ID_Gas">'DEBT CALC'!#REF!</definedName>
    <definedName name="_xlnm.Print_Area" localSheetId="1">'ADJ DETAIL-INPUT'!$A$1:$AB$83</definedName>
    <definedName name="_xlnm.Print_Area" localSheetId="0">'ADJ SUMMARY'!$A$1:$F$38</definedName>
    <definedName name="_xlnm.Print_Area" localSheetId="3">'CF '!$A$1:$F$26</definedName>
    <definedName name="_xlnm.Print_Area" localSheetId="7">'DEBT CALC'!$A$1:$I$48</definedName>
    <definedName name="_xlnm.Print_Area" localSheetId="5">'LEAD SHEETS-DO NOT ENTER'!$A$2:$AA$81</definedName>
    <definedName name="_xlnm.Print_Area" localSheetId="8">'Normalized ROE - Elec&amp;Gas'!$A$1:$F$13</definedName>
    <definedName name="_xlnm.Print_Area" localSheetId="6">'ROO INPUT'!$A$1:$G$82</definedName>
    <definedName name="_xlnm.Print_Area" localSheetId="2">'RR SUMMARY'!$I$1:$M$16</definedName>
    <definedName name="Print_for_CBReport">'ADJ SUMMARY'!$A$1:$F$36</definedName>
    <definedName name="Print_for_Checking" localSheetId="5">'ADJ SUMMARY'!#REF!:'ADJ SUMMARY'!#REF!</definedName>
    <definedName name="Print_for_Checking" localSheetId="8">'[1]ADJ SUMMARY'!#REF!:'[1]ADJ SUMMARY'!#REF!</definedName>
    <definedName name="Print_for_Checking" localSheetId="6">[2]PFRstmtSheet!$A$1:[2]PFRstmtSheet!#REF!</definedName>
    <definedName name="Print_for_Checking">'ADJ SUMMARY'!#REF!:'ADJ SUMMARY'!#REF!</definedName>
    <definedName name="_xlnm.Print_Titles" localSheetId="1">'ADJ DETAIL-INPUT'!$A:$D,'ADJ DETAIL-INPUT'!$2:$10</definedName>
    <definedName name="_xlnm.Print_Titles" localSheetId="5">'LEAD SHEETS-DO NOT ENTER'!$A:$D,'LEAD SHEETS-DO NOT ENTER'!$2:$10</definedName>
    <definedName name="_xlnm.Print_Titles" localSheetId="6">'ROO INPUT'!$1:$10</definedName>
    <definedName name="RRC_Adjustment_Print" localSheetId="8">#REF!</definedName>
    <definedName name="RRC_Adjustment_Print">#REF!</definedName>
    <definedName name="RRC_Rate_Print" localSheetId="8">#REF!</definedName>
    <definedName name="RRC_Rate_Print">#REF!</definedName>
    <definedName name="Summary" localSheetId="5">#REF!</definedName>
    <definedName name="Summary" localSheetId="6">#REF!</definedName>
    <definedName name="Summary">#REF!</definedName>
    <definedName name="WA_Elec" localSheetId="6">#REF!</definedName>
    <definedName name="WA_Elec">'DEBT CALC'!$A$1:$F$68</definedName>
    <definedName name="WA_Gas" localSheetId="5">'DEBT CALC'!#REF!</definedName>
    <definedName name="WA_Gas" localSheetId="8">'[1]DEBT CALC'!#REF!</definedName>
    <definedName name="WA_Gas" localSheetId="6">#REF!</definedName>
    <definedName name="WA_Gas">'DEBT CALC'!#REF!</definedName>
    <definedName name="Z_6E1B8C45_B07F_11D2_B0DC_0000832CDFF0_.wvu.Cols" localSheetId="1" hidden="1">'ADJ DETAIL-INPUT'!#REF!,'ADJ DETAIL-INPUT'!#REF!</definedName>
    <definedName name="Z_6E1B8C45_B07F_11D2_B0DC_0000832CDFF0_.wvu.Cols" localSheetId="5" hidden="1">'LEAD SHEETS-DO NOT ENTER'!#REF!,'LEAD SHEETS-DO NOT ENTER'!#REF!</definedName>
    <definedName name="Z_6E1B8C45_B07F_11D2_B0DC_0000832CDFF0_.wvu.PrintArea" localSheetId="1" hidden="1">'ADJ DETAIL-INPUT'!$E:$AB</definedName>
    <definedName name="Z_6E1B8C45_B07F_11D2_B0DC_0000832CDFF0_.wvu.PrintArea" localSheetId="0" hidden="1">'ADJ SUMMARY'!$A$1:$F$36</definedName>
    <definedName name="Z_6E1B8C45_B07F_11D2_B0DC_0000832CDFF0_.wvu.PrintArea" localSheetId="5" hidden="1">'LEAD SHEETS-DO NOT ENTER'!$E:$Z</definedName>
    <definedName name="Z_6E1B8C45_B07F_11D2_B0DC_0000832CDFF0_.wvu.PrintArea" localSheetId="6" hidden="1">'ROO INPUT'!$A$1:$G$81</definedName>
    <definedName name="Z_6E1B8C45_B07F_11D2_B0DC_0000832CDFF0_.wvu.PrintTitles" localSheetId="1" hidden="1">'ADJ DETAIL-INPUT'!$A:$D,'ADJ DETAIL-INPUT'!$2:$10</definedName>
    <definedName name="Z_6E1B8C45_B07F_11D2_B0DC_0000832CDFF0_.wvu.PrintTitles" localSheetId="5" hidden="1">'LEAD SHEETS-DO NOT ENTER'!$A:$D,'LEAD SHEETS-DO NOT ENTER'!$2:$10</definedName>
    <definedName name="Z_6E1B8C45_B07F_11D2_B0DC_0000832CDFF0_.wvu.Rows" localSheetId="0" hidden="1">'ADJ SUMMARY'!#REF!,'ADJ SUMMARY'!$21:$36,'ADJ SUMMARY'!$33:$33,'ADJ SUMMARY'!$35:$36,'ADJ SUMMARY'!#REF!,'ADJ SUMMARY'!#REF!,'ADJ SUMMARY'!#REF!</definedName>
    <definedName name="Z_A15D1962_B049_11D2_8670_0000832CEEE8_.wvu.Cols" localSheetId="1" hidden="1">'ADJ DETAIL-INPUT'!#REF!</definedName>
    <definedName name="Z_A15D1962_B049_11D2_8670_0000832CEEE8_.wvu.Cols" localSheetId="5" hidden="1">'LEAD SHEETS-DO NOT ENTER'!#REF!</definedName>
    <definedName name="Z_A15D1962_B049_11D2_8670_0000832CEEE8_.wvu.Rows" localSheetId="0" hidden="1">'ADJ SUMMARY'!$35:$36,'ADJ SUMMARY'!#REF!</definedName>
  </definedNames>
  <calcPr calcId="152511"/>
  <customWorkbookViews>
    <customWorkbookView name="Don Falkner - Personal View" guid="{6E1B8C45-B07F-11D2-B0DC-0000832CDFF0}" mergeInterval="0" personalView="1" maximized="1" windowWidth="1020" windowHeight="604" tabRatio="768" activeSheetId="3"/>
    <customWorkbookView name="Kathy Mitchell - Personal View" guid="{A15D1962-B049-11D2-8670-0000832CEEE8}" mergeInterval="0" personalView="1" maximized="1" windowWidth="796" windowHeight="436" tabRatio="768" activeSheetId="2"/>
  </customWorkbookViews>
</workbook>
</file>

<file path=xl/calcChain.xml><?xml version="1.0" encoding="utf-8"?>
<calcChain xmlns="http://schemas.openxmlformats.org/spreadsheetml/2006/main">
  <c r="X37" i="1" l="1"/>
  <c r="E5" i="116" l="1"/>
  <c r="AA23" i="1" l="1"/>
  <c r="AA18" i="1"/>
  <c r="F64" i="111" l="1"/>
  <c r="F78" i="111"/>
  <c r="F488" i="111"/>
  <c r="F489" i="111"/>
  <c r="F490" i="111"/>
  <c r="F491" i="111"/>
  <c r="F492" i="111"/>
  <c r="F493" i="111"/>
  <c r="F494" i="111"/>
  <c r="F495" i="111"/>
  <c r="F496" i="111"/>
  <c r="F497" i="111"/>
  <c r="F498" i="111"/>
  <c r="F472" i="111"/>
  <c r="K13" i="51" l="1"/>
  <c r="E10" i="51"/>
  <c r="F10" i="51"/>
  <c r="D6" i="116" l="1"/>
  <c r="E6" i="116" s="1"/>
  <c r="E7" i="116" l="1"/>
  <c r="F6" i="116"/>
  <c r="S34" i="1" l="1"/>
  <c r="A4" i="3" l="1"/>
  <c r="A4" i="48"/>
  <c r="A3" i="111"/>
  <c r="A6" i="113"/>
  <c r="F487" i="111" l="1"/>
  <c r="F446" i="111"/>
  <c r="F335" i="111"/>
  <c r="F336" i="111"/>
  <c r="G44" i="111"/>
  <c r="F304" i="111"/>
  <c r="F305" i="111"/>
  <c r="F306" i="111"/>
  <c r="F307" i="111"/>
  <c r="F308" i="111"/>
  <c r="F309" i="111"/>
  <c r="F103" i="111"/>
  <c r="F99" i="111"/>
  <c r="F44" i="113" l="1"/>
  <c r="G44" i="113"/>
  <c r="H44" i="113"/>
  <c r="I44" i="113"/>
  <c r="J44" i="113"/>
  <c r="K44" i="113"/>
  <c r="L44" i="113"/>
  <c r="M44" i="113"/>
  <c r="N44" i="113"/>
  <c r="O44" i="113"/>
  <c r="P44" i="113"/>
  <c r="Q44" i="113"/>
  <c r="R44" i="113"/>
  <c r="S44" i="113"/>
  <c r="T44" i="113"/>
  <c r="U44" i="113"/>
  <c r="X44" i="113"/>
  <c r="Y44" i="113"/>
  <c r="V44" i="113"/>
  <c r="Z44" i="113"/>
  <c r="W44" i="113"/>
  <c r="AA44" i="113"/>
  <c r="A44" i="113"/>
  <c r="C44" i="113"/>
  <c r="I7" i="113" l="1"/>
  <c r="I8" i="113"/>
  <c r="I9" i="113"/>
  <c r="I11" i="113"/>
  <c r="I14" i="113"/>
  <c r="I15" i="113"/>
  <c r="I16" i="113"/>
  <c r="I18" i="113"/>
  <c r="I23" i="113"/>
  <c r="I24" i="113"/>
  <c r="I25" i="113"/>
  <c r="I26" i="113"/>
  <c r="I27" i="113"/>
  <c r="I31" i="113"/>
  <c r="I32" i="113"/>
  <c r="I34" i="113"/>
  <c r="I37" i="113"/>
  <c r="I38" i="113"/>
  <c r="I39" i="113"/>
  <c r="I42" i="113"/>
  <c r="I43" i="113"/>
  <c r="I45" i="113"/>
  <c r="I51" i="113"/>
  <c r="I54" i="113"/>
  <c r="I55" i="113"/>
  <c r="I61" i="113"/>
  <c r="I62" i="113"/>
  <c r="I63" i="113"/>
  <c r="I64" i="113"/>
  <c r="I65" i="113"/>
  <c r="I68" i="113"/>
  <c r="I69" i="113"/>
  <c r="I70" i="113"/>
  <c r="I71" i="113"/>
  <c r="I72" i="113"/>
  <c r="I76" i="113"/>
  <c r="I78" i="113"/>
  <c r="I79" i="113"/>
  <c r="I80" i="113"/>
  <c r="C14" i="3" l="1"/>
  <c r="B15" i="48" s="1"/>
  <c r="B14" i="3"/>
  <c r="I73" i="1"/>
  <c r="I73" i="113" s="1"/>
  <c r="I66" i="1"/>
  <c r="I66" i="113" s="1"/>
  <c r="I46" i="1"/>
  <c r="I46" i="113" s="1"/>
  <c r="I35" i="1"/>
  <c r="I35" i="113" s="1"/>
  <c r="I28" i="1"/>
  <c r="I28" i="113" s="1"/>
  <c r="I17" i="1"/>
  <c r="I19" i="1" l="1"/>
  <c r="I19" i="113" s="1"/>
  <c r="I17" i="113"/>
  <c r="I74" i="1"/>
  <c r="I47" i="1"/>
  <c r="I77" i="1" l="1"/>
  <c r="I74" i="113"/>
  <c r="I49" i="1"/>
  <c r="I47" i="113"/>
  <c r="I52" i="1" l="1"/>
  <c r="I52" i="113" s="1"/>
  <c r="I49" i="113"/>
  <c r="I81" i="1"/>
  <c r="I77" i="113"/>
  <c r="E18" i="52"/>
  <c r="E20" i="52" s="1"/>
  <c r="A4" i="51"/>
  <c r="A4" i="52" s="1"/>
  <c r="I81" i="113" l="1"/>
  <c r="E14" i="3"/>
  <c r="F15" i="48" s="1"/>
  <c r="G15" i="48" s="1"/>
  <c r="E22" i="52"/>
  <c r="E24" i="52" s="1"/>
  <c r="E20" i="51" s="1"/>
  <c r="M11" i="51" l="1"/>
  <c r="AA73" i="1" l="1"/>
  <c r="AA66" i="1"/>
  <c r="AA46" i="1"/>
  <c r="AA35" i="1"/>
  <c r="AA28" i="1"/>
  <c r="AA17" i="1"/>
  <c r="AA74" i="1" l="1"/>
  <c r="AA77" i="1" s="1"/>
  <c r="AA81" i="1" s="1"/>
  <c r="AA47" i="1"/>
  <c r="AA19" i="1"/>
  <c r="AA49" i="1" l="1"/>
  <c r="AA52" i="1" s="1"/>
  <c r="C27" i="3" l="1"/>
  <c r="B30" i="48" s="1"/>
  <c r="B27" i="3"/>
  <c r="V7" i="113"/>
  <c r="V8" i="113"/>
  <c r="V9" i="113"/>
  <c r="V11" i="113"/>
  <c r="V14" i="113"/>
  <c r="V15" i="113"/>
  <c r="V16" i="113"/>
  <c r="V18" i="113"/>
  <c r="V23" i="113"/>
  <c r="V24" i="113"/>
  <c r="V25" i="113"/>
  <c r="V26" i="113"/>
  <c r="V27" i="113"/>
  <c r="V31" i="113"/>
  <c r="V32" i="113"/>
  <c r="V34" i="113"/>
  <c r="V37" i="113"/>
  <c r="V38" i="113"/>
  <c r="V39" i="113"/>
  <c r="V42" i="113"/>
  <c r="V43" i="113"/>
  <c r="V45" i="113"/>
  <c r="V51" i="113"/>
  <c r="V54" i="113"/>
  <c r="V55" i="113"/>
  <c r="V61" i="113"/>
  <c r="V62" i="113"/>
  <c r="V63" i="113"/>
  <c r="V64" i="113"/>
  <c r="V65" i="113"/>
  <c r="V68" i="113"/>
  <c r="V69" i="113"/>
  <c r="V70" i="113"/>
  <c r="V71" i="113"/>
  <c r="V72" i="113"/>
  <c r="V76" i="113"/>
  <c r="V78" i="113"/>
  <c r="V79" i="113"/>
  <c r="V80" i="113"/>
  <c r="V73" i="1"/>
  <c r="V73" i="113" s="1"/>
  <c r="V66" i="1"/>
  <c r="V66" i="113" s="1"/>
  <c r="V46" i="1"/>
  <c r="V46" i="113" s="1"/>
  <c r="V35" i="1"/>
  <c r="V35" i="113" s="1"/>
  <c r="V28" i="1"/>
  <c r="V28" i="113" s="1"/>
  <c r="V17" i="1"/>
  <c r="V17" i="113" s="1"/>
  <c r="V19" i="1" l="1"/>
  <c r="V19" i="113" s="1"/>
  <c r="V74" i="1"/>
  <c r="V47" i="1"/>
  <c r="V47" i="113" s="1"/>
  <c r="V77" i="1" l="1"/>
  <c r="V74" i="113"/>
  <c r="V49" i="1"/>
  <c r="V49" i="113" l="1"/>
  <c r="V52" i="1"/>
  <c r="V52" i="113" s="1"/>
  <c r="V81" i="1"/>
  <c r="V77" i="113"/>
  <c r="E27" i="3" l="1"/>
  <c r="F30" i="48" s="1"/>
  <c r="G30" i="48" s="1"/>
  <c r="V81" i="113"/>
  <c r="AA3" i="113" l="1"/>
  <c r="F337" i="111" l="1"/>
  <c r="F61" i="111" s="1"/>
  <c r="F334" i="111"/>
  <c r="F338" i="111"/>
  <c r="F339" i="111"/>
  <c r="F340" i="111"/>
  <c r="F341" i="111"/>
  <c r="F342" i="111"/>
  <c r="F343" i="111"/>
  <c r="F344" i="111"/>
  <c r="F345" i="111"/>
  <c r="F346" i="111"/>
  <c r="F347" i="111"/>
  <c r="F348" i="111"/>
  <c r="F349" i="111"/>
  <c r="F350" i="111"/>
  <c r="F351" i="111"/>
  <c r="F352" i="111"/>
  <c r="F353" i="111"/>
  <c r="F354" i="111"/>
  <c r="F355" i="111"/>
  <c r="F356" i="111"/>
  <c r="F357" i="111"/>
  <c r="F358" i="111"/>
  <c r="F359" i="111"/>
  <c r="F360" i="111"/>
  <c r="F361" i="111"/>
  <c r="F362" i="111"/>
  <c r="F363" i="111"/>
  <c r="F364" i="111"/>
  <c r="F365" i="111"/>
  <c r="F366" i="111"/>
  <c r="F367" i="111"/>
  <c r="F368" i="111"/>
  <c r="F369" i="111"/>
  <c r="F370" i="111"/>
  <c r="F62" i="111" s="1"/>
  <c r="F371" i="111"/>
  <c r="F372" i="111"/>
  <c r="F373" i="111"/>
  <c r="F374" i="111"/>
  <c r="F375" i="111"/>
  <c r="F376" i="111"/>
  <c r="F377" i="111"/>
  <c r="F378" i="111"/>
  <c r="F379" i="111"/>
  <c r="F380" i="111"/>
  <c r="F381" i="111"/>
  <c r="F382" i="111"/>
  <c r="F383" i="111"/>
  <c r="F63" i="111" s="1"/>
  <c r="F385" i="111"/>
  <c r="F386" i="111"/>
  <c r="F387" i="111"/>
  <c r="F388" i="111"/>
  <c r="F389" i="111"/>
  <c r="F390" i="111"/>
  <c r="F391" i="111"/>
  <c r="F392" i="111"/>
  <c r="F393" i="111"/>
  <c r="F394" i="111"/>
  <c r="F395" i="111"/>
  <c r="F396" i="111"/>
  <c r="F397" i="111"/>
  <c r="F398" i="111"/>
  <c r="F399" i="111"/>
  <c r="F400" i="111"/>
  <c r="F401" i="111"/>
  <c r="F403" i="111"/>
  <c r="F404" i="111"/>
  <c r="F405" i="111"/>
  <c r="F406" i="111"/>
  <c r="F407" i="111"/>
  <c r="F408" i="111"/>
  <c r="F409" i="111"/>
  <c r="F410" i="111"/>
  <c r="F411" i="111"/>
  <c r="F412" i="111"/>
  <c r="F413" i="111"/>
  <c r="F414" i="111"/>
  <c r="F415" i="111"/>
  <c r="F416" i="111"/>
  <c r="F417" i="111"/>
  <c r="F418" i="111"/>
  <c r="F419" i="111"/>
  <c r="F420" i="111"/>
  <c r="F421" i="111"/>
  <c r="F422" i="111"/>
  <c r="F423" i="111"/>
  <c r="F424" i="111"/>
  <c r="F425" i="111"/>
  <c r="F426" i="111"/>
  <c r="F427" i="111"/>
  <c r="F428" i="111"/>
  <c r="F429" i="111"/>
  <c r="F430" i="111"/>
  <c r="F431" i="111"/>
  <c r="F432" i="111"/>
  <c r="F433" i="111"/>
  <c r="F434" i="111"/>
  <c r="F435" i="111"/>
  <c r="F436" i="111"/>
  <c r="F437" i="111"/>
  <c r="F438" i="111"/>
  <c r="F439" i="111"/>
  <c r="F440" i="111"/>
  <c r="F441" i="111"/>
  <c r="F442" i="111"/>
  <c r="F443" i="111"/>
  <c r="F444" i="111"/>
  <c r="F445" i="111"/>
  <c r="F447" i="111"/>
  <c r="F448" i="111"/>
  <c r="F449" i="111"/>
  <c r="F450" i="111"/>
  <c r="F451" i="111"/>
  <c r="F452" i="111"/>
  <c r="F453" i="111"/>
  <c r="F454" i="111"/>
  <c r="F455" i="111"/>
  <c r="F456" i="111"/>
  <c r="F457" i="111"/>
  <c r="F458" i="111"/>
  <c r="F459" i="111"/>
  <c r="F460" i="111"/>
  <c r="F461" i="111"/>
  <c r="F462" i="111"/>
  <c r="F463" i="111"/>
  <c r="F464" i="111"/>
  <c r="F465" i="111"/>
  <c r="F466" i="111"/>
  <c r="F467" i="111"/>
  <c r="F468" i="111"/>
  <c r="F469" i="111"/>
  <c r="F470" i="111"/>
  <c r="F471" i="111"/>
  <c r="F473" i="111"/>
  <c r="F474" i="111"/>
  <c r="F475" i="111"/>
  <c r="F476" i="111"/>
  <c r="F477" i="111"/>
  <c r="F478" i="111"/>
  <c r="F479" i="111"/>
  <c r="F480" i="111"/>
  <c r="F481" i="111"/>
  <c r="F482" i="111"/>
  <c r="F483" i="111"/>
  <c r="F484" i="111"/>
  <c r="F485" i="111"/>
  <c r="F486" i="111"/>
  <c r="F499" i="111"/>
  <c r="F500" i="111"/>
  <c r="F501" i="111"/>
  <c r="F502" i="111"/>
  <c r="F503" i="111"/>
  <c r="F504" i="111"/>
  <c r="F226" i="111"/>
  <c r="F228" i="111"/>
  <c r="AA7" i="113" l="1"/>
  <c r="AA8" i="113"/>
  <c r="AA9" i="113"/>
  <c r="AA11" i="113"/>
  <c r="AA14" i="113"/>
  <c r="AA15" i="113"/>
  <c r="AA16" i="113"/>
  <c r="AA18" i="113"/>
  <c r="AA25" i="113"/>
  <c r="AA26" i="113"/>
  <c r="AA27" i="113"/>
  <c r="AA31" i="113"/>
  <c r="AA32" i="113"/>
  <c r="AA34" i="113"/>
  <c r="AA37" i="113"/>
  <c r="AA38" i="113"/>
  <c r="AA39" i="113"/>
  <c r="AA42" i="113"/>
  <c r="AA43" i="113"/>
  <c r="AA45" i="113"/>
  <c r="AA51" i="113"/>
  <c r="AA54" i="113"/>
  <c r="AA55" i="113"/>
  <c r="AA61" i="113"/>
  <c r="AA62" i="113"/>
  <c r="AA63" i="113"/>
  <c r="AA64" i="113"/>
  <c r="AA65" i="113"/>
  <c r="AA68" i="113"/>
  <c r="AA69" i="113"/>
  <c r="AA70" i="113"/>
  <c r="AA71" i="113"/>
  <c r="AA72" i="113"/>
  <c r="AA76" i="113"/>
  <c r="AA78" i="113"/>
  <c r="AA79" i="113"/>
  <c r="AA80" i="113"/>
  <c r="Z7" i="113"/>
  <c r="Z8" i="113"/>
  <c r="Z9" i="113"/>
  <c r="Z11" i="113"/>
  <c r="Z14" i="113"/>
  <c r="Z15" i="113"/>
  <c r="Z16" i="113"/>
  <c r="Z18" i="113"/>
  <c r="Z23" i="113"/>
  <c r="Z24" i="113"/>
  <c r="Z25" i="113"/>
  <c r="Z26" i="113"/>
  <c r="Z27" i="113"/>
  <c r="Z31" i="113"/>
  <c r="Z32" i="113"/>
  <c r="Z34" i="113"/>
  <c r="Z37" i="113"/>
  <c r="Z38" i="113"/>
  <c r="Z39" i="113"/>
  <c r="Z42" i="113"/>
  <c r="Z43" i="113"/>
  <c r="Z45" i="113"/>
  <c r="Z51" i="113"/>
  <c r="Z54" i="113"/>
  <c r="Z55" i="113"/>
  <c r="Z61" i="113"/>
  <c r="Z62" i="113"/>
  <c r="Z63" i="113"/>
  <c r="Z64" i="113"/>
  <c r="Z65" i="113"/>
  <c r="Z68" i="113"/>
  <c r="Z69" i="113"/>
  <c r="Z70" i="113"/>
  <c r="Z71" i="113"/>
  <c r="Z72" i="113"/>
  <c r="Z76" i="113"/>
  <c r="Z78" i="113"/>
  <c r="Z79" i="113"/>
  <c r="Z80" i="113"/>
  <c r="C32" i="3" l="1"/>
  <c r="B33" i="48" s="1"/>
  <c r="B32" i="3"/>
  <c r="AA24" i="113"/>
  <c r="AA23" i="113"/>
  <c r="G14" i="111"/>
  <c r="J14" i="111"/>
  <c r="I14" i="111" s="1"/>
  <c r="G15" i="111"/>
  <c r="J15" i="111"/>
  <c r="I15" i="111" s="1"/>
  <c r="G16" i="111"/>
  <c r="J16" i="111"/>
  <c r="I16" i="111" s="1"/>
  <c r="G18" i="111"/>
  <c r="J18" i="111"/>
  <c r="I18" i="111" s="1"/>
  <c r="G23" i="111"/>
  <c r="J23" i="111"/>
  <c r="I23" i="111" s="1"/>
  <c r="G24" i="111"/>
  <c r="J24" i="111"/>
  <c r="I24" i="111" s="1"/>
  <c r="G25" i="111"/>
  <c r="J25" i="111"/>
  <c r="I25" i="111" s="1"/>
  <c r="G26" i="111"/>
  <c r="G27" i="111"/>
  <c r="J27" i="111"/>
  <c r="G31" i="111"/>
  <c r="J31" i="111"/>
  <c r="I31" i="111" s="1"/>
  <c r="G32" i="111"/>
  <c r="J32" i="111"/>
  <c r="I32" i="111" s="1"/>
  <c r="G34" i="111"/>
  <c r="J34" i="111"/>
  <c r="I34" i="111" s="1"/>
  <c r="G37" i="111"/>
  <c r="J37" i="111"/>
  <c r="I37" i="111" s="1"/>
  <c r="G38" i="111"/>
  <c r="J38" i="111"/>
  <c r="I38" i="111" s="1"/>
  <c r="G39" i="111"/>
  <c r="J39" i="111"/>
  <c r="I39" i="111" s="1"/>
  <c r="G42" i="111"/>
  <c r="J42" i="111"/>
  <c r="I42" i="111" s="1"/>
  <c r="G43" i="111"/>
  <c r="J43" i="111"/>
  <c r="I43" i="111" s="1"/>
  <c r="E45" i="111"/>
  <c r="H45" i="111" s="1"/>
  <c r="J45" i="111"/>
  <c r="I45" i="111" s="1"/>
  <c r="G52" i="111"/>
  <c r="J52" i="111"/>
  <c r="I52" i="111" s="1"/>
  <c r="G54" i="111"/>
  <c r="J54" i="111"/>
  <c r="I54" i="111" s="1"/>
  <c r="G55" i="111"/>
  <c r="J55" i="111"/>
  <c r="I55" i="111" s="1"/>
  <c r="G61" i="111"/>
  <c r="J61" i="111"/>
  <c r="I61" i="111" s="1"/>
  <c r="G62" i="111"/>
  <c r="J62" i="111"/>
  <c r="I62" i="111" s="1"/>
  <c r="G63" i="111"/>
  <c r="J63" i="111"/>
  <c r="I63" i="111" s="1"/>
  <c r="G64" i="111"/>
  <c r="J64" i="111"/>
  <c r="I64" i="111" s="1"/>
  <c r="G65" i="111"/>
  <c r="J65" i="111"/>
  <c r="I65" i="111" s="1"/>
  <c r="H67" i="111"/>
  <c r="J67" i="111"/>
  <c r="I67" i="111" s="1"/>
  <c r="G68" i="111"/>
  <c r="G69" i="111"/>
  <c r="G70" i="111"/>
  <c r="G71" i="111"/>
  <c r="G72" i="111"/>
  <c r="G76" i="111"/>
  <c r="J76" i="111"/>
  <c r="I76" i="111" s="1"/>
  <c r="G79" i="111"/>
  <c r="G78" i="111" s="1"/>
  <c r="F86" i="111"/>
  <c r="F87" i="111"/>
  <c r="F88" i="111"/>
  <c r="F89" i="111"/>
  <c r="F90" i="111"/>
  <c r="F15" i="111" s="1"/>
  <c r="F91" i="111"/>
  <c r="F92" i="111"/>
  <c r="F93" i="111"/>
  <c r="F94" i="111"/>
  <c r="F16" i="111" s="1"/>
  <c r="F95" i="111"/>
  <c r="F96" i="111"/>
  <c r="F97" i="111"/>
  <c r="F98" i="111"/>
  <c r="F100" i="111"/>
  <c r="F101" i="111"/>
  <c r="F102" i="111"/>
  <c r="F104" i="111"/>
  <c r="F105" i="111"/>
  <c r="F106" i="111"/>
  <c r="F107" i="111"/>
  <c r="F108" i="111"/>
  <c r="F109" i="111"/>
  <c r="F110" i="111"/>
  <c r="F111" i="111"/>
  <c r="F112" i="111"/>
  <c r="F113" i="111"/>
  <c r="F114" i="111"/>
  <c r="F115" i="111"/>
  <c r="F116" i="111"/>
  <c r="F117" i="111"/>
  <c r="F118" i="111"/>
  <c r="F119" i="111"/>
  <c r="F120" i="111"/>
  <c r="F121" i="111"/>
  <c r="F122" i="111"/>
  <c r="F123" i="111"/>
  <c r="F124" i="111"/>
  <c r="F125" i="111"/>
  <c r="F126" i="111"/>
  <c r="F127" i="111"/>
  <c r="F128" i="111"/>
  <c r="F129" i="111"/>
  <c r="F130" i="111"/>
  <c r="F131" i="111"/>
  <c r="F132" i="111"/>
  <c r="F133" i="111"/>
  <c r="F134" i="111"/>
  <c r="F135" i="111"/>
  <c r="F136" i="111"/>
  <c r="F137" i="111"/>
  <c r="F138" i="111"/>
  <c r="F139" i="111"/>
  <c r="F140" i="111"/>
  <c r="F141" i="111"/>
  <c r="F142" i="111"/>
  <c r="F143" i="111"/>
  <c r="F144" i="111"/>
  <c r="F145" i="111"/>
  <c r="F146" i="111"/>
  <c r="F147" i="111"/>
  <c r="F148" i="111"/>
  <c r="F149" i="111"/>
  <c r="F150" i="111"/>
  <c r="F151" i="111"/>
  <c r="F152" i="111"/>
  <c r="F153" i="111"/>
  <c r="F154" i="111"/>
  <c r="F155" i="111"/>
  <c r="F156" i="111"/>
  <c r="F157" i="111"/>
  <c r="F158" i="111"/>
  <c r="F159" i="111"/>
  <c r="F160" i="111"/>
  <c r="F24" i="111" s="1"/>
  <c r="F161" i="111"/>
  <c r="F162" i="111"/>
  <c r="F163" i="111"/>
  <c r="F164" i="111"/>
  <c r="F165" i="111"/>
  <c r="F166" i="111"/>
  <c r="F167" i="111"/>
  <c r="F168" i="111"/>
  <c r="F169" i="111"/>
  <c r="F170" i="111"/>
  <c r="F171" i="111"/>
  <c r="F172" i="111"/>
  <c r="F173" i="111"/>
  <c r="F174" i="111"/>
  <c r="F175" i="111"/>
  <c r="F176" i="111"/>
  <c r="F177" i="111"/>
  <c r="F178" i="111"/>
  <c r="F179" i="111"/>
  <c r="F180" i="111"/>
  <c r="F181" i="111"/>
  <c r="F182" i="111"/>
  <c r="F183" i="111"/>
  <c r="F184" i="111"/>
  <c r="F185" i="111"/>
  <c r="F186" i="111"/>
  <c r="F27" i="111"/>
  <c r="F230" i="111"/>
  <c r="F231" i="111"/>
  <c r="F232" i="111"/>
  <c r="F243" i="111"/>
  <c r="F244" i="111"/>
  <c r="F256" i="111"/>
  <c r="F259" i="111"/>
  <c r="F34" i="111" s="1"/>
  <c r="F263" i="111"/>
  <c r="F264" i="111"/>
  <c r="F271" i="111"/>
  <c r="F272" i="111"/>
  <c r="F273" i="111"/>
  <c r="F277" i="111"/>
  <c r="F278" i="111"/>
  <c r="F283" i="111"/>
  <c r="F284" i="111"/>
  <c r="F298" i="111"/>
  <c r="F299" i="111"/>
  <c r="F300" i="111"/>
  <c r="F301" i="111"/>
  <c r="F302" i="111"/>
  <c r="F303" i="111"/>
  <c r="F310" i="111"/>
  <c r="F311" i="111"/>
  <c r="F312" i="111"/>
  <c r="F313" i="111"/>
  <c r="F314" i="111"/>
  <c r="F315" i="111"/>
  <c r="F316" i="111"/>
  <c r="F317" i="111"/>
  <c r="F318" i="111"/>
  <c r="F319" i="111"/>
  <c r="F52" i="111" s="1"/>
  <c r="F320" i="111"/>
  <c r="F54" i="111" s="1"/>
  <c r="F321" i="111"/>
  <c r="F55" i="111" s="1"/>
  <c r="F322" i="111"/>
  <c r="F323" i="111"/>
  <c r="F324" i="111"/>
  <c r="F325" i="111"/>
  <c r="F326" i="111"/>
  <c r="F327" i="111"/>
  <c r="F328" i="111"/>
  <c r="F329" i="111"/>
  <c r="F330" i="111"/>
  <c r="F331" i="111"/>
  <c r="F332" i="111"/>
  <c r="F333" i="111"/>
  <c r="F65" i="111"/>
  <c r="F70" i="111"/>
  <c r="F71" i="111"/>
  <c r="F76" i="111"/>
  <c r="F79" i="111"/>
  <c r="F23" i="111" l="1"/>
  <c r="F44" i="111"/>
  <c r="F43" i="111"/>
  <c r="E43" i="111" s="1"/>
  <c r="F18" i="111"/>
  <c r="E18" i="111" s="1"/>
  <c r="H18" i="111" s="1"/>
  <c r="G46" i="111"/>
  <c r="E65" i="111"/>
  <c r="H65" i="111" s="1"/>
  <c r="E62" i="111"/>
  <c r="H62" i="111" s="1"/>
  <c r="J17" i="111"/>
  <c r="J19" i="111" s="1"/>
  <c r="E52" i="111"/>
  <c r="H52" i="111" s="1"/>
  <c r="E63" i="111"/>
  <c r="H63" i="111" s="1"/>
  <c r="G35" i="111"/>
  <c r="E34" i="111"/>
  <c r="H34" i="111" s="1"/>
  <c r="J66" i="111"/>
  <c r="J81" i="111" s="1"/>
  <c r="I81" i="111" s="1"/>
  <c r="E16" i="111"/>
  <c r="H16" i="111" s="1"/>
  <c r="J35" i="111"/>
  <c r="I35" i="111"/>
  <c r="E55" i="111"/>
  <c r="H55" i="111" s="1"/>
  <c r="G66" i="111"/>
  <c r="E76" i="111"/>
  <c r="H76" i="111" s="1"/>
  <c r="E64" i="111"/>
  <c r="H64" i="111" s="1"/>
  <c r="I17" i="111"/>
  <c r="I19" i="111" s="1"/>
  <c r="G17" i="111"/>
  <c r="G19" i="111" s="1"/>
  <c r="F68" i="111"/>
  <c r="E68" i="111" s="1"/>
  <c r="F72" i="111"/>
  <c r="E72" i="111" s="1"/>
  <c r="F69" i="111"/>
  <c r="E69" i="111" s="1"/>
  <c r="E54" i="111"/>
  <c r="H54" i="111" s="1"/>
  <c r="E27" i="111"/>
  <c r="H27" i="111" s="1"/>
  <c r="E71" i="111"/>
  <c r="F14" i="111"/>
  <c r="F17" i="111" s="1"/>
  <c r="G73" i="111"/>
  <c r="E70" i="111"/>
  <c r="E24" i="111"/>
  <c r="H24" i="111" s="1"/>
  <c r="E15" i="111"/>
  <c r="H15" i="111" s="1"/>
  <c r="J46" i="111"/>
  <c r="J28" i="111"/>
  <c r="G28" i="111"/>
  <c r="E23" i="111"/>
  <c r="E61" i="111"/>
  <c r="F66" i="111"/>
  <c r="I66" i="111"/>
  <c r="E79" i="111"/>
  <c r="E78" i="111"/>
  <c r="I46" i="111"/>
  <c r="I27" i="111"/>
  <c r="I28" i="111" s="1"/>
  <c r="E44" i="1" l="1"/>
  <c r="E44" i="111"/>
  <c r="H43" i="111"/>
  <c r="G47" i="111"/>
  <c r="G49" i="111" s="1"/>
  <c r="G57" i="111" s="1"/>
  <c r="E73" i="111"/>
  <c r="G74" i="111"/>
  <c r="G77" i="111" s="1"/>
  <c r="G81" i="111" s="1"/>
  <c r="F19" i="111"/>
  <c r="E14" i="111"/>
  <c r="E17" i="111" s="1"/>
  <c r="I47" i="111"/>
  <c r="I49" i="111" s="1"/>
  <c r="I57" i="111" s="1"/>
  <c r="I82" i="111" s="1"/>
  <c r="F73" i="111"/>
  <c r="F74" i="111" s="1"/>
  <c r="F77" i="111" s="1"/>
  <c r="F81" i="111" s="1"/>
  <c r="J47" i="111"/>
  <c r="J49" i="111" s="1"/>
  <c r="J57" i="111" s="1"/>
  <c r="J82" i="111" s="1"/>
  <c r="H23" i="111"/>
  <c r="E66" i="111"/>
  <c r="H61" i="111"/>
  <c r="E44" i="113" l="1"/>
  <c r="AB44" i="1"/>
  <c r="H14" i="111"/>
  <c r="H17" i="111"/>
  <c r="E19" i="111"/>
  <c r="H66" i="111"/>
  <c r="E74" i="111"/>
  <c r="E77" i="111" s="1"/>
  <c r="E81" i="111" s="1"/>
  <c r="H81" i="111" s="1"/>
  <c r="H19" i="111" l="1"/>
  <c r="AA73" i="113" l="1"/>
  <c r="AA66" i="113"/>
  <c r="AA46" i="113"/>
  <c r="AA35" i="113"/>
  <c r="AA28" i="113"/>
  <c r="AA17" i="113"/>
  <c r="AA19" i="113" l="1"/>
  <c r="AA47" i="113"/>
  <c r="AA74" i="113" l="1"/>
  <c r="AA52" i="113" l="1"/>
  <c r="AA49" i="113"/>
  <c r="AA77" i="113"/>
  <c r="AA81" i="113" l="1"/>
  <c r="E32" i="3"/>
  <c r="F33" i="48" s="1"/>
  <c r="G33" i="48" s="1"/>
  <c r="F16" i="51" l="1"/>
  <c r="F20" i="51"/>
  <c r="F14" i="51"/>
  <c r="F18" i="51" l="1"/>
  <c r="F22" i="51" s="1"/>
  <c r="F30" i="51" l="1"/>
  <c r="X7" i="113" l="1"/>
  <c r="Y7" i="113"/>
  <c r="W7" i="113"/>
  <c r="X8" i="113"/>
  <c r="Y8" i="113"/>
  <c r="W8" i="113"/>
  <c r="X9" i="113"/>
  <c r="Y9" i="113"/>
  <c r="W9" i="113"/>
  <c r="X11" i="113"/>
  <c r="Y11" i="113"/>
  <c r="W11" i="113"/>
  <c r="X14" i="113"/>
  <c r="Y14" i="113"/>
  <c r="W14" i="113"/>
  <c r="X15" i="113"/>
  <c r="Y15" i="113"/>
  <c r="W15" i="113"/>
  <c r="X16" i="113"/>
  <c r="Y16" i="113"/>
  <c r="W16" i="113"/>
  <c r="X18" i="113"/>
  <c r="Y18" i="113"/>
  <c r="W18" i="113"/>
  <c r="Y23" i="113"/>
  <c r="W23" i="113"/>
  <c r="X24" i="113"/>
  <c r="Y24" i="113"/>
  <c r="W24" i="113"/>
  <c r="X25" i="113"/>
  <c r="Y25" i="113"/>
  <c r="W25" i="113"/>
  <c r="X26" i="113"/>
  <c r="Y26" i="113"/>
  <c r="W26" i="113"/>
  <c r="X27" i="113"/>
  <c r="Y27" i="113"/>
  <c r="W27" i="113"/>
  <c r="X31" i="113"/>
  <c r="Y31" i="113"/>
  <c r="W31" i="113"/>
  <c r="X32" i="113"/>
  <c r="Y32" i="113"/>
  <c r="W32" i="113"/>
  <c r="Y34" i="113"/>
  <c r="W34" i="113"/>
  <c r="Y37" i="113"/>
  <c r="W37" i="113"/>
  <c r="X38" i="113"/>
  <c r="Y38" i="113"/>
  <c r="W38" i="113"/>
  <c r="X39" i="113"/>
  <c r="Y39" i="113"/>
  <c r="W39" i="113"/>
  <c r="Y42" i="113"/>
  <c r="W42" i="113"/>
  <c r="X43" i="113"/>
  <c r="Y43" i="113"/>
  <c r="W43" i="113"/>
  <c r="X45" i="113"/>
  <c r="Y45" i="113"/>
  <c r="W45" i="113"/>
  <c r="X51" i="113"/>
  <c r="Y51" i="113"/>
  <c r="W51" i="113"/>
  <c r="X52" i="113"/>
  <c r="W53" i="113"/>
  <c r="Y54" i="113"/>
  <c r="W54" i="113"/>
  <c r="X55" i="113"/>
  <c r="Y55" i="113"/>
  <c r="W55" i="113"/>
  <c r="X61" i="113"/>
  <c r="Y61" i="113"/>
  <c r="W61" i="113"/>
  <c r="X62" i="113"/>
  <c r="Y62" i="113"/>
  <c r="W62" i="113"/>
  <c r="X63" i="113"/>
  <c r="Y63" i="113"/>
  <c r="W63" i="113"/>
  <c r="X64" i="113"/>
  <c r="Y64" i="113"/>
  <c r="W64" i="113"/>
  <c r="X65" i="113"/>
  <c r="Y65" i="113"/>
  <c r="W65" i="113"/>
  <c r="X68" i="113"/>
  <c r="Y68" i="113"/>
  <c r="W68" i="113"/>
  <c r="X69" i="113"/>
  <c r="Y69" i="113"/>
  <c r="W69" i="113"/>
  <c r="X70" i="113"/>
  <c r="Y70" i="113"/>
  <c r="W70" i="113"/>
  <c r="X71" i="113"/>
  <c r="Y71" i="113"/>
  <c r="W71" i="113"/>
  <c r="X72" i="113"/>
  <c r="Y72" i="113"/>
  <c r="W72" i="113"/>
  <c r="X76" i="113"/>
  <c r="Y76" i="113"/>
  <c r="W76" i="113"/>
  <c r="X78" i="113"/>
  <c r="Y78" i="113"/>
  <c r="W78" i="113"/>
  <c r="X79" i="113"/>
  <c r="Y79" i="113"/>
  <c r="W79" i="113"/>
  <c r="X80" i="113"/>
  <c r="Y80" i="113"/>
  <c r="W80" i="113"/>
  <c r="X23" i="113" l="1"/>
  <c r="M25" i="1" l="1"/>
  <c r="C31" i="3" l="1"/>
  <c r="B31" i="3"/>
  <c r="B31" i="48" l="1"/>
  <c r="Z73" i="1" l="1"/>
  <c r="Z73" i="113" s="1"/>
  <c r="Z66" i="1"/>
  <c r="Z66" i="113" s="1"/>
  <c r="Z46" i="1"/>
  <c r="Z46" i="113" s="1"/>
  <c r="Z35" i="1"/>
  <c r="Z35" i="113" s="1"/>
  <c r="Z28" i="1"/>
  <c r="Z28" i="113" s="1"/>
  <c r="Z17" i="1"/>
  <c r="Z17" i="113" s="1"/>
  <c r="Z19" i="1" l="1"/>
  <c r="Z19" i="113" s="1"/>
  <c r="Z74" i="1"/>
  <c r="Z74" i="113" s="1"/>
  <c r="Z47" i="1"/>
  <c r="Z47" i="113" s="1"/>
  <c r="Z77" i="1" l="1"/>
  <c r="Z77" i="113" s="1"/>
  <c r="Z49" i="1"/>
  <c r="Z49" i="113" l="1"/>
  <c r="Z52" i="1"/>
  <c r="Z52" i="113" s="1"/>
  <c r="Z81" i="1"/>
  <c r="Z81" i="113" s="1"/>
  <c r="E31" i="3" l="1"/>
  <c r="F31" i="48" s="1"/>
  <c r="G31" i="48" s="1"/>
  <c r="X42" i="1" l="1"/>
  <c r="X42" i="113" s="1"/>
  <c r="X37" i="113"/>
  <c r="X34" i="1"/>
  <c r="X34" i="113" s="1"/>
  <c r="T42" i="1"/>
  <c r="T37" i="1"/>
  <c r="S42" i="1"/>
  <c r="S37" i="1"/>
  <c r="T34" i="1" l="1"/>
  <c r="T7" i="113" l="1"/>
  <c r="U7" i="113"/>
  <c r="T8" i="113"/>
  <c r="U8" i="113"/>
  <c r="T9" i="113"/>
  <c r="U9" i="113"/>
  <c r="T11" i="113"/>
  <c r="U11" i="113"/>
  <c r="T14" i="113"/>
  <c r="U14" i="113"/>
  <c r="T15" i="113"/>
  <c r="U15" i="113"/>
  <c r="T16" i="113"/>
  <c r="U16" i="113"/>
  <c r="T18" i="113"/>
  <c r="U18" i="113"/>
  <c r="T23" i="113"/>
  <c r="U23" i="113"/>
  <c r="T24" i="113"/>
  <c r="U24" i="113"/>
  <c r="T25" i="113"/>
  <c r="U25" i="113"/>
  <c r="T26" i="113"/>
  <c r="U26" i="113"/>
  <c r="T27" i="113"/>
  <c r="U27" i="113"/>
  <c r="T31" i="113"/>
  <c r="U31" i="113"/>
  <c r="T32" i="113"/>
  <c r="U32" i="113"/>
  <c r="T34" i="113"/>
  <c r="U34" i="113"/>
  <c r="T37" i="113"/>
  <c r="U37" i="113"/>
  <c r="T38" i="113"/>
  <c r="U38" i="113"/>
  <c r="T39" i="113"/>
  <c r="U39" i="113"/>
  <c r="T42" i="113"/>
  <c r="U42" i="113"/>
  <c r="T43" i="113"/>
  <c r="U43" i="113"/>
  <c r="T45" i="113"/>
  <c r="U45" i="113"/>
  <c r="T51" i="113"/>
  <c r="U51" i="113"/>
  <c r="T54" i="113"/>
  <c r="U54" i="113"/>
  <c r="T55" i="113"/>
  <c r="U55" i="113"/>
  <c r="T61" i="113"/>
  <c r="U61" i="113"/>
  <c r="T62" i="113"/>
  <c r="U62" i="113"/>
  <c r="T63" i="113"/>
  <c r="U63" i="113"/>
  <c r="T64" i="113"/>
  <c r="U64" i="113"/>
  <c r="T65" i="113"/>
  <c r="U65" i="113"/>
  <c r="T68" i="113"/>
  <c r="U68" i="113"/>
  <c r="T69" i="113"/>
  <c r="U69" i="113"/>
  <c r="T70" i="113"/>
  <c r="U70" i="113"/>
  <c r="T71" i="113"/>
  <c r="U71" i="113"/>
  <c r="T72" i="113"/>
  <c r="U72" i="113"/>
  <c r="T76" i="113"/>
  <c r="U76" i="113"/>
  <c r="T78" i="113"/>
  <c r="U78" i="113"/>
  <c r="T79" i="113"/>
  <c r="U79" i="113"/>
  <c r="T80" i="113"/>
  <c r="U80" i="113"/>
  <c r="C25" i="3" l="1"/>
  <c r="B26" i="48" s="1"/>
  <c r="B25" i="3"/>
  <c r="T73" i="1"/>
  <c r="T73" i="113" s="1"/>
  <c r="T66" i="1"/>
  <c r="T66" i="113" s="1"/>
  <c r="T46" i="1"/>
  <c r="T46" i="113" s="1"/>
  <c r="T35" i="1"/>
  <c r="T35" i="113" s="1"/>
  <c r="T28" i="1"/>
  <c r="T17" i="1"/>
  <c r="T19" i="1" l="1"/>
  <c r="T19" i="113" s="1"/>
  <c r="T17" i="113"/>
  <c r="T28" i="113"/>
  <c r="T74" i="1"/>
  <c r="T47" i="1"/>
  <c r="S9" i="113"/>
  <c r="T49" i="1" l="1"/>
  <c r="T52" i="1" s="1"/>
  <c r="T47" i="113"/>
  <c r="T77" i="1"/>
  <c r="T74" i="113"/>
  <c r="T52" i="113" l="1"/>
  <c r="T49" i="113"/>
  <c r="T81" i="1"/>
  <c r="T81" i="113" s="1"/>
  <c r="T77" i="113"/>
  <c r="G7" i="113" l="1"/>
  <c r="H7" i="113"/>
  <c r="J7" i="113"/>
  <c r="K7" i="113"/>
  <c r="L7" i="113"/>
  <c r="M7" i="113"/>
  <c r="N7" i="113"/>
  <c r="O7" i="113"/>
  <c r="P7" i="113"/>
  <c r="Q7" i="113"/>
  <c r="R7" i="113"/>
  <c r="S7" i="113"/>
  <c r="G8" i="113"/>
  <c r="H8" i="113"/>
  <c r="J8" i="113"/>
  <c r="K8" i="113"/>
  <c r="L8" i="113"/>
  <c r="M8" i="113"/>
  <c r="N8" i="113"/>
  <c r="O8" i="113"/>
  <c r="P8" i="113"/>
  <c r="Q8" i="113"/>
  <c r="R8" i="113"/>
  <c r="S8" i="113"/>
  <c r="G9" i="113"/>
  <c r="H9" i="113"/>
  <c r="J9" i="113"/>
  <c r="K9" i="113"/>
  <c r="L9" i="113"/>
  <c r="M9" i="113"/>
  <c r="N9" i="113"/>
  <c r="O9" i="113"/>
  <c r="P9" i="113"/>
  <c r="Q9" i="113"/>
  <c r="R9" i="113"/>
  <c r="J10" i="113"/>
  <c r="G11" i="113"/>
  <c r="H11" i="113"/>
  <c r="J11" i="113"/>
  <c r="K11" i="113"/>
  <c r="L11" i="113"/>
  <c r="M11" i="113"/>
  <c r="N11" i="113"/>
  <c r="O11" i="113"/>
  <c r="P11" i="113"/>
  <c r="Q11" i="113"/>
  <c r="R11" i="113"/>
  <c r="S11" i="113"/>
  <c r="G14" i="113"/>
  <c r="H14" i="113"/>
  <c r="J14" i="113"/>
  <c r="K14" i="113"/>
  <c r="L14" i="113"/>
  <c r="M14" i="113"/>
  <c r="N14" i="113"/>
  <c r="O14" i="113"/>
  <c r="P14" i="113"/>
  <c r="Q14" i="113"/>
  <c r="R14" i="113"/>
  <c r="S14" i="113"/>
  <c r="G15" i="113"/>
  <c r="H15" i="113"/>
  <c r="J15" i="113"/>
  <c r="K15" i="113"/>
  <c r="L15" i="113"/>
  <c r="M15" i="113"/>
  <c r="N15" i="113"/>
  <c r="O15" i="113"/>
  <c r="P15" i="113"/>
  <c r="Q15" i="113"/>
  <c r="R15" i="113"/>
  <c r="S15" i="113"/>
  <c r="G16" i="113"/>
  <c r="H16" i="113"/>
  <c r="J16" i="113"/>
  <c r="K16" i="113"/>
  <c r="L16" i="113"/>
  <c r="M16" i="113"/>
  <c r="N16" i="113"/>
  <c r="O16" i="113"/>
  <c r="P16" i="113"/>
  <c r="Q16" i="113"/>
  <c r="R16" i="113"/>
  <c r="S16" i="113"/>
  <c r="G18" i="113"/>
  <c r="H18" i="113"/>
  <c r="J18" i="113"/>
  <c r="K18" i="113"/>
  <c r="L18" i="113"/>
  <c r="M18" i="113"/>
  <c r="N18" i="113"/>
  <c r="O18" i="113"/>
  <c r="P18" i="113"/>
  <c r="Q18" i="113"/>
  <c r="R18" i="113"/>
  <c r="S18" i="113"/>
  <c r="G23" i="113"/>
  <c r="H23" i="113"/>
  <c r="J23" i="113"/>
  <c r="K23" i="113"/>
  <c r="L23" i="113"/>
  <c r="M23" i="113"/>
  <c r="N23" i="113"/>
  <c r="O23" i="113"/>
  <c r="P23" i="113"/>
  <c r="Q23" i="113"/>
  <c r="R23" i="113"/>
  <c r="S23" i="113"/>
  <c r="G24" i="113"/>
  <c r="H24" i="113"/>
  <c r="J24" i="113"/>
  <c r="K24" i="113"/>
  <c r="L24" i="113"/>
  <c r="M24" i="113"/>
  <c r="N24" i="113"/>
  <c r="O24" i="113"/>
  <c r="P24" i="113"/>
  <c r="Q24" i="113"/>
  <c r="R24" i="113"/>
  <c r="S24" i="113"/>
  <c r="G25" i="113"/>
  <c r="H25" i="113"/>
  <c r="J25" i="113"/>
  <c r="K25" i="113"/>
  <c r="L25" i="113"/>
  <c r="M25" i="113"/>
  <c r="N25" i="113"/>
  <c r="O25" i="113"/>
  <c r="P25" i="113"/>
  <c r="Q25" i="113"/>
  <c r="R25" i="113"/>
  <c r="S25" i="113"/>
  <c r="G26" i="113"/>
  <c r="H26" i="113"/>
  <c r="J26" i="113"/>
  <c r="K26" i="113"/>
  <c r="L26" i="113"/>
  <c r="M26" i="113"/>
  <c r="N26" i="113"/>
  <c r="O26" i="113"/>
  <c r="P26" i="113"/>
  <c r="Q26" i="113"/>
  <c r="R26" i="113"/>
  <c r="S26" i="113"/>
  <c r="G27" i="113"/>
  <c r="H27" i="113"/>
  <c r="J27" i="113"/>
  <c r="K27" i="113"/>
  <c r="L27" i="113"/>
  <c r="M27" i="113"/>
  <c r="N27" i="113"/>
  <c r="O27" i="113"/>
  <c r="P27" i="113"/>
  <c r="Q27" i="113"/>
  <c r="R27" i="113"/>
  <c r="S27" i="113"/>
  <c r="G31" i="113"/>
  <c r="H31" i="113"/>
  <c r="J31" i="113"/>
  <c r="K31" i="113"/>
  <c r="L31" i="113"/>
  <c r="M31" i="113"/>
  <c r="N31" i="113"/>
  <c r="O31" i="113"/>
  <c r="P31" i="113"/>
  <c r="Q31" i="113"/>
  <c r="R31" i="113"/>
  <c r="S31" i="113"/>
  <c r="G32" i="113"/>
  <c r="H32" i="113"/>
  <c r="J32" i="113"/>
  <c r="K32" i="113"/>
  <c r="L32" i="113"/>
  <c r="M32" i="113"/>
  <c r="N32" i="113"/>
  <c r="O32" i="113"/>
  <c r="P32" i="113"/>
  <c r="Q32" i="113"/>
  <c r="R32" i="113"/>
  <c r="S32" i="113"/>
  <c r="G34" i="113"/>
  <c r="H34" i="113"/>
  <c r="J34" i="113"/>
  <c r="K34" i="113"/>
  <c r="L34" i="113"/>
  <c r="M34" i="113"/>
  <c r="N34" i="113"/>
  <c r="O34" i="113"/>
  <c r="P34" i="113"/>
  <c r="Q34" i="113"/>
  <c r="R34" i="113"/>
  <c r="S34" i="113"/>
  <c r="G37" i="113"/>
  <c r="H37" i="113"/>
  <c r="J37" i="113"/>
  <c r="K37" i="113"/>
  <c r="M37" i="113"/>
  <c r="N37" i="113"/>
  <c r="O37" i="113"/>
  <c r="P37" i="113"/>
  <c r="Q37" i="113"/>
  <c r="R37" i="113"/>
  <c r="S37" i="113"/>
  <c r="G38" i="113"/>
  <c r="H38" i="113"/>
  <c r="J38" i="113"/>
  <c r="K38" i="113"/>
  <c r="L38" i="113"/>
  <c r="M38" i="113"/>
  <c r="N38" i="113"/>
  <c r="O38" i="113"/>
  <c r="P38" i="113"/>
  <c r="Q38" i="113"/>
  <c r="R38" i="113"/>
  <c r="S38" i="113"/>
  <c r="G39" i="113"/>
  <c r="H39" i="113"/>
  <c r="J39" i="113"/>
  <c r="K39" i="113"/>
  <c r="L39" i="113"/>
  <c r="M39" i="113"/>
  <c r="N39" i="113"/>
  <c r="O39" i="113"/>
  <c r="P39" i="113"/>
  <c r="Q39" i="113"/>
  <c r="R39" i="113"/>
  <c r="S39" i="113"/>
  <c r="G42" i="113"/>
  <c r="H42" i="113"/>
  <c r="J42" i="113"/>
  <c r="K42" i="113"/>
  <c r="L42" i="113"/>
  <c r="M42" i="113"/>
  <c r="N42" i="113"/>
  <c r="O42" i="113"/>
  <c r="P42" i="113"/>
  <c r="Q42" i="113"/>
  <c r="R42" i="113"/>
  <c r="S42" i="113"/>
  <c r="G43" i="113"/>
  <c r="H43" i="113"/>
  <c r="J43" i="113"/>
  <c r="K43" i="113"/>
  <c r="L43" i="113"/>
  <c r="M43" i="113"/>
  <c r="N43" i="113"/>
  <c r="O43" i="113"/>
  <c r="P43" i="113"/>
  <c r="Q43" i="113"/>
  <c r="R43" i="113"/>
  <c r="S43" i="113"/>
  <c r="G45" i="113"/>
  <c r="H45" i="113"/>
  <c r="J45" i="113"/>
  <c r="K45" i="113"/>
  <c r="L45" i="113"/>
  <c r="M45" i="113"/>
  <c r="N45" i="113"/>
  <c r="O45" i="113"/>
  <c r="P45" i="113"/>
  <c r="Q45" i="113"/>
  <c r="R45" i="113"/>
  <c r="S45" i="113"/>
  <c r="G51" i="113"/>
  <c r="H51" i="113"/>
  <c r="J51" i="113"/>
  <c r="K51" i="113"/>
  <c r="L51" i="113"/>
  <c r="M51" i="113"/>
  <c r="N51" i="113"/>
  <c r="O51" i="113"/>
  <c r="P51" i="113"/>
  <c r="Q51" i="113"/>
  <c r="R51" i="113"/>
  <c r="S51" i="113"/>
  <c r="O52" i="113"/>
  <c r="G54" i="113"/>
  <c r="H54" i="113"/>
  <c r="J54" i="113"/>
  <c r="K54" i="113"/>
  <c r="L54" i="113"/>
  <c r="M54" i="113"/>
  <c r="N54" i="113"/>
  <c r="O54" i="113"/>
  <c r="P54" i="113"/>
  <c r="Q54" i="113"/>
  <c r="R54" i="113"/>
  <c r="S54" i="113"/>
  <c r="G55" i="113"/>
  <c r="H55" i="113"/>
  <c r="J55" i="113"/>
  <c r="K55" i="113"/>
  <c r="L55" i="113"/>
  <c r="M55" i="113"/>
  <c r="N55" i="113"/>
  <c r="O55" i="113"/>
  <c r="P55" i="113"/>
  <c r="Q55" i="113"/>
  <c r="R55" i="113"/>
  <c r="S55" i="113"/>
  <c r="G61" i="113"/>
  <c r="H61" i="113"/>
  <c r="J61" i="113"/>
  <c r="K61" i="113"/>
  <c r="L61" i="113"/>
  <c r="M61" i="113"/>
  <c r="N61" i="113"/>
  <c r="O61" i="113"/>
  <c r="P61" i="113"/>
  <c r="Q61" i="113"/>
  <c r="R61" i="113"/>
  <c r="S61" i="113"/>
  <c r="G62" i="113"/>
  <c r="H62" i="113"/>
  <c r="J62" i="113"/>
  <c r="K62" i="113"/>
  <c r="L62" i="113"/>
  <c r="M62" i="113"/>
  <c r="N62" i="113"/>
  <c r="O62" i="113"/>
  <c r="P62" i="113"/>
  <c r="Q62" i="113"/>
  <c r="R62" i="113"/>
  <c r="S62" i="113"/>
  <c r="G63" i="113"/>
  <c r="H63" i="113"/>
  <c r="J63" i="113"/>
  <c r="K63" i="113"/>
  <c r="L63" i="113"/>
  <c r="M63" i="113"/>
  <c r="N63" i="113"/>
  <c r="O63" i="113"/>
  <c r="P63" i="113"/>
  <c r="Q63" i="113"/>
  <c r="R63" i="113"/>
  <c r="S63" i="113"/>
  <c r="G64" i="113"/>
  <c r="H64" i="113"/>
  <c r="J64" i="113"/>
  <c r="K64" i="113"/>
  <c r="L64" i="113"/>
  <c r="M64" i="113"/>
  <c r="N64" i="113"/>
  <c r="O64" i="113"/>
  <c r="P64" i="113"/>
  <c r="Q64" i="113"/>
  <c r="R64" i="113"/>
  <c r="S64" i="113"/>
  <c r="G65" i="113"/>
  <c r="H65" i="113"/>
  <c r="J65" i="113"/>
  <c r="K65" i="113"/>
  <c r="L65" i="113"/>
  <c r="M65" i="113"/>
  <c r="N65" i="113"/>
  <c r="O65" i="113"/>
  <c r="P65" i="113"/>
  <c r="Q65" i="113"/>
  <c r="R65" i="113"/>
  <c r="S65" i="113"/>
  <c r="G68" i="113"/>
  <c r="H68" i="113"/>
  <c r="J68" i="113"/>
  <c r="K68" i="113"/>
  <c r="L68" i="113"/>
  <c r="M68" i="113"/>
  <c r="N68" i="113"/>
  <c r="O68" i="113"/>
  <c r="P68" i="113"/>
  <c r="Q68" i="113"/>
  <c r="R68" i="113"/>
  <c r="S68" i="113"/>
  <c r="G69" i="113"/>
  <c r="H69" i="113"/>
  <c r="J69" i="113"/>
  <c r="K69" i="113"/>
  <c r="L69" i="113"/>
  <c r="M69" i="113"/>
  <c r="N69" i="113"/>
  <c r="O69" i="113"/>
  <c r="P69" i="113"/>
  <c r="Q69" i="113"/>
  <c r="R69" i="113"/>
  <c r="S69" i="113"/>
  <c r="G70" i="113"/>
  <c r="H70" i="113"/>
  <c r="J70" i="113"/>
  <c r="K70" i="113"/>
  <c r="L70" i="113"/>
  <c r="M70" i="113"/>
  <c r="N70" i="113"/>
  <c r="O70" i="113"/>
  <c r="P70" i="113"/>
  <c r="Q70" i="113"/>
  <c r="R70" i="113"/>
  <c r="S70" i="113"/>
  <c r="G71" i="113"/>
  <c r="H71" i="113"/>
  <c r="J71" i="113"/>
  <c r="K71" i="113"/>
  <c r="L71" i="113"/>
  <c r="M71" i="113"/>
  <c r="N71" i="113"/>
  <c r="O71" i="113"/>
  <c r="P71" i="113"/>
  <c r="Q71" i="113"/>
  <c r="R71" i="113"/>
  <c r="S71" i="113"/>
  <c r="G72" i="113"/>
  <c r="H72" i="113"/>
  <c r="J72" i="113"/>
  <c r="K72" i="113"/>
  <c r="L72" i="113"/>
  <c r="M72" i="113"/>
  <c r="N72" i="113"/>
  <c r="O72" i="113"/>
  <c r="P72" i="113"/>
  <c r="Q72" i="113"/>
  <c r="R72" i="113"/>
  <c r="S72" i="113"/>
  <c r="G76" i="113"/>
  <c r="H76" i="113"/>
  <c r="J76" i="113"/>
  <c r="K76" i="113"/>
  <c r="L76" i="113"/>
  <c r="M76" i="113"/>
  <c r="N76" i="113"/>
  <c r="O76" i="113"/>
  <c r="P76" i="113"/>
  <c r="Q76" i="113"/>
  <c r="R76" i="113"/>
  <c r="S76" i="113"/>
  <c r="G78" i="113"/>
  <c r="H78" i="113"/>
  <c r="J78" i="113"/>
  <c r="K78" i="113"/>
  <c r="L78" i="113"/>
  <c r="M78" i="113"/>
  <c r="N78" i="113"/>
  <c r="O78" i="113"/>
  <c r="P78" i="113"/>
  <c r="Q78" i="113"/>
  <c r="R78" i="113"/>
  <c r="S78" i="113"/>
  <c r="G79" i="113"/>
  <c r="H79" i="113"/>
  <c r="J79" i="113"/>
  <c r="K79" i="113"/>
  <c r="L79" i="113"/>
  <c r="M79" i="113"/>
  <c r="N79" i="113"/>
  <c r="O79" i="113"/>
  <c r="P79" i="113"/>
  <c r="Q79" i="113"/>
  <c r="R79" i="113"/>
  <c r="S79" i="113"/>
  <c r="G80" i="113"/>
  <c r="H80" i="113"/>
  <c r="J80" i="113"/>
  <c r="K80" i="113"/>
  <c r="L80" i="113"/>
  <c r="M80" i="113"/>
  <c r="N80" i="113"/>
  <c r="O80" i="113"/>
  <c r="P80" i="113"/>
  <c r="Q80" i="113"/>
  <c r="R80" i="113"/>
  <c r="S80" i="113"/>
  <c r="K10" i="1" l="1"/>
  <c r="C16" i="3"/>
  <c r="B17" i="48" s="1"/>
  <c r="B16" i="3"/>
  <c r="K73" i="1"/>
  <c r="K73" i="113" s="1"/>
  <c r="K66" i="1"/>
  <c r="K66" i="113" s="1"/>
  <c r="K46" i="1"/>
  <c r="K46" i="113" s="1"/>
  <c r="K35" i="1"/>
  <c r="K35" i="113" s="1"/>
  <c r="K28" i="1"/>
  <c r="K17" i="1"/>
  <c r="K28" i="113" l="1"/>
  <c r="K19" i="1"/>
  <c r="K19" i="113" s="1"/>
  <c r="K17" i="113"/>
  <c r="K10" i="113"/>
  <c r="K74" i="1"/>
  <c r="K74" i="113" s="1"/>
  <c r="L10" i="1"/>
  <c r="L10" i="113" s="1"/>
  <c r="A16" i="3"/>
  <c r="A17" i="48" s="1"/>
  <c r="K47" i="1"/>
  <c r="K47" i="113" s="1"/>
  <c r="M10" i="1" l="1"/>
  <c r="M10" i="113" s="1"/>
  <c r="K49" i="1"/>
  <c r="K77" i="1"/>
  <c r="K77" i="113" s="1"/>
  <c r="K49" i="113" l="1"/>
  <c r="K52" i="1"/>
  <c r="K52" i="113" s="1"/>
  <c r="N10" i="1"/>
  <c r="N10" i="113" s="1"/>
  <c r="K81" i="1"/>
  <c r="K81" i="113" s="1"/>
  <c r="O10" i="1" l="1"/>
  <c r="O10" i="113" s="1"/>
  <c r="E16" i="3"/>
  <c r="F17" i="48" s="1"/>
  <c r="G17" i="48" s="1"/>
  <c r="P10" i="1" l="1"/>
  <c r="P10" i="113" s="1"/>
  <c r="Q10" i="1" l="1"/>
  <c r="Q10" i="113" s="1"/>
  <c r="R10" i="1" l="1"/>
  <c r="R10" i="113" s="1"/>
  <c r="M9" i="51"/>
  <c r="N10" i="51" s="1"/>
  <c r="F11" i="113"/>
  <c r="F9" i="113"/>
  <c r="F8" i="113"/>
  <c r="F7" i="113"/>
  <c r="S10" i="1" l="1"/>
  <c r="T10" i="1" s="1"/>
  <c r="U10" i="1" l="1"/>
  <c r="V10" i="1" s="1"/>
  <c r="W10" i="1" s="1"/>
  <c r="X10" i="1" s="1"/>
  <c r="Y10" i="1" s="1"/>
  <c r="Z10" i="1" s="1"/>
  <c r="AA10" i="1" s="1"/>
  <c r="S10" i="113"/>
  <c r="T10" i="113"/>
  <c r="U35" i="1"/>
  <c r="U35" i="113" s="1"/>
  <c r="U28" i="1"/>
  <c r="U28" i="113" s="1"/>
  <c r="U17" i="1"/>
  <c r="U17" i="113" s="1"/>
  <c r="V10" i="113" l="1"/>
  <c r="A27" i="3"/>
  <c r="A30" i="48" s="1"/>
  <c r="A32" i="3"/>
  <c r="A33" i="48" s="1"/>
  <c r="Z10" i="113"/>
  <c r="AA10" i="113"/>
  <c r="A25" i="3"/>
  <c r="A26" i="48" s="1"/>
  <c r="U19" i="1"/>
  <c r="U19" i="113" s="1"/>
  <c r="X10" i="113" l="1"/>
  <c r="U10" i="113"/>
  <c r="E11" i="113"/>
  <c r="Y10" i="113" l="1"/>
  <c r="C10" i="3"/>
  <c r="B10" i="3"/>
  <c r="A10" i="3"/>
  <c r="A81" i="113"/>
  <c r="A79" i="113"/>
  <c r="A78" i="113"/>
  <c r="A77" i="113"/>
  <c r="A76" i="113"/>
  <c r="A74" i="113"/>
  <c r="A73" i="113"/>
  <c r="A72" i="113"/>
  <c r="A71" i="113"/>
  <c r="A70" i="113"/>
  <c r="A69" i="113"/>
  <c r="A68" i="113"/>
  <c r="A66" i="113"/>
  <c r="A65" i="113"/>
  <c r="A64" i="113"/>
  <c r="A63" i="113"/>
  <c r="A62" i="113"/>
  <c r="A61" i="113"/>
  <c r="A57" i="113"/>
  <c r="A55" i="113"/>
  <c r="A54" i="113"/>
  <c r="A53" i="113"/>
  <c r="A52" i="113"/>
  <c r="A49" i="113"/>
  <c r="A47" i="113"/>
  <c r="A46" i="113"/>
  <c r="A45" i="113"/>
  <c r="A43" i="113"/>
  <c r="A42" i="113"/>
  <c r="A39" i="113"/>
  <c r="A38" i="113"/>
  <c r="A37" i="113"/>
  <c r="A35" i="113"/>
  <c r="A34" i="113"/>
  <c r="A32" i="113"/>
  <c r="A31" i="113"/>
  <c r="A28" i="113"/>
  <c r="A27" i="113"/>
  <c r="A26" i="113"/>
  <c r="A25" i="113"/>
  <c r="A24" i="113"/>
  <c r="A23" i="113"/>
  <c r="A19" i="113"/>
  <c r="A18" i="113"/>
  <c r="A17" i="113"/>
  <c r="A16" i="113"/>
  <c r="A15" i="113"/>
  <c r="A14" i="113"/>
  <c r="C24" i="113"/>
  <c r="C25" i="113"/>
  <c r="C26" i="113"/>
  <c r="C27" i="113"/>
  <c r="C31" i="113"/>
  <c r="C32" i="113"/>
  <c r="C34" i="113"/>
  <c r="C42" i="113"/>
  <c r="C43" i="113"/>
  <c r="C45" i="113"/>
  <c r="C61" i="113"/>
  <c r="C62" i="113"/>
  <c r="C63" i="113"/>
  <c r="C64" i="113"/>
  <c r="C65" i="113"/>
  <c r="C68" i="113"/>
  <c r="C69" i="113"/>
  <c r="C70" i="113"/>
  <c r="C71" i="113"/>
  <c r="C72" i="113"/>
  <c r="C77" i="113"/>
  <c r="C23" i="113"/>
  <c r="B14" i="113"/>
  <c r="B15" i="113"/>
  <c r="B16" i="113"/>
  <c r="B17" i="113"/>
  <c r="B18" i="113"/>
  <c r="B19" i="113"/>
  <c r="B21" i="113"/>
  <c r="B22" i="113"/>
  <c r="B28" i="113"/>
  <c r="B30" i="113"/>
  <c r="B35" i="113"/>
  <c r="B37" i="113"/>
  <c r="B38" i="113"/>
  <c r="B39" i="113"/>
  <c r="B41" i="113"/>
  <c r="B46" i="113"/>
  <c r="B47" i="113"/>
  <c r="B49" i="113"/>
  <c r="B51" i="113"/>
  <c r="B52" i="113"/>
  <c r="B53" i="113"/>
  <c r="B54" i="113"/>
  <c r="B55" i="113"/>
  <c r="B57" i="113"/>
  <c r="B59" i="113"/>
  <c r="B60" i="113"/>
  <c r="B66" i="113"/>
  <c r="B67" i="113"/>
  <c r="B73" i="113"/>
  <c r="B74" i="113"/>
  <c r="B76" i="113"/>
  <c r="B78" i="113"/>
  <c r="B79" i="113"/>
  <c r="B81" i="113"/>
  <c r="B13" i="113"/>
  <c r="F15" i="113"/>
  <c r="F16" i="113"/>
  <c r="F18" i="113"/>
  <c r="F23" i="113"/>
  <c r="F24" i="113"/>
  <c r="F25" i="113"/>
  <c r="F26" i="113"/>
  <c r="F27" i="113"/>
  <c r="F31" i="113"/>
  <c r="F32" i="113"/>
  <c r="F34" i="113"/>
  <c r="F37" i="113"/>
  <c r="F38" i="113"/>
  <c r="F39" i="113"/>
  <c r="F42" i="113"/>
  <c r="F43" i="113"/>
  <c r="F45" i="113"/>
  <c r="F51" i="113"/>
  <c r="F54" i="113"/>
  <c r="F55" i="113"/>
  <c r="F61" i="113"/>
  <c r="F62" i="113"/>
  <c r="F63" i="113"/>
  <c r="F64" i="113"/>
  <c r="F65" i="113"/>
  <c r="F68" i="113"/>
  <c r="F69" i="113"/>
  <c r="F70" i="113"/>
  <c r="F71" i="113"/>
  <c r="F72" i="113"/>
  <c r="F76" i="113"/>
  <c r="F78" i="113"/>
  <c r="F79" i="113"/>
  <c r="F80" i="113"/>
  <c r="F14" i="113"/>
  <c r="E51" i="113"/>
  <c r="E80" i="113"/>
  <c r="A9" i="113"/>
  <c r="A8" i="113"/>
  <c r="A4" i="113"/>
  <c r="A5" i="113"/>
  <c r="A3" i="113"/>
  <c r="F10" i="1"/>
  <c r="F17" i="1"/>
  <c r="F17" i="113" s="1"/>
  <c r="G17" i="1"/>
  <c r="G17" i="113" s="1"/>
  <c r="H17" i="1"/>
  <c r="H17" i="113" s="1"/>
  <c r="J17" i="1"/>
  <c r="J17" i="113" s="1"/>
  <c r="L17" i="1"/>
  <c r="L17" i="113" s="1"/>
  <c r="M17" i="1"/>
  <c r="M17" i="113" s="1"/>
  <c r="N17" i="1"/>
  <c r="N17" i="113" s="1"/>
  <c r="O17" i="1"/>
  <c r="O17" i="113" s="1"/>
  <c r="X17" i="1"/>
  <c r="X17" i="113" s="1"/>
  <c r="Y17" i="1"/>
  <c r="Y17" i="113" s="1"/>
  <c r="P17" i="1"/>
  <c r="P17" i="113" s="1"/>
  <c r="Q17" i="1"/>
  <c r="Q17" i="113" s="1"/>
  <c r="R17" i="1"/>
  <c r="R17" i="113" s="1"/>
  <c r="S17" i="1"/>
  <c r="S17" i="113" s="1"/>
  <c r="W17" i="1"/>
  <c r="W17" i="113" s="1"/>
  <c r="F28" i="1"/>
  <c r="G28" i="1"/>
  <c r="G28" i="113" s="1"/>
  <c r="H28" i="1"/>
  <c r="H28" i="113" s="1"/>
  <c r="J28" i="1"/>
  <c r="J28" i="113" s="1"/>
  <c r="L28" i="1"/>
  <c r="L28" i="113" s="1"/>
  <c r="M28" i="1"/>
  <c r="M28" i="113" s="1"/>
  <c r="N28" i="1"/>
  <c r="N28" i="113" s="1"/>
  <c r="O28" i="1"/>
  <c r="O28" i="113" s="1"/>
  <c r="X28" i="1"/>
  <c r="X28" i="113" s="1"/>
  <c r="Y28" i="1"/>
  <c r="P28" i="1"/>
  <c r="P28" i="113" s="1"/>
  <c r="Q28" i="1"/>
  <c r="Q28" i="113" s="1"/>
  <c r="R28" i="1"/>
  <c r="R28" i="113" s="1"/>
  <c r="S28" i="1"/>
  <c r="S28" i="113" s="1"/>
  <c r="W28" i="1"/>
  <c r="F35" i="1"/>
  <c r="F35" i="113" s="1"/>
  <c r="G35" i="1"/>
  <c r="G35" i="113" s="1"/>
  <c r="H35" i="1"/>
  <c r="H35" i="113" s="1"/>
  <c r="J35" i="1"/>
  <c r="J35" i="113" s="1"/>
  <c r="L35" i="1"/>
  <c r="L35" i="113" s="1"/>
  <c r="M35" i="1"/>
  <c r="M35" i="113" s="1"/>
  <c r="N35" i="1"/>
  <c r="N35" i="113" s="1"/>
  <c r="O35" i="1"/>
  <c r="O35" i="113" s="1"/>
  <c r="X35" i="1"/>
  <c r="X35" i="113" s="1"/>
  <c r="Y35" i="1"/>
  <c r="Y35" i="113" s="1"/>
  <c r="P35" i="1"/>
  <c r="P35" i="113" s="1"/>
  <c r="Q35" i="1"/>
  <c r="Q35" i="113" s="1"/>
  <c r="R35" i="1"/>
  <c r="R35" i="113" s="1"/>
  <c r="S35" i="1"/>
  <c r="S35" i="113" s="1"/>
  <c r="W35" i="1"/>
  <c r="W35" i="113" s="1"/>
  <c r="E45" i="1"/>
  <c r="AB45" i="1" s="1"/>
  <c r="F46" i="1"/>
  <c r="G46" i="1"/>
  <c r="G46" i="113" s="1"/>
  <c r="H46" i="1"/>
  <c r="H46" i="113" s="1"/>
  <c r="J46" i="1"/>
  <c r="J46" i="113" s="1"/>
  <c r="L46" i="1"/>
  <c r="L46" i="113" s="1"/>
  <c r="M46" i="1"/>
  <c r="M46" i="113" s="1"/>
  <c r="N46" i="1"/>
  <c r="N46" i="113" s="1"/>
  <c r="O46" i="1"/>
  <c r="O46" i="113" s="1"/>
  <c r="X46" i="1"/>
  <c r="X46" i="113" s="1"/>
  <c r="Y46" i="1"/>
  <c r="Y46" i="113" s="1"/>
  <c r="P46" i="1"/>
  <c r="P46" i="113" s="1"/>
  <c r="Q46" i="1"/>
  <c r="Q46" i="113" s="1"/>
  <c r="R46" i="1"/>
  <c r="R46" i="113" s="1"/>
  <c r="S46" i="1"/>
  <c r="S46" i="113" s="1"/>
  <c r="U46" i="1"/>
  <c r="U46" i="113" s="1"/>
  <c r="W46" i="1"/>
  <c r="W46" i="113" s="1"/>
  <c r="E53" i="1"/>
  <c r="E53" i="113" s="1"/>
  <c r="F66" i="1"/>
  <c r="G66" i="1"/>
  <c r="G66" i="113" s="1"/>
  <c r="H66" i="1"/>
  <c r="H66" i="113" s="1"/>
  <c r="J66" i="1"/>
  <c r="J66" i="113" s="1"/>
  <c r="L66" i="1"/>
  <c r="L66" i="113" s="1"/>
  <c r="M66" i="1"/>
  <c r="M66" i="113" s="1"/>
  <c r="N66" i="1"/>
  <c r="N66" i="113" s="1"/>
  <c r="O66" i="1"/>
  <c r="O66" i="113" s="1"/>
  <c r="X66" i="1"/>
  <c r="X66" i="113" s="1"/>
  <c r="Y66" i="1"/>
  <c r="Y66" i="113" s="1"/>
  <c r="P66" i="1"/>
  <c r="P66" i="113" s="1"/>
  <c r="Q66" i="1"/>
  <c r="Q66" i="113" s="1"/>
  <c r="R66" i="1"/>
  <c r="R66" i="113" s="1"/>
  <c r="S66" i="1"/>
  <c r="S66" i="113" s="1"/>
  <c r="U66" i="1"/>
  <c r="U66" i="113" s="1"/>
  <c r="W66" i="1"/>
  <c r="W66" i="113" s="1"/>
  <c r="F73" i="1"/>
  <c r="F73" i="113" s="1"/>
  <c r="G73" i="1"/>
  <c r="G73" i="113" s="1"/>
  <c r="H73" i="1"/>
  <c r="H73" i="113" s="1"/>
  <c r="J73" i="1"/>
  <c r="J73" i="113" s="1"/>
  <c r="L73" i="1"/>
  <c r="L73" i="113" s="1"/>
  <c r="M73" i="1"/>
  <c r="M73" i="113" s="1"/>
  <c r="N73" i="1"/>
  <c r="N73" i="113" s="1"/>
  <c r="O73" i="1"/>
  <c r="O73" i="113" s="1"/>
  <c r="X73" i="1"/>
  <c r="X73" i="113" s="1"/>
  <c r="Y73" i="1"/>
  <c r="Y73" i="113" s="1"/>
  <c r="P73" i="1"/>
  <c r="P73" i="113" s="1"/>
  <c r="Q73" i="1"/>
  <c r="Q73" i="113" s="1"/>
  <c r="R73" i="1"/>
  <c r="R73" i="113" s="1"/>
  <c r="S73" i="1"/>
  <c r="S73" i="113" s="1"/>
  <c r="U73" i="1"/>
  <c r="U73" i="113" s="1"/>
  <c r="W73" i="1"/>
  <c r="W73" i="113" s="1"/>
  <c r="B28" i="3"/>
  <c r="B26" i="3"/>
  <c r="B24" i="3"/>
  <c r="B23" i="3"/>
  <c r="B22" i="3"/>
  <c r="B21" i="3"/>
  <c r="B30" i="3"/>
  <c r="B29" i="3"/>
  <c r="B20" i="3"/>
  <c r="B19" i="3"/>
  <c r="B18" i="3"/>
  <c r="B17" i="3"/>
  <c r="B15" i="3"/>
  <c r="B13" i="3"/>
  <c r="B12" i="3"/>
  <c r="B11" i="3"/>
  <c r="Y28" i="113" l="1"/>
  <c r="W28" i="113"/>
  <c r="Q74" i="1"/>
  <c r="Q74" i="113" s="1"/>
  <c r="L74" i="1"/>
  <c r="L74" i="113" s="1"/>
  <c r="R74" i="1"/>
  <c r="R74" i="113" s="1"/>
  <c r="M74" i="1"/>
  <c r="M74" i="113" s="1"/>
  <c r="H74" i="1"/>
  <c r="H74" i="113" s="1"/>
  <c r="W74" i="1"/>
  <c r="W74" i="113" s="1"/>
  <c r="U74" i="1"/>
  <c r="U74" i="113" s="1"/>
  <c r="P74" i="1"/>
  <c r="P74" i="113" s="1"/>
  <c r="O74" i="1"/>
  <c r="O74" i="113" s="1"/>
  <c r="G74" i="1"/>
  <c r="G74" i="113" s="1"/>
  <c r="X74" i="1"/>
  <c r="X74" i="113" s="1"/>
  <c r="Y74" i="1"/>
  <c r="Y74" i="113" s="1"/>
  <c r="S74" i="1"/>
  <c r="S74" i="113" s="1"/>
  <c r="N74" i="1"/>
  <c r="N74" i="113" s="1"/>
  <c r="J74" i="1"/>
  <c r="J74" i="113" s="1"/>
  <c r="F66" i="113"/>
  <c r="F74" i="1"/>
  <c r="O19" i="1"/>
  <c r="O19" i="113" s="1"/>
  <c r="P19" i="1"/>
  <c r="P19" i="113" s="1"/>
  <c r="F28" i="113"/>
  <c r="W19" i="1"/>
  <c r="W19" i="113" s="1"/>
  <c r="G10" i="1"/>
  <c r="G10" i="113" s="1"/>
  <c r="F10" i="113"/>
  <c r="Q19" i="1"/>
  <c r="Q19" i="113" s="1"/>
  <c r="G19" i="1"/>
  <c r="G19" i="113" s="1"/>
  <c r="X47" i="1"/>
  <c r="X47" i="113" s="1"/>
  <c r="X19" i="1"/>
  <c r="X19" i="113" s="1"/>
  <c r="S47" i="1"/>
  <c r="S47" i="113" s="1"/>
  <c r="N47" i="1"/>
  <c r="N47" i="113" s="1"/>
  <c r="J47" i="1"/>
  <c r="J47" i="113" s="1"/>
  <c r="F47" i="1"/>
  <c r="F47" i="113" s="1"/>
  <c r="L19" i="1"/>
  <c r="L19" i="113" s="1"/>
  <c r="J19" i="1"/>
  <c r="J19" i="113" s="1"/>
  <c r="S19" i="1"/>
  <c r="S19" i="113" s="1"/>
  <c r="F19" i="1"/>
  <c r="F19" i="113" s="1"/>
  <c r="N19" i="1"/>
  <c r="N19" i="113" s="1"/>
  <c r="R47" i="1"/>
  <c r="R47" i="113" s="1"/>
  <c r="M47" i="1"/>
  <c r="M47" i="113" s="1"/>
  <c r="R19" i="1"/>
  <c r="R19" i="113" s="1"/>
  <c r="Y19" i="1"/>
  <c r="Y19" i="113" s="1"/>
  <c r="M19" i="1"/>
  <c r="M19" i="113" s="1"/>
  <c r="H19" i="1"/>
  <c r="H19" i="113" s="1"/>
  <c r="Y47" i="1"/>
  <c r="Y47" i="113" s="1"/>
  <c r="H47" i="1"/>
  <c r="H47" i="113" s="1"/>
  <c r="Q47" i="1"/>
  <c r="Q47" i="113" s="1"/>
  <c r="L47" i="1"/>
  <c r="L47" i="113" s="1"/>
  <c r="W47" i="1"/>
  <c r="W47" i="113" s="1"/>
  <c r="U47" i="1"/>
  <c r="U47" i="113" s="1"/>
  <c r="P47" i="1"/>
  <c r="P47" i="113" s="1"/>
  <c r="O47" i="1"/>
  <c r="O47" i="113" s="1"/>
  <c r="G47" i="1"/>
  <c r="G47" i="113" s="1"/>
  <c r="A11" i="3"/>
  <c r="E45" i="113"/>
  <c r="F46" i="113"/>
  <c r="I10" i="48"/>
  <c r="G41" i="48"/>
  <c r="E24" i="1"/>
  <c r="E27" i="1"/>
  <c r="AB27" i="1" s="1"/>
  <c r="E34" i="1"/>
  <c r="AB34" i="1" s="1"/>
  <c r="E43" i="1"/>
  <c r="AB43" i="1" s="1"/>
  <c r="E52" i="1"/>
  <c r="E54" i="1"/>
  <c r="E55" i="1"/>
  <c r="AB55" i="1" s="1"/>
  <c r="E65" i="1"/>
  <c r="E76" i="1"/>
  <c r="E18" i="1" l="1"/>
  <c r="E78" i="1"/>
  <c r="E52" i="113"/>
  <c r="W10" i="113"/>
  <c r="E15" i="1"/>
  <c r="E15" i="113" s="1"/>
  <c r="E14" i="1"/>
  <c r="H77" i="1"/>
  <c r="H77" i="113" s="1"/>
  <c r="O77" i="1"/>
  <c r="O77" i="113" s="1"/>
  <c r="Y77" i="1"/>
  <c r="Y77" i="113" s="1"/>
  <c r="R77" i="1"/>
  <c r="R77" i="113" s="1"/>
  <c r="M77" i="1"/>
  <c r="M77" i="113" s="1"/>
  <c r="AB24" i="1"/>
  <c r="E24" i="113"/>
  <c r="E54" i="113"/>
  <c r="E43" i="113"/>
  <c r="N49" i="1"/>
  <c r="U77" i="1"/>
  <c r="U77" i="113" s="1"/>
  <c r="E55" i="113"/>
  <c r="J49" i="1"/>
  <c r="Q49" i="1"/>
  <c r="E34" i="113"/>
  <c r="E27" i="113"/>
  <c r="L77" i="1"/>
  <c r="L77" i="113" s="1"/>
  <c r="L49" i="1"/>
  <c r="X77" i="1"/>
  <c r="X77" i="113" s="1"/>
  <c r="H10" i="1"/>
  <c r="I10" i="1" s="1"/>
  <c r="Q77" i="1"/>
  <c r="Q77" i="113" s="1"/>
  <c r="X49" i="1"/>
  <c r="X49" i="113" s="1"/>
  <c r="F49" i="1"/>
  <c r="F52" i="1" s="1"/>
  <c r="W77" i="1"/>
  <c r="W77" i="113" s="1"/>
  <c r="P77" i="1"/>
  <c r="P77" i="113" s="1"/>
  <c r="G77" i="1"/>
  <c r="G77" i="113" s="1"/>
  <c r="S49" i="1"/>
  <c r="Y49" i="1"/>
  <c r="F74" i="113"/>
  <c r="F77" i="1"/>
  <c r="S77" i="1"/>
  <c r="S77" i="113" s="1"/>
  <c r="M49" i="1"/>
  <c r="H49" i="1"/>
  <c r="N77" i="1"/>
  <c r="N77" i="113" s="1"/>
  <c r="R49" i="1"/>
  <c r="J77" i="1"/>
  <c r="J77" i="113" s="1"/>
  <c r="O49" i="1"/>
  <c r="O49" i="113" s="1"/>
  <c r="W49" i="1"/>
  <c r="W49" i="113" s="1"/>
  <c r="G49" i="1"/>
  <c r="G52" i="1" s="1"/>
  <c r="U49" i="1"/>
  <c r="P49" i="1"/>
  <c r="E23" i="1"/>
  <c r="A1" i="3"/>
  <c r="A14" i="3" l="1"/>
  <c r="A15" i="48" s="1"/>
  <c r="I10" i="113"/>
  <c r="Y49" i="113"/>
  <c r="Y52" i="1"/>
  <c r="Y52" i="113" s="1"/>
  <c r="Q49" i="113"/>
  <c r="Q52" i="1"/>
  <c r="Q52" i="113" s="1"/>
  <c r="L49" i="113"/>
  <c r="L52" i="1"/>
  <c r="L52" i="113" s="1"/>
  <c r="N49" i="113"/>
  <c r="N52" i="1"/>
  <c r="N52" i="113" s="1"/>
  <c r="M49" i="113"/>
  <c r="M52" i="1"/>
  <c r="P49" i="113"/>
  <c r="P52" i="1"/>
  <c r="P52" i="113" s="1"/>
  <c r="S49" i="113"/>
  <c r="S52" i="1"/>
  <c r="S52" i="113" s="1"/>
  <c r="R49" i="113"/>
  <c r="R52" i="1"/>
  <c r="R52" i="113" s="1"/>
  <c r="U49" i="113"/>
  <c r="U52" i="1"/>
  <c r="U52" i="113" s="1"/>
  <c r="H49" i="113"/>
  <c r="H52" i="1"/>
  <c r="H52" i="113" s="1"/>
  <c r="J49" i="113"/>
  <c r="J52" i="1"/>
  <c r="J52" i="113" s="1"/>
  <c r="H10" i="113"/>
  <c r="X54" i="113"/>
  <c r="AB15" i="1"/>
  <c r="G49" i="113"/>
  <c r="G52" i="113"/>
  <c r="R81" i="1"/>
  <c r="R81" i="113" s="1"/>
  <c r="M81" i="1"/>
  <c r="M81" i="113" s="1"/>
  <c r="Y81" i="1"/>
  <c r="Y81" i="113" s="1"/>
  <c r="O81" i="1"/>
  <c r="H81" i="1"/>
  <c r="H81" i="113" s="1"/>
  <c r="AB14" i="1"/>
  <c r="E14" i="113"/>
  <c r="AB18" i="1"/>
  <c r="E18" i="113"/>
  <c r="AB23" i="1"/>
  <c r="E23" i="113"/>
  <c r="F49" i="113"/>
  <c r="U81" i="1"/>
  <c r="U81" i="113" s="1"/>
  <c r="G81" i="1"/>
  <c r="G81" i="113" s="1"/>
  <c r="X81" i="1"/>
  <c r="X81" i="113" s="1"/>
  <c r="Q81" i="1"/>
  <c r="L81" i="1"/>
  <c r="L81" i="113" s="1"/>
  <c r="P81" i="1"/>
  <c r="P81" i="113" s="1"/>
  <c r="W81" i="1"/>
  <c r="W81" i="113" s="1"/>
  <c r="N81" i="1"/>
  <c r="N81" i="113" s="1"/>
  <c r="S81" i="1"/>
  <c r="S81" i="113" s="1"/>
  <c r="J81" i="1"/>
  <c r="J81" i="113" s="1"/>
  <c r="F77" i="113"/>
  <c r="F81" i="1"/>
  <c r="F52" i="113"/>
  <c r="E24" i="51" l="1"/>
  <c r="O81" i="113"/>
  <c r="M52" i="113"/>
  <c r="AB54" i="1"/>
  <c r="Q81" i="113"/>
  <c r="E22" i="3"/>
  <c r="F23" i="48" s="1"/>
  <c r="G23" i="48" s="1"/>
  <c r="E25" i="3"/>
  <c r="F26" i="48" s="1"/>
  <c r="G26" i="48" s="1"/>
  <c r="E13" i="3"/>
  <c r="E12" i="3"/>
  <c r="F81" i="113"/>
  <c r="E8" i="48" l="1"/>
  <c r="E47" i="48" s="1"/>
  <c r="A31" i="3" l="1"/>
  <c r="A31" i="48" l="1"/>
  <c r="C13" i="3"/>
  <c r="A13" i="3"/>
  <c r="A72" i="48"/>
  <c r="C53" i="48"/>
  <c r="E60" i="48" s="1"/>
  <c r="A69" i="48"/>
  <c r="A70" i="48"/>
  <c r="A113" i="48"/>
  <c r="B113" i="48"/>
  <c r="F113" i="48"/>
  <c r="B116" i="48"/>
  <c r="F116" i="48"/>
  <c r="C129" i="48"/>
  <c r="C130" i="48"/>
  <c r="B11" i="48"/>
  <c r="C11" i="3"/>
  <c r="A12" i="3"/>
  <c r="C12" i="3"/>
  <c r="A15" i="3"/>
  <c r="C15" i="3"/>
  <c r="A17" i="3"/>
  <c r="A18" i="48" s="1"/>
  <c r="C17" i="3"/>
  <c r="B18" i="48" s="1"/>
  <c r="A18" i="3"/>
  <c r="A19" i="48" s="1"/>
  <c r="C18" i="3"/>
  <c r="B19" i="48" s="1"/>
  <c r="A19" i="3"/>
  <c r="A20" i="48" s="1"/>
  <c r="C19" i="3"/>
  <c r="B20" i="48" s="1"/>
  <c r="A20" i="3"/>
  <c r="A21" i="48" s="1"/>
  <c r="C20" i="3"/>
  <c r="B21" i="48" s="1"/>
  <c r="A29" i="3"/>
  <c r="A28" i="48" s="1"/>
  <c r="C29" i="3"/>
  <c r="B28" i="48" s="1"/>
  <c r="A30" i="3"/>
  <c r="A29" i="48" s="1"/>
  <c r="C30" i="3"/>
  <c r="B29" i="48" s="1"/>
  <c r="C21" i="3"/>
  <c r="B22" i="48" s="1"/>
  <c r="C22" i="3"/>
  <c r="B23" i="48" s="1"/>
  <c r="C23" i="3"/>
  <c r="B24" i="48" s="1"/>
  <c r="C24" i="3"/>
  <c r="B25" i="48" s="1"/>
  <c r="C26" i="3"/>
  <c r="B27" i="48" s="1"/>
  <c r="C28" i="3"/>
  <c r="B32" i="48" s="1"/>
  <c r="A76" i="48"/>
  <c r="B76" i="48"/>
  <c r="A77" i="48"/>
  <c r="B77" i="48"/>
  <c r="A78" i="48"/>
  <c r="B78" i="48"/>
  <c r="A79" i="48"/>
  <c r="B79" i="48"/>
  <c r="A80" i="48"/>
  <c r="B80" i="48"/>
  <c r="A81" i="48"/>
  <c r="B81" i="48"/>
  <c r="A82" i="48"/>
  <c r="B82" i="48"/>
  <c r="A83" i="48"/>
  <c r="B83" i="48"/>
  <c r="A84" i="48"/>
  <c r="B84" i="48"/>
  <c r="A85" i="48"/>
  <c r="B85" i="48"/>
  <c r="A86" i="48"/>
  <c r="B86" i="48"/>
  <c r="A87" i="48"/>
  <c r="B87" i="48"/>
  <c r="A88" i="48"/>
  <c r="B88" i="48"/>
  <c r="A89" i="48"/>
  <c r="B89" i="48"/>
  <c r="A90" i="48"/>
  <c r="B90" i="48"/>
  <c r="A91" i="48"/>
  <c r="B91" i="48"/>
  <c r="A92" i="48"/>
  <c r="B92" i="48"/>
  <c r="A93" i="48"/>
  <c r="B93" i="48"/>
  <c r="A94" i="48"/>
  <c r="B94" i="48"/>
  <c r="A95" i="48"/>
  <c r="B95" i="48"/>
  <c r="A96" i="48"/>
  <c r="B96" i="48"/>
  <c r="A98" i="48"/>
  <c r="B98" i="48"/>
  <c r="A99" i="48"/>
  <c r="B99" i="48"/>
  <c r="A100" i="48"/>
  <c r="B100" i="48"/>
  <c r="A101" i="48"/>
  <c r="B101" i="48"/>
  <c r="A102" i="48"/>
  <c r="B102" i="48"/>
  <c r="A103" i="48"/>
  <c r="B103" i="48"/>
  <c r="A104" i="48"/>
  <c r="B104" i="48"/>
  <c r="A105" i="48"/>
  <c r="B105" i="48"/>
  <c r="A106" i="48"/>
  <c r="B106" i="48"/>
  <c r="A107" i="48"/>
  <c r="B107" i="48"/>
  <c r="A108" i="48"/>
  <c r="B108" i="48"/>
  <c r="A109" i="48"/>
  <c r="B109" i="48"/>
  <c r="A110" i="48"/>
  <c r="B110" i="48"/>
  <c r="A111" i="48"/>
  <c r="B111" i="48"/>
  <c r="A112" i="48"/>
  <c r="B112" i="48"/>
  <c r="T13" i="51"/>
  <c r="T15" i="51"/>
  <c r="R17" i="51"/>
  <c r="S17" i="51"/>
  <c r="F112" i="48"/>
  <c r="F111" i="48"/>
  <c r="C67" i="48"/>
  <c r="C145" i="48" s="1"/>
  <c r="C59" i="48"/>
  <c r="C137" i="48" s="1"/>
  <c r="C63" i="48"/>
  <c r="C141" i="48" s="1"/>
  <c r="C62" i="48"/>
  <c r="C140" i="48" s="1"/>
  <c r="C58" i="48"/>
  <c r="C136" i="48" s="1"/>
  <c r="C66" i="48"/>
  <c r="C144" i="48" s="1"/>
  <c r="C57" i="48"/>
  <c r="C135" i="48" s="1"/>
  <c r="F94" i="48"/>
  <c r="F108" i="48"/>
  <c r="F110" i="48"/>
  <c r="F100" i="48"/>
  <c r="F84" i="48"/>
  <c r="F92" i="48"/>
  <c r="F106" i="48"/>
  <c r="F104" i="48"/>
  <c r="F107" i="48"/>
  <c r="F79" i="48"/>
  <c r="F88" i="48"/>
  <c r="F86" i="48"/>
  <c r="F90" i="48"/>
  <c r="F101" i="48"/>
  <c r="F109" i="48"/>
  <c r="F89" i="48"/>
  <c r="F105" i="48"/>
  <c r="F80" i="48"/>
  <c r="F83" i="48"/>
  <c r="F87" i="48"/>
  <c r="F85" i="48"/>
  <c r="F91" i="48"/>
  <c r="F102" i="48"/>
  <c r="F82" i="48"/>
  <c r="F95" i="48"/>
  <c r="F103" i="48"/>
  <c r="F96" i="48"/>
  <c r="F76" i="48"/>
  <c r="F114" i="48" s="1"/>
  <c r="F77" i="48"/>
  <c r="F81" i="48"/>
  <c r="F98" i="48"/>
  <c r="F78" i="48"/>
  <c r="F93" i="48"/>
  <c r="F99" i="48"/>
  <c r="T17" i="51" l="1"/>
  <c r="V17" i="51" s="1"/>
  <c r="B16" i="48"/>
  <c r="A16" i="48"/>
  <c r="A13" i="48"/>
  <c r="A12" i="48"/>
  <c r="B14" i="48"/>
  <c r="B13" i="48"/>
  <c r="B12" i="48"/>
  <c r="A14" i="48"/>
  <c r="C64" i="48"/>
  <c r="D63" i="48" s="1"/>
  <c r="C138" i="48"/>
  <c r="D135" i="48" s="1"/>
  <c r="C68" i="48"/>
  <c r="D66" i="48" s="1"/>
  <c r="D68" i="48" s="1"/>
  <c r="C142" i="48"/>
  <c r="D140" i="48" s="1"/>
  <c r="C131" i="48"/>
  <c r="E138" i="48" s="1"/>
  <c r="C146" i="48"/>
  <c r="D144" i="48" s="1"/>
  <c r="C60" i="48"/>
  <c r="D57" i="48" s="1"/>
  <c r="F118" i="48"/>
  <c r="F122" i="48" s="1"/>
  <c r="F125" i="48" s="1"/>
  <c r="D62" i="48" l="1"/>
  <c r="D64" i="48" s="1"/>
  <c r="U17" i="51"/>
  <c r="D141" i="48"/>
  <c r="D142" i="48" s="1"/>
  <c r="D136" i="48"/>
  <c r="E136" i="48" s="1"/>
  <c r="E146" i="48" s="1"/>
  <c r="E144" i="48" s="1"/>
  <c r="D137" i="48"/>
  <c r="E137" i="48" s="1"/>
  <c r="D67" i="48"/>
  <c r="D146" i="48"/>
  <c r="E57" i="48"/>
  <c r="E64" i="48" s="1"/>
  <c r="D145" i="48"/>
  <c r="D59" i="48"/>
  <c r="E59" i="48" s="1"/>
  <c r="D58" i="48"/>
  <c r="E58" i="48" s="1"/>
  <c r="E68" i="48" s="1"/>
  <c r="E135" i="48"/>
  <c r="E142" i="48" s="1"/>
  <c r="E87" i="1" l="1"/>
  <c r="A21" i="3"/>
  <c r="A22" i="48" s="1"/>
  <c r="D138" i="48"/>
  <c r="E145" i="48"/>
  <c r="E66" i="48"/>
  <c r="E67" i="48"/>
  <c r="E63" i="48"/>
  <c r="E62" i="48"/>
  <c r="D60" i="48"/>
  <c r="E140" i="48"/>
  <c r="E141" i="48"/>
  <c r="E19" i="3" l="1"/>
  <c r="F20" i="48" s="1"/>
  <c r="G20" i="48" s="1"/>
  <c r="A22" i="3"/>
  <c r="A23" i="48" s="1"/>
  <c r="E18" i="3"/>
  <c r="F19" i="48" s="1"/>
  <c r="G19" i="48" s="1"/>
  <c r="E28" i="3"/>
  <c r="F32" i="48" s="1"/>
  <c r="G32" i="48" s="1"/>
  <c r="E15" i="3"/>
  <c r="F16" i="48" s="1"/>
  <c r="E24" i="3" l="1"/>
  <c r="F25" i="48" s="1"/>
  <c r="G25" i="48" s="1"/>
  <c r="E17" i="3"/>
  <c r="F18" i="48" s="1"/>
  <c r="G18" i="48" s="1"/>
  <c r="E21" i="3"/>
  <c r="F22" i="48" s="1"/>
  <c r="G22" i="48" s="1"/>
  <c r="F14" i="48"/>
  <c r="E29" i="3"/>
  <c r="F28" i="48" s="1"/>
  <c r="G28" i="48" s="1"/>
  <c r="E20" i="3"/>
  <c r="F21" i="48" s="1"/>
  <c r="G21" i="48" s="1"/>
  <c r="E26" i="3"/>
  <c r="F27" i="48" s="1"/>
  <c r="G27" i="48" s="1"/>
  <c r="E30" i="3"/>
  <c r="F29" i="48" s="1"/>
  <c r="G29" i="48" s="1"/>
  <c r="F13" i="48"/>
  <c r="A23" i="3"/>
  <c r="A24" i="48" s="1"/>
  <c r="E23" i="3"/>
  <c r="E11" i="3"/>
  <c r="F12" i="48" s="1"/>
  <c r="G16" i="48"/>
  <c r="F24" i="48" l="1"/>
  <c r="G24" i="48" s="1"/>
  <c r="G12" i="48"/>
  <c r="G13" i="48"/>
  <c r="A24" i="3"/>
  <c r="A25" i="48" s="1"/>
  <c r="G14" i="48"/>
  <c r="F35" i="48" l="1"/>
  <c r="A26" i="3"/>
  <c r="A27" i="48" s="1"/>
  <c r="A28" i="3" l="1"/>
  <c r="A32" i="48" s="1"/>
  <c r="M13" i="51" l="1"/>
  <c r="Z53" i="1" l="1"/>
  <c r="Z53" i="113" s="1"/>
  <c r="U53" i="1"/>
  <c r="U53" i="113" s="1"/>
  <c r="Q53" i="1"/>
  <c r="Q53" i="113" s="1"/>
  <c r="H53" i="1"/>
  <c r="H53" i="113" s="1"/>
  <c r="L53" i="1"/>
  <c r="L53" i="113" s="1"/>
  <c r="V53" i="1"/>
  <c r="T53" i="1"/>
  <c r="P53" i="1"/>
  <c r="P53" i="113" s="1"/>
  <c r="I53" i="1"/>
  <c r="M53" i="1"/>
  <c r="M53" i="113" s="1"/>
  <c r="Y53" i="1"/>
  <c r="Y53" i="113" s="1"/>
  <c r="S53" i="1"/>
  <c r="S53" i="113" s="1"/>
  <c r="O53" i="1"/>
  <c r="O53" i="113" s="1"/>
  <c r="J53" i="1"/>
  <c r="J53" i="113" s="1"/>
  <c r="N53" i="1"/>
  <c r="N53" i="113" s="1"/>
  <c r="AA53" i="1"/>
  <c r="AA57" i="1" s="1"/>
  <c r="X53" i="1"/>
  <c r="X53" i="113" s="1"/>
  <c r="R53" i="1"/>
  <c r="R53" i="113" s="1"/>
  <c r="G53" i="1"/>
  <c r="G53" i="113" s="1"/>
  <c r="K53" i="1"/>
  <c r="K53" i="113" s="1"/>
  <c r="F53" i="1"/>
  <c r="F53" i="113" s="1"/>
  <c r="E37" i="48"/>
  <c r="E12" i="51"/>
  <c r="E85" i="1" s="1"/>
  <c r="I14" i="48" l="1"/>
  <c r="I57" i="1"/>
  <c r="I53" i="113"/>
  <c r="I15" i="48"/>
  <c r="I30" i="48"/>
  <c r="I33" i="48"/>
  <c r="O57" i="1"/>
  <c r="O57" i="113" s="1"/>
  <c r="V53" i="113"/>
  <c r="V57" i="1"/>
  <c r="AA53" i="113"/>
  <c r="I12" i="48"/>
  <c r="I32" i="48"/>
  <c r="I21" i="48"/>
  <c r="I17" i="48"/>
  <c r="I18" i="48"/>
  <c r="I19" i="48"/>
  <c r="I23" i="48"/>
  <c r="I24" i="48"/>
  <c r="I27" i="48"/>
  <c r="I22" i="48"/>
  <c r="I29" i="48"/>
  <c r="I25" i="48"/>
  <c r="I26" i="48"/>
  <c r="I28" i="48"/>
  <c r="I20" i="48"/>
  <c r="I31" i="48"/>
  <c r="Z57" i="1"/>
  <c r="Z57" i="113" s="1"/>
  <c r="T57" i="1"/>
  <c r="T57" i="113" s="1"/>
  <c r="T53" i="113"/>
  <c r="J57" i="1"/>
  <c r="J57" i="113" s="1"/>
  <c r="S57" i="1"/>
  <c r="S57" i="113" s="1"/>
  <c r="L57" i="1"/>
  <c r="L57" i="113" s="1"/>
  <c r="P57" i="1"/>
  <c r="P57" i="113" s="1"/>
  <c r="Y57" i="1"/>
  <c r="Y57" i="113" s="1"/>
  <c r="K57" i="1"/>
  <c r="M57" i="1"/>
  <c r="M57" i="113" s="1"/>
  <c r="Q57" i="1"/>
  <c r="Q57" i="113" s="1"/>
  <c r="U57" i="1"/>
  <c r="U57" i="113" s="1"/>
  <c r="N57" i="1"/>
  <c r="N57" i="113" s="1"/>
  <c r="R57" i="1"/>
  <c r="R57" i="113" s="1"/>
  <c r="H57" i="1"/>
  <c r="H57" i="113" s="1"/>
  <c r="AB53" i="1"/>
  <c r="F57" i="1"/>
  <c r="G57" i="1"/>
  <c r="G57" i="113" s="1"/>
  <c r="X57" i="1"/>
  <c r="X57" i="113" s="1"/>
  <c r="I16" i="48"/>
  <c r="I13" i="48"/>
  <c r="F37" i="48"/>
  <c r="F39" i="48" s="1"/>
  <c r="F43" i="48" s="1"/>
  <c r="F46" i="48" s="1"/>
  <c r="T88" i="1" l="1"/>
  <c r="D14" i="3"/>
  <c r="I57" i="113"/>
  <c r="I88" i="1"/>
  <c r="I89" i="1" s="1"/>
  <c r="I83" i="1" s="1"/>
  <c r="AA88" i="1"/>
  <c r="D20" i="3"/>
  <c r="V57" i="113"/>
  <c r="D27" i="3"/>
  <c r="V88" i="1"/>
  <c r="AA57" i="113"/>
  <c r="D32" i="3"/>
  <c r="D31" i="3"/>
  <c r="Z88" i="1"/>
  <c r="D25" i="3"/>
  <c r="D15" i="3"/>
  <c r="O88" i="1"/>
  <c r="J88" i="1"/>
  <c r="K88" i="1"/>
  <c r="K57" i="113"/>
  <c r="D17" i="3"/>
  <c r="L88" i="1"/>
  <c r="D30" i="3"/>
  <c r="P88" i="1"/>
  <c r="D13" i="3"/>
  <c r="D24" i="3"/>
  <c r="S88" i="1"/>
  <c r="N88" i="1"/>
  <c r="H88" i="1"/>
  <c r="D12" i="3"/>
  <c r="D21" i="3"/>
  <c r="Y88" i="1"/>
  <c r="D19" i="3"/>
  <c r="Q88" i="1"/>
  <c r="D11" i="3"/>
  <c r="R88" i="1"/>
  <c r="U88" i="1"/>
  <c r="D23" i="3"/>
  <c r="D22" i="3"/>
  <c r="F88" i="1"/>
  <c r="F57" i="113"/>
  <c r="D16" i="3"/>
  <c r="G88" i="1"/>
  <c r="X88" i="1"/>
  <c r="D26" i="3"/>
  <c r="D18" i="3"/>
  <c r="M88" i="1"/>
  <c r="D29" i="3"/>
  <c r="R89" i="1" l="1"/>
  <c r="R83" i="1" s="1"/>
  <c r="Y89" i="1"/>
  <c r="Y83" i="1" s="1"/>
  <c r="H89" i="1"/>
  <c r="H83" i="1" s="1"/>
  <c r="P89" i="1"/>
  <c r="P83" i="1" s="1"/>
  <c r="L89" i="1"/>
  <c r="L83" i="1" s="1"/>
  <c r="O89" i="1"/>
  <c r="O83" i="1" s="1"/>
  <c r="M89" i="1"/>
  <c r="M83" i="1" s="1"/>
  <c r="N89" i="1"/>
  <c r="N83" i="1" s="1"/>
  <c r="K89" i="1"/>
  <c r="K83" i="1" s="1"/>
  <c r="T89" i="1"/>
  <c r="T83" i="1" s="1"/>
  <c r="V89" i="1"/>
  <c r="V83" i="1" s="1"/>
  <c r="X89" i="1"/>
  <c r="X83" i="1" s="1"/>
  <c r="Q89" i="1"/>
  <c r="Q83" i="1" s="1"/>
  <c r="S89" i="1"/>
  <c r="S83" i="1" s="1"/>
  <c r="Z89" i="1"/>
  <c r="Z83" i="1" s="1"/>
  <c r="G89" i="1"/>
  <c r="G83" i="1" s="1"/>
  <c r="F89" i="1"/>
  <c r="F83" i="1" s="1"/>
  <c r="U89" i="1"/>
  <c r="U83" i="1" s="1"/>
  <c r="J89" i="1"/>
  <c r="J83" i="1" s="1"/>
  <c r="AA89" i="1"/>
  <c r="AA83" i="1" s="1"/>
  <c r="E78" i="113" l="1"/>
  <c r="E63" i="1"/>
  <c r="E63" i="113" s="1"/>
  <c r="E76" i="113"/>
  <c r="E70" i="1"/>
  <c r="E70" i="113" s="1"/>
  <c r="E69" i="1"/>
  <c r="E64" i="1"/>
  <c r="E64" i="113" s="1"/>
  <c r="E65" i="113"/>
  <c r="E72" i="1"/>
  <c r="E71" i="1"/>
  <c r="AB71" i="1" s="1"/>
  <c r="E68" i="1"/>
  <c r="E79" i="1"/>
  <c r="E62" i="1"/>
  <c r="E61" i="1"/>
  <c r="E16" i="1" l="1"/>
  <c r="E16" i="113" s="1"/>
  <c r="AB64" i="1"/>
  <c r="E71" i="113"/>
  <c r="AB63" i="1"/>
  <c r="AB70" i="1"/>
  <c r="AB76" i="1"/>
  <c r="E69" i="113"/>
  <c r="E68" i="113"/>
  <c r="AB68" i="1"/>
  <c r="AB65" i="1"/>
  <c r="AB62" i="1"/>
  <c r="E62" i="113"/>
  <c r="AB79" i="1"/>
  <c r="E79" i="113"/>
  <c r="E66" i="1"/>
  <c r="AB61" i="1"/>
  <c r="E61" i="113"/>
  <c r="E72" i="113"/>
  <c r="AB72" i="1"/>
  <c r="AB69" i="1"/>
  <c r="E73" i="1"/>
  <c r="E73" i="113" s="1"/>
  <c r="AB78" i="1"/>
  <c r="AB16" i="1" l="1"/>
  <c r="AB17" i="1" s="1"/>
  <c r="E17" i="1"/>
  <c r="E19" i="1" s="1"/>
  <c r="AB73" i="1"/>
  <c r="E66" i="113"/>
  <c r="E74" i="1"/>
  <c r="AB66" i="1"/>
  <c r="E17" i="113" l="1"/>
  <c r="E74" i="113"/>
  <c r="E77" i="1"/>
  <c r="AB74" i="1"/>
  <c r="AB77" i="1" s="1"/>
  <c r="AB81" i="1" s="1"/>
  <c r="AB19" i="1"/>
  <c r="E19" i="113"/>
  <c r="E77" i="113" l="1"/>
  <c r="E81" i="1"/>
  <c r="E81" i="113" l="1"/>
  <c r="E10" i="3"/>
  <c r="E11" i="48" l="1"/>
  <c r="I11" i="48" s="1"/>
  <c r="E34" i="3"/>
  <c r="D5" i="116" s="1"/>
  <c r="D7" i="116" l="1"/>
  <c r="F5" i="116"/>
  <c r="F7" i="116" s="1"/>
  <c r="I39" i="48"/>
  <c r="I46" i="48" s="1"/>
  <c r="E35" i="48"/>
  <c r="E39" i="48" s="1"/>
  <c r="G11" i="48"/>
  <c r="G35" i="48" s="1"/>
  <c r="K35" i="48" s="1"/>
  <c r="E43" i="48" l="1"/>
  <c r="E46" i="48" s="1"/>
  <c r="W52" i="1" s="1"/>
  <c r="K46" i="48" s="1"/>
  <c r="G39" i="48"/>
  <c r="D10" i="116" s="1"/>
  <c r="E14" i="51" l="1"/>
  <c r="G43" i="48"/>
  <c r="G46" i="48" l="1"/>
  <c r="W52" i="113" l="1"/>
  <c r="AB52" i="1"/>
  <c r="W57" i="1"/>
  <c r="W57" i="113" s="1"/>
  <c r="D28" i="3" l="1"/>
  <c r="W88" i="1"/>
  <c r="W89" i="1" l="1"/>
  <c r="W83" i="1" s="1"/>
  <c r="F261" i="111" l="1"/>
  <c r="F24" i="51" l="1"/>
  <c r="F26" i="51" s="1"/>
  <c r="E16" i="51" l="1"/>
  <c r="E18" i="51" l="1"/>
  <c r="E22" i="51" s="1"/>
  <c r="E30" i="51" l="1"/>
  <c r="E26" i="51"/>
  <c r="F227" i="111"/>
  <c r="F217" i="111"/>
  <c r="F247" i="111"/>
  <c r="F219" i="111"/>
  <c r="F280" i="111"/>
  <c r="F211" i="111"/>
  <c r="F251" i="111"/>
  <c r="F249" i="111"/>
  <c r="F191" i="111"/>
  <c r="F223" i="111"/>
  <c r="F196" i="111"/>
  <c r="F200" i="111"/>
  <c r="F282" i="111"/>
  <c r="F39" i="111" s="1"/>
  <c r="F225" i="111"/>
  <c r="F214" i="111"/>
  <c r="F290" i="111"/>
  <c r="F275" i="111"/>
  <c r="F224" i="111"/>
  <c r="F203" i="111"/>
  <c r="F190" i="111"/>
  <c r="F250" i="111"/>
  <c r="F205" i="111"/>
  <c r="F262" i="111"/>
  <c r="F245" i="111"/>
  <c r="F241" i="111"/>
  <c r="F291" i="111"/>
  <c r="F267" i="111"/>
  <c r="F242" i="111"/>
  <c r="F221" i="111"/>
  <c r="F281" i="111"/>
  <c r="F266" i="111"/>
  <c r="F269" i="111"/>
  <c r="F199" i="111"/>
  <c r="F254" i="111"/>
  <c r="F235" i="111"/>
  <c r="F193" i="111"/>
  <c r="F258" i="111"/>
  <c r="F212" i="111"/>
  <c r="F188" i="111"/>
  <c r="F288" i="111"/>
  <c r="F202" i="111"/>
  <c r="F265" i="111"/>
  <c r="F270" i="111"/>
  <c r="F37" i="111" s="1"/>
  <c r="F279" i="111"/>
  <c r="F274" i="111"/>
  <c r="F276" i="111"/>
  <c r="F38" i="111" s="1"/>
  <c r="E38" i="1" s="1"/>
  <c r="F192" i="111"/>
  <c r="F255" i="111"/>
  <c r="F31" i="111" s="1"/>
  <c r="F215" i="111"/>
  <c r="F216" i="111"/>
  <c r="F295" i="111"/>
  <c r="F236" i="111"/>
  <c r="F293" i="111"/>
  <c r="F292" i="111"/>
  <c r="F286" i="111"/>
  <c r="F294" i="111"/>
  <c r="F239" i="111"/>
  <c r="F238" i="111"/>
  <c r="F229" i="111"/>
  <c r="F253" i="111"/>
  <c r="F208" i="111"/>
  <c r="F233" i="111"/>
  <c r="F207" i="111"/>
  <c r="F218" i="111"/>
  <c r="F222" i="111"/>
  <c r="F296" i="111"/>
  <c r="F206" i="111"/>
  <c r="F210" i="111"/>
  <c r="F246" i="111"/>
  <c r="F287" i="111"/>
  <c r="F194" i="111"/>
  <c r="F237" i="111"/>
  <c r="F248" i="111"/>
  <c r="F260" i="111"/>
  <c r="F220" i="111"/>
  <c r="F257" i="111"/>
  <c r="F252" i="111"/>
  <c r="F189" i="111"/>
  <c r="F198" i="111"/>
  <c r="F201" i="111"/>
  <c r="F234" i="111"/>
  <c r="F187" i="111"/>
  <c r="F213" i="111"/>
  <c r="F204" i="111"/>
  <c r="F195" i="111"/>
  <c r="F268" i="111"/>
  <c r="F289" i="111"/>
  <c r="F197" i="111"/>
  <c r="F209" i="111"/>
  <c r="F240" i="111"/>
  <c r="F285" i="111"/>
  <c r="F297" i="111"/>
  <c r="F42" i="111" s="1"/>
  <c r="E42" i="111" s="1"/>
  <c r="F25" i="111" l="1"/>
  <c r="F32" i="111"/>
  <c r="E32" i="1" s="1"/>
  <c r="F26" i="111"/>
  <c r="E26" i="1" s="1"/>
  <c r="AB38" i="1"/>
  <c r="E38" i="113"/>
  <c r="E37" i="1"/>
  <c r="E37" i="111"/>
  <c r="H37" i="111" s="1"/>
  <c r="E46" i="111"/>
  <c r="H42" i="111"/>
  <c r="E25" i="1"/>
  <c r="F28" i="111"/>
  <c r="E25" i="111"/>
  <c r="E32" i="111"/>
  <c r="H32" i="111" s="1"/>
  <c r="E31" i="111"/>
  <c r="E31" i="1"/>
  <c r="E39" i="111"/>
  <c r="H39" i="111" s="1"/>
  <c r="E39" i="1"/>
  <c r="E42" i="1"/>
  <c r="F46" i="111"/>
  <c r="E38" i="111"/>
  <c r="H38" i="111" s="1"/>
  <c r="E26" i="111" l="1"/>
  <c r="F35" i="111"/>
  <c r="H46" i="111"/>
  <c r="E39" i="113"/>
  <c r="AB39" i="1"/>
  <c r="F47" i="111"/>
  <c r="F49" i="111" s="1"/>
  <c r="F57" i="111" s="1"/>
  <c r="F82" i="111" s="1"/>
  <c r="AB26" i="1"/>
  <c r="E26" i="113"/>
  <c r="E35" i="111"/>
  <c r="H35" i="111" s="1"/>
  <c r="H31" i="111"/>
  <c r="E28" i="111"/>
  <c r="H25" i="111"/>
  <c r="AB42" i="1"/>
  <c r="AB46" i="1" s="1"/>
  <c r="E42" i="113"/>
  <c r="E46" i="1"/>
  <c r="AB25" i="1"/>
  <c r="E28" i="1"/>
  <c r="E28" i="113" s="1"/>
  <c r="E25" i="113"/>
  <c r="E37" i="113"/>
  <c r="AB37" i="1"/>
  <c r="E35" i="1"/>
  <c r="E35" i="113" s="1"/>
  <c r="E31" i="113"/>
  <c r="AB31" i="1"/>
  <c r="AB32" i="1"/>
  <c r="E32" i="113"/>
  <c r="AB28" i="1" l="1"/>
  <c r="AB35" i="1"/>
  <c r="E46" i="113"/>
  <c r="E47" i="1"/>
  <c r="H28" i="111"/>
  <c r="E47" i="111"/>
  <c r="AB47" i="1" l="1"/>
  <c r="AB49" i="1" s="1"/>
  <c r="AB57" i="1" s="1"/>
  <c r="AB88" i="1" s="1"/>
  <c r="AB89" i="1" s="1"/>
  <c r="AB83" i="1" s="1"/>
  <c r="E49" i="111"/>
  <c r="H47" i="111"/>
  <c r="E47" i="113"/>
  <c r="E49" i="1"/>
  <c r="E49" i="113" l="1"/>
  <c r="E57" i="1"/>
  <c r="H49" i="111"/>
  <c r="E57" i="111"/>
  <c r="E82" i="111" l="1"/>
  <c r="H57" i="111"/>
  <c r="E82" i="1"/>
  <c r="E57" i="113"/>
  <c r="E88" i="1"/>
  <c r="E89" i="1" s="1"/>
  <c r="E83" i="1" s="1"/>
  <c r="D10" i="3"/>
  <c r="F10" i="3" l="1"/>
  <c r="D34" i="3"/>
  <c r="F34" i="3" l="1"/>
  <c r="D9" i="116"/>
  <c r="D11" i="116" l="1"/>
  <c r="D12" i="116" s="1"/>
  <c r="E10" i="116" l="1"/>
  <c r="F10" i="116" s="1"/>
  <c r="E9" i="116" l="1"/>
  <c r="E11" i="116" l="1"/>
  <c r="E12" i="116" s="1"/>
  <c r="F9" i="116"/>
  <c r="F11" i="116" s="1"/>
  <c r="F12" i="116" s="1"/>
</calcChain>
</file>

<file path=xl/comments1.xml><?xml version="1.0" encoding="utf-8"?>
<comments xmlns="http://schemas.openxmlformats.org/spreadsheetml/2006/main">
  <authors>
    <author>Liz Andrews</author>
  </authors>
  <commentList>
    <comment ref="O52" authorId="0" shapeId="0">
      <text>
        <r>
          <rPr>
            <b/>
            <sz val="8"/>
            <color indexed="81"/>
            <rFont val="Tahoma"/>
            <family val="2"/>
          </rPr>
          <t>Liz Andrews:</t>
        </r>
        <r>
          <rPr>
            <sz val="8"/>
            <color indexed="81"/>
            <rFont val="Tahoma"/>
            <family val="2"/>
          </rPr>
          <t xml:space="preserve">
Per adjustment, Manual adjustment to current taxes, no formula in this column.</t>
        </r>
      </text>
    </comment>
    <comment ref="W52" authorId="0" shapeId="0">
      <text>
        <r>
          <rPr>
            <b/>
            <sz val="8"/>
            <color indexed="81"/>
            <rFont val="Tahoma"/>
            <family val="2"/>
          </rPr>
          <t>Liz Andrews:</t>
        </r>
        <r>
          <rPr>
            <sz val="8"/>
            <color indexed="81"/>
            <rFont val="Tahoma"/>
            <family val="2"/>
          </rPr>
          <t xml:space="preserve">
per Debt calc.</t>
        </r>
      </text>
    </comment>
    <comment ref="X52" authorId="0" shapeId="0">
      <text>
        <r>
          <rPr>
            <b/>
            <sz val="9"/>
            <color indexed="81"/>
            <rFont val="Tahoma"/>
            <family val="2"/>
          </rPr>
          <t>Liz Andrews:</t>
        </r>
        <r>
          <rPr>
            <sz val="9"/>
            <color indexed="81"/>
            <rFont val="Tahoma"/>
            <family val="2"/>
          </rPr>
          <t xml:space="preserve">
adjustment to DFIT - no current tax formula in this column. Check annually to adjustment.
</t>
        </r>
        <r>
          <rPr>
            <b/>
            <sz val="9"/>
            <color indexed="81"/>
            <rFont val="Tahoma"/>
            <family val="2"/>
          </rPr>
          <t>Annette Brandon:</t>
        </r>
        <r>
          <rPr>
            <sz val="9"/>
            <color indexed="81"/>
            <rFont val="Tahoma"/>
            <family val="2"/>
          </rPr>
          <t xml:space="preserve">
Use ERM elimination worksheet</t>
        </r>
      </text>
    </comment>
    <comment ref="X54" authorId="0" shapeId="0">
      <text>
        <r>
          <rPr>
            <b/>
            <sz val="9"/>
            <color indexed="81"/>
            <rFont val="Tahoma"/>
            <family val="2"/>
          </rPr>
          <t xml:space="preserve">annette brandon:
</t>
        </r>
        <r>
          <rPr>
            <sz val="9"/>
            <color indexed="81"/>
            <rFont val="Tahoma"/>
            <family val="2"/>
          </rPr>
          <t>use ERM worksheet to input</t>
        </r>
      </text>
    </comment>
  </commentList>
</comments>
</file>

<file path=xl/comments2.xml><?xml version="1.0" encoding="utf-8"?>
<comments xmlns="http://schemas.openxmlformats.org/spreadsheetml/2006/main">
  <authors>
    <author>Joe Miller</author>
  </authors>
  <commentList>
    <comment ref="E28" authorId="0" shapeId="0">
      <text>
        <r>
          <rPr>
            <b/>
            <sz val="9"/>
            <color indexed="81"/>
            <rFont val="Tahoma"/>
            <family val="2"/>
          </rPr>
          <t>Joe Miller:</t>
        </r>
        <r>
          <rPr>
            <sz val="9"/>
            <color indexed="81"/>
            <rFont val="Tahoma"/>
            <family val="2"/>
          </rPr>
          <t xml:space="preserve">
From Miller Exhibit</t>
        </r>
      </text>
    </comment>
  </commentList>
</comments>
</file>

<file path=xl/comments3.xml><?xml version="1.0" encoding="utf-8"?>
<comments xmlns="http://schemas.openxmlformats.org/spreadsheetml/2006/main">
  <authors>
    <author>Avista Corp Employee</author>
    <author>rzs589</author>
    <author>A satisfied Microsoft Office user</author>
  </authors>
  <commentList>
    <comment ref="B86" authorId="0" shapeId="0">
      <text>
        <r>
          <rPr>
            <b/>
            <sz val="10"/>
            <color indexed="81"/>
            <rFont val="Tahoma"/>
            <family val="2"/>
          </rPr>
          <t>revenue from Montana Noxon customers is included in Idaho.  Is reversed out for Commission Basis reports</t>
        </r>
      </text>
    </comment>
    <comment ref="B104" authorId="0" shapeId="0">
      <text>
        <r>
          <rPr>
            <b/>
            <sz val="8"/>
            <color indexed="81"/>
            <rFont val="Tahoma"/>
            <family val="2"/>
          </rPr>
          <t>This includes acct 456.15, revenue from sale of excess turbine gas.  This is netted against the cost in 557.15 and is part of the elec deferral entry.  Any gain or loss from the sales are recorded to accounts 557.28 or 557.38.</t>
        </r>
      </text>
    </comment>
    <comment ref="B442" authorId="1" shapeId="0">
      <text>
        <r>
          <rPr>
            <b/>
            <sz val="8"/>
            <color indexed="81"/>
            <rFont val="Tahoma"/>
            <family val="2"/>
          </rPr>
          <t>2/6/04 Account 182.31 is fully offset by 283.17</t>
        </r>
        <r>
          <rPr>
            <sz val="8"/>
            <color indexed="81"/>
            <rFont val="Tahoma"/>
            <family val="2"/>
          </rPr>
          <t xml:space="preserve">
</t>
        </r>
      </text>
    </comment>
    <comment ref="A464" authorId="2" shapeId="0">
      <text>
        <r>
          <rPr>
            <sz val="9"/>
            <color indexed="81"/>
            <rFont val="Tahoma"/>
            <family val="2"/>
          </rPr>
          <t>Acct 0108.02  System amount is from input matrix.  WA and ID amounts are hard coded, and do not change.</t>
        </r>
      </text>
    </comment>
    <comment ref="B466" authorId="1" shapeId="0">
      <text>
        <r>
          <rPr>
            <sz val="8"/>
            <color indexed="81"/>
            <rFont val="Tahoma"/>
            <family val="2"/>
          </rPr>
          <t xml:space="preserve">Write-off recorded 9/04 as the results of the Idaho General Rate Case
</t>
        </r>
      </text>
    </comment>
    <comment ref="M466" authorId="1" shapeId="0">
      <text>
        <r>
          <rPr>
            <sz val="8"/>
            <color indexed="81"/>
            <rFont val="Tahoma"/>
            <family val="2"/>
          </rPr>
          <t xml:space="preserve">Write-off recorded 9/04 as the results of the Idaho General Rate Case
</t>
        </r>
      </text>
    </comment>
    <comment ref="B467" authorId="1" shapeId="0">
      <text>
        <r>
          <rPr>
            <sz val="8"/>
            <color indexed="81"/>
            <rFont val="Tahoma"/>
            <family val="2"/>
          </rPr>
          <t xml:space="preserve">Write-off recorded 9/04 as the results of the Idaho General Rate Case
</t>
        </r>
      </text>
    </comment>
    <comment ref="M467" authorId="1" shapeId="0">
      <text>
        <r>
          <rPr>
            <sz val="8"/>
            <color indexed="81"/>
            <rFont val="Tahoma"/>
            <family val="2"/>
          </rPr>
          <t xml:space="preserve">Write-off recorded 9/04 as the results of the Idaho General Rate Case
</t>
        </r>
      </text>
    </comment>
    <comment ref="B468" authorId="1" shapeId="0">
      <text>
        <r>
          <rPr>
            <sz val="8"/>
            <color indexed="81"/>
            <rFont val="Tahoma"/>
            <family val="2"/>
          </rPr>
          <t xml:space="preserve">Write-off recorded 9/04 as the results of the Idaho General Rate Case
</t>
        </r>
      </text>
    </comment>
    <comment ref="M468" authorId="1" shapeId="0">
      <text>
        <r>
          <rPr>
            <sz val="8"/>
            <color indexed="81"/>
            <rFont val="Tahoma"/>
            <family val="2"/>
          </rPr>
          <t xml:space="preserve">Write-off recorded 9/04 as the results of the Idaho General Rate Case
</t>
        </r>
      </text>
    </comment>
  </commentList>
</comments>
</file>

<file path=xl/comments4.xml><?xml version="1.0" encoding="utf-8"?>
<comments xmlns="http://schemas.openxmlformats.org/spreadsheetml/2006/main">
  <authors>
    <author>rzk7kq</author>
  </authors>
  <commentList>
    <comment ref="B50" authorId="0" shapeId="0">
      <text>
        <r>
          <rPr>
            <b/>
            <sz val="8"/>
            <color indexed="81"/>
            <rFont val="Tahoma"/>
            <family val="2"/>
          </rPr>
          <t xml:space="preserve">rzk7kq: </t>
        </r>
        <r>
          <rPr>
            <sz val="8"/>
            <color indexed="81"/>
            <rFont val="Tahoma"/>
            <family val="2"/>
          </rPr>
          <t xml:space="preserve">
AFUDC Equity - all 419100 accounts
AFUDC Debt - all 432000 accounts</t>
        </r>
      </text>
    </comment>
    <comment ref="F116" authorId="0" shapeId="0">
      <text>
        <r>
          <rPr>
            <b/>
            <sz val="8"/>
            <color indexed="81"/>
            <rFont val="Tahoma"/>
            <family val="2"/>
          </rPr>
          <t>rzk7kq:</t>
        </r>
        <r>
          <rPr>
            <sz val="8"/>
            <color indexed="81"/>
            <rFont val="Tahoma"/>
            <family val="2"/>
          </rPr>
          <t xml:space="preserve">
ID excludes STD
Cap Structure at 12/31/2005 provided by Paul Kimball</t>
        </r>
      </text>
    </comment>
  </commentList>
</comments>
</file>

<file path=xl/comments5.xml><?xml version="1.0" encoding="utf-8"?>
<comments xmlns="http://schemas.openxmlformats.org/spreadsheetml/2006/main">
  <authors>
    <author>kznwdg</author>
  </authors>
  <commentList>
    <comment ref="B8" authorId="0" shapeId="0">
      <text>
        <r>
          <rPr>
            <b/>
            <sz val="8"/>
            <color indexed="81"/>
            <rFont val="Tahoma"/>
            <family val="2"/>
          </rPr>
          <t>kznwdg:</t>
        </r>
        <r>
          <rPr>
            <sz val="8"/>
            <color indexed="81"/>
            <rFont val="Tahoma"/>
            <family val="2"/>
          </rPr>
          <t xml:space="preserve">
After Taxes (FIT Calc = Taxable Income x .35)</t>
        </r>
      </text>
    </comment>
  </commentList>
</comments>
</file>

<file path=xl/sharedStrings.xml><?xml version="1.0" encoding="utf-8"?>
<sst xmlns="http://schemas.openxmlformats.org/spreadsheetml/2006/main" count="961" uniqueCount="675">
  <si>
    <t>(000'S OF DOLLARS)</t>
  </si>
  <si>
    <t xml:space="preserve">Deferred </t>
  </si>
  <si>
    <t>Settlement</t>
  </si>
  <si>
    <t>Eliminate</t>
  </si>
  <si>
    <t>Injuries</t>
  </si>
  <si>
    <t>Restate</t>
  </si>
  <si>
    <t>Office Space</t>
  </si>
  <si>
    <t>Line</t>
  </si>
  <si>
    <t>FIT</t>
  </si>
  <si>
    <t>Power</t>
  </si>
  <si>
    <t>B &amp; O</t>
  </si>
  <si>
    <t>Property</t>
  </si>
  <si>
    <t>Uncollect.</t>
  </si>
  <si>
    <t>Regulatory</t>
  </si>
  <si>
    <t xml:space="preserve">and </t>
  </si>
  <si>
    <t>Debt</t>
  </si>
  <si>
    <t>Charges to</t>
  </si>
  <si>
    <t>Restated</t>
  </si>
  <si>
    <t>No.</t>
  </si>
  <si>
    <t>DESCRIPTION</t>
  </si>
  <si>
    <t>Rate Base</t>
  </si>
  <si>
    <t>Adjustment</t>
  </si>
  <si>
    <t>Supply</t>
  </si>
  <si>
    <t>Taxes</t>
  </si>
  <si>
    <t>Tax</t>
  </si>
  <si>
    <t>Expense</t>
  </si>
  <si>
    <t>Damages</t>
  </si>
  <si>
    <t>Interest</t>
  </si>
  <si>
    <t>Revenues</t>
  </si>
  <si>
    <t>TOTAL</t>
  </si>
  <si>
    <t>REVENUES</t>
  </si>
  <si>
    <t>Total General Business</t>
  </si>
  <si>
    <t>Interdepartmental Sales</t>
  </si>
  <si>
    <t>Sales for Resale</t>
  </si>
  <si>
    <t>Other Revenue</t>
  </si>
  <si>
    <t>EXPENSES</t>
  </si>
  <si>
    <t>Production and Transmission</t>
  </si>
  <si>
    <t>Purchased Power</t>
  </si>
  <si>
    <t>Distribution</t>
  </si>
  <si>
    <t>Customer Accounting</t>
  </si>
  <si>
    <t>Customer Service &amp; Information</t>
  </si>
  <si>
    <t>Sales Expenses</t>
  </si>
  <si>
    <t>Administrative &amp; General</t>
  </si>
  <si>
    <t>Total Electric Expenses</t>
  </si>
  <si>
    <t>NET OPERATING INCOME</t>
  </si>
  <si>
    <t>RATE BASE</t>
  </si>
  <si>
    <t>PLANT IN SERVICE</t>
  </si>
  <si>
    <t>ACCUMULATED DEPRECIATION</t>
  </si>
  <si>
    <t>TOTAL RATE BASE</t>
  </si>
  <si>
    <t>Idaho</t>
  </si>
  <si>
    <t xml:space="preserve"> </t>
  </si>
  <si>
    <t>Restatement Summary</t>
  </si>
  <si>
    <t>Washington Electric</t>
  </si>
  <si>
    <t>Column</t>
  </si>
  <si>
    <t>Description</t>
  </si>
  <si>
    <t xml:space="preserve">NOI   </t>
  </si>
  <si>
    <t>ROR</t>
  </si>
  <si>
    <t xml:space="preserve">     Restated Total</t>
  </si>
  <si>
    <t>ELECTRIC ADJUSTMENT SUMMARY</t>
  </si>
  <si>
    <t>PER RESULTS OF</t>
  </si>
  <si>
    <t>OPERATIONS REPORTS</t>
  </si>
  <si>
    <t>ELECTRIC</t>
  </si>
  <si>
    <t xml:space="preserve"> No.</t>
  </si>
  <si>
    <t>System</t>
  </si>
  <si>
    <t>Washington</t>
  </si>
  <si>
    <t>Check</t>
  </si>
  <si>
    <t>Sales For Resale</t>
  </si>
  <si>
    <t xml:space="preserve">   Total Sales of Electricity</t>
  </si>
  <si>
    <t xml:space="preserve">   Total Electric Revenue</t>
  </si>
  <si>
    <t xml:space="preserve">   Operating Expenses</t>
  </si>
  <si>
    <t xml:space="preserve">   Purchased Power</t>
  </si>
  <si>
    <t xml:space="preserve">   Taxes</t>
  </si>
  <si>
    <t xml:space="preserve">      Total Production &amp; Transmission</t>
  </si>
  <si>
    <t xml:space="preserve">      Total Distribution</t>
  </si>
  <si>
    <t xml:space="preserve">      Total Admin. &amp; General</t>
  </si>
  <si>
    <t>Operating Income before FIT</t>
  </si>
  <si>
    <t>Federal Income Taxes</t>
  </si>
  <si>
    <t xml:space="preserve">   Current Accrual </t>
  </si>
  <si>
    <t xml:space="preserve">   Deferred Income Taxes</t>
  </si>
  <si>
    <t xml:space="preserve">   Amortized ITC</t>
  </si>
  <si>
    <t xml:space="preserve">   Intangible</t>
  </si>
  <si>
    <t xml:space="preserve">   Production</t>
  </si>
  <si>
    <t xml:space="preserve">   Transmission</t>
  </si>
  <si>
    <t xml:space="preserve">   Distribution</t>
  </si>
  <si>
    <t xml:space="preserve">   General</t>
  </si>
  <si>
    <t xml:space="preserve">      Total Plant in Service</t>
  </si>
  <si>
    <t>INPUTS</t>
  </si>
  <si>
    <t>ACCUMULATED AMORTIZATION</t>
  </si>
  <si>
    <t>AVISTA UTILITIES</t>
  </si>
  <si>
    <t>WA Power</t>
  </si>
  <si>
    <t>Cost Defer</t>
  </si>
  <si>
    <t>Nez Perce</t>
  </si>
  <si>
    <t xml:space="preserve">Line </t>
  </si>
  <si>
    <t>(000's of</t>
  </si>
  <si>
    <t>Capital</t>
  </si>
  <si>
    <t>Weighted</t>
  </si>
  <si>
    <t>Dollars)</t>
  </si>
  <si>
    <t>Component</t>
  </si>
  <si>
    <t>Amount</t>
  </si>
  <si>
    <t>Structure</t>
  </si>
  <si>
    <t>Cost</t>
  </si>
  <si>
    <t>L/T Debt</t>
  </si>
  <si>
    <t>Proposed Rate of Return</t>
  </si>
  <si>
    <t>Net Operating Income Requirement</t>
  </si>
  <si>
    <t>S/T Debt</t>
  </si>
  <si>
    <t>Pref Trust</t>
  </si>
  <si>
    <t>Pro Forma Net Operating Income</t>
  </si>
  <si>
    <t>Net Operating Income Deficiency</t>
  </si>
  <si>
    <t>Total</t>
  </si>
  <si>
    <t>Conversion Factor</t>
  </si>
  <si>
    <t>Percentage Revenue Increase</t>
  </si>
  <si>
    <t>AUTHORIZED 1998 TEST YEAR</t>
  </si>
  <si>
    <t>RESULTS OF OPERATIONS</t>
  </si>
  <si>
    <t>Description of Adjustment</t>
  </si>
  <si>
    <t>ProForma</t>
  </si>
  <si>
    <t>Theoretical</t>
  </si>
  <si>
    <t>(000's)</t>
  </si>
  <si>
    <t>Adjustment Description</t>
  </si>
  <si>
    <t>Adjustments</t>
  </si>
  <si>
    <t>Restated Debt Interest</t>
  </si>
  <si>
    <t>Capitalized Interest</t>
  </si>
  <si>
    <t>Increase (Decrease) in Interest Expense</t>
  </si>
  <si>
    <t>FIT Rate</t>
  </si>
  <si>
    <t>Increase (Decrease) in FIT</t>
  </si>
  <si>
    <t>Equity AFUDC</t>
  </si>
  <si>
    <t>Borrowed AFUDC</t>
  </si>
  <si>
    <t xml:space="preserve">   Capitalized Interest</t>
  </si>
  <si>
    <t>Allocated</t>
  </si>
  <si>
    <t>Percentage</t>
  </si>
  <si>
    <t>Electric CWIP</t>
  </si>
  <si>
    <t>Gas CWIP</t>
  </si>
  <si>
    <t>WPNG CWIP</t>
  </si>
  <si>
    <t xml:space="preserve">   Total</t>
  </si>
  <si>
    <t>WA Electric CWIP</t>
  </si>
  <si>
    <t>ID Electric CWIP</t>
  </si>
  <si>
    <t>WA Gas CWIP</t>
  </si>
  <si>
    <t>ID Gas CWIP</t>
  </si>
  <si>
    <t>Washington - Electric</t>
  </si>
  <si>
    <t>Weighted Average Cost of Debt</t>
  </si>
  <si>
    <t>Idaho - Electric</t>
  </si>
  <si>
    <t>Factor</t>
  </si>
  <si>
    <t>Expense:</t>
  </si>
  <si>
    <t xml:space="preserve">  Uncollectibles</t>
  </si>
  <si>
    <t xml:space="preserve">  Commission Fees</t>
  </si>
  <si>
    <t xml:space="preserve">  Washington Excise Tax</t>
  </si>
  <si>
    <t xml:space="preserve">    Total Expense</t>
  </si>
  <si>
    <t>Net Operating Income Before FIT</t>
  </si>
  <si>
    <t>REVENUE CONVERSION FACTOR</t>
  </si>
  <si>
    <t>Pro Forma Rate Base</t>
  </si>
  <si>
    <t>Normalization</t>
  </si>
  <si>
    <t>Restated Rate Base</t>
  </si>
  <si>
    <t xml:space="preserve">AVISTA UTILITIES  </t>
  </si>
  <si>
    <t xml:space="preserve">(000'S OF DOLLARS)  </t>
  </si>
  <si>
    <t xml:space="preserve">REVENUES  </t>
  </si>
  <si>
    <t xml:space="preserve">Total General Business  </t>
  </si>
  <si>
    <t xml:space="preserve">Interdepartmental Sales  </t>
  </si>
  <si>
    <t xml:space="preserve">Sales for Resale  </t>
  </si>
  <si>
    <t xml:space="preserve">Total Sales of Electricity  </t>
  </si>
  <si>
    <t xml:space="preserve">Other Revenue  </t>
  </si>
  <si>
    <t xml:space="preserve">Total Electric Revenue  </t>
  </si>
  <si>
    <t xml:space="preserve">EXPENSES  </t>
  </si>
  <si>
    <t xml:space="preserve">Production and Transmission  </t>
  </si>
  <si>
    <t xml:space="preserve">Operating Expenses  </t>
  </si>
  <si>
    <t xml:space="preserve">Purchased Power  </t>
  </si>
  <si>
    <t xml:space="preserve">Taxes  </t>
  </si>
  <si>
    <t xml:space="preserve">Total Production &amp; Transmission  </t>
  </si>
  <si>
    <t xml:space="preserve">Distribution  </t>
  </si>
  <si>
    <t xml:space="preserve">Total Distribution  </t>
  </si>
  <si>
    <t xml:space="preserve">Customer Accounting  </t>
  </si>
  <si>
    <t xml:space="preserve">Customer Service &amp; Information  </t>
  </si>
  <si>
    <t xml:space="preserve">Sales Expenses  </t>
  </si>
  <si>
    <t xml:space="preserve">Administrative &amp; General  </t>
  </si>
  <si>
    <t xml:space="preserve">Total Admin. &amp; General  </t>
  </si>
  <si>
    <t xml:space="preserve">Total Electric Expenses  </t>
  </si>
  <si>
    <t xml:space="preserve">OPERATING INCOME BEFORE FIT  </t>
  </si>
  <si>
    <t xml:space="preserve">FEDERAL INCOME TAX  </t>
  </si>
  <si>
    <t xml:space="preserve">Deferred Income Taxes  </t>
  </si>
  <si>
    <t xml:space="preserve">NET OPERATING INCOME  </t>
  </si>
  <si>
    <t xml:space="preserve">RATE BASE  </t>
  </si>
  <si>
    <t xml:space="preserve">PLANT IN SERVICE  </t>
  </si>
  <si>
    <t xml:space="preserve">Intangible  </t>
  </si>
  <si>
    <t xml:space="preserve">Production  </t>
  </si>
  <si>
    <t xml:space="preserve">Transmission  </t>
  </si>
  <si>
    <t xml:space="preserve">General  </t>
  </si>
  <si>
    <t xml:space="preserve">Total Plant in Service  </t>
  </si>
  <si>
    <t xml:space="preserve">DEFERRED TAXES  </t>
  </si>
  <si>
    <t xml:space="preserve">TOTAL RATE BASE  </t>
  </si>
  <si>
    <t>Net</t>
  </si>
  <si>
    <t>Excise</t>
  </si>
  <si>
    <t>updated for 2006</t>
  </si>
  <si>
    <t>NOI Requirement</t>
  </si>
  <si>
    <t>WA wtd debt</t>
  </si>
  <si>
    <t>ID wtd debt</t>
  </si>
  <si>
    <t>ID excludes STD</t>
  </si>
  <si>
    <t>Not Necessary - this calcuation should not be removed from above to determine adj. - LMA</t>
  </si>
  <si>
    <t>Below</t>
  </si>
  <si>
    <t xml:space="preserve"> Interest Per Results (E-FIT-12A)</t>
  </si>
  <si>
    <t xml:space="preserve">(Breakdown </t>
  </si>
  <si>
    <t>b/w LTD &amp; STD)</t>
  </si>
  <si>
    <t>updated for 2007 LMA</t>
  </si>
  <si>
    <t>WASHINGTON ELECTRIC</t>
  </si>
  <si>
    <t>Done</t>
  </si>
  <si>
    <t>Not Done</t>
  </si>
  <si>
    <t>Jeanne</t>
  </si>
  <si>
    <t>Amortized ITC - Noxon</t>
  </si>
  <si>
    <t xml:space="preserve">WORKING CAPITAL </t>
  </si>
  <si>
    <t>Working</t>
  </si>
  <si>
    <t>Losses</t>
  </si>
  <si>
    <t xml:space="preserve">Debits and </t>
  </si>
  <si>
    <t>Credits</t>
  </si>
  <si>
    <t xml:space="preserve">Results of </t>
  </si>
  <si>
    <t xml:space="preserve">Operations </t>
  </si>
  <si>
    <t>Debt Interest</t>
  </si>
  <si>
    <t>ROO</t>
  </si>
  <si>
    <t xml:space="preserve">Blue = Input </t>
  </si>
  <si>
    <t>Total Accumulated Depreciation</t>
  </si>
  <si>
    <t xml:space="preserve">NET PLANT </t>
  </si>
  <si>
    <t>DEFERRED DEBITS AND CREDITS</t>
  </si>
  <si>
    <t xml:space="preserve">      Total Accumulated Depreciation</t>
  </si>
  <si>
    <t>Black = Formula/Text</t>
  </si>
  <si>
    <t>REVENUE</t>
  </si>
  <si>
    <t>SALES OF ELECTRICITY:</t>
  </si>
  <si>
    <t>Residential</t>
  </si>
  <si>
    <t>Commercial - Firm &amp; Int.</t>
  </si>
  <si>
    <t>Industrial</t>
  </si>
  <si>
    <t>Public Street &amp; Highway Lighting</t>
  </si>
  <si>
    <t>499XXX</t>
  </si>
  <si>
    <t>Unbilled Revenue</t>
  </si>
  <si>
    <t>Interdepartmental Revenue</t>
  </si>
  <si>
    <t>TOTAL SALES TO ULTIMATE CUSTOMERS</t>
  </si>
  <si>
    <t>447XXX</t>
  </si>
  <si>
    <t>TOTAL SALES OF ELECTRICITY</t>
  </si>
  <si>
    <t>OTHER OPERATING REVENUE:</t>
  </si>
  <si>
    <t>Miscellaneous Service Revenue</t>
  </si>
  <si>
    <t>Sales of Water &amp; Water Power</t>
  </si>
  <si>
    <t>Rent from Electric Property</t>
  </si>
  <si>
    <t>456XXX</t>
  </si>
  <si>
    <t>Other Electric Revenues</t>
  </si>
  <si>
    <t>TOTAL OTHER OPERATING REVENUE</t>
  </si>
  <si>
    <t>TOTAL ELECTRIC REVENUE</t>
  </si>
  <si>
    <t>EXPENSE</t>
  </si>
  <si>
    <t>STEAM POWER GENERATION EXPENSE:</t>
  </si>
  <si>
    <t xml:space="preserve">  OPERATION</t>
  </si>
  <si>
    <t>Supervision &amp; Engineering</t>
  </si>
  <si>
    <t>Fuel</t>
  </si>
  <si>
    <t>Steam Expense</t>
  </si>
  <si>
    <t>Electric Expense</t>
  </si>
  <si>
    <t>Miscellaneous Steam Power Generation Expense</t>
  </si>
  <si>
    <t>Rent</t>
  </si>
  <si>
    <t xml:space="preserve">  MAINTENANCE</t>
  </si>
  <si>
    <t>Structures</t>
  </si>
  <si>
    <t>Boiler Plant</t>
  </si>
  <si>
    <t>Electric Plant</t>
  </si>
  <si>
    <t>Miscellaneous Steam Plant</t>
  </si>
  <si>
    <t>TOTAL STEAM POWER GENERATION EXP</t>
  </si>
  <si>
    <t>HYDRAULIC POWER GENERATION EXP:</t>
  </si>
  <si>
    <t>Water for Power</t>
  </si>
  <si>
    <t>Hydraulic Expense</t>
  </si>
  <si>
    <t>Miscellaneous Hydraulic Power Generation Exp</t>
  </si>
  <si>
    <t>MT Trust Funds Land Settlement Rents</t>
  </si>
  <si>
    <t>Reservoirs, Dams, &amp; Waterways</t>
  </si>
  <si>
    <t>Miscellaneous Hydraulic Plant</t>
  </si>
  <si>
    <t>TOTAL HYDRO POWER GENERATION EXP</t>
  </si>
  <si>
    <t>OTHER POWER GENERATION EXPENSE:</t>
  </si>
  <si>
    <t>Generation Expense</t>
  </si>
  <si>
    <t>Miscellaneous Other Power Generation Expense</t>
  </si>
  <si>
    <t>Generating &amp; Electric Equipment</t>
  </si>
  <si>
    <t>Miscellaneous Other Power Generation Plant</t>
  </si>
  <si>
    <t>TOTAL OTHER POWER GENERATION EXP</t>
  </si>
  <si>
    <t>OTHER POWER SUPPLY EXPENSE:</t>
  </si>
  <si>
    <t>555XXX</t>
  </si>
  <si>
    <t>System Control &amp; Load Dispatching</t>
  </si>
  <si>
    <t>557XXX</t>
  </si>
  <si>
    <t>Other Expense</t>
  </si>
  <si>
    <t>TOTAL OTHER POWER SUPPLY EXPENSE</t>
  </si>
  <si>
    <t>TOTAL PRODUCTION OPERATING EXP</t>
  </si>
  <si>
    <t>TRANSMISSION OPERATING EXPENSE:</t>
  </si>
  <si>
    <t>Load Dispatching</t>
  </si>
  <si>
    <t>Station Expense</t>
  </si>
  <si>
    <t>Overhead Line Expense</t>
  </si>
  <si>
    <t>Transmission of Electricity by Others</t>
  </si>
  <si>
    <t>Miscellaneous Transmission Expense</t>
  </si>
  <si>
    <t>Station Equipment</t>
  </si>
  <si>
    <t>Overhead Lines</t>
  </si>
  <si>
    <t>Underground Lines</t>
  </si>
  <si>
    <t>Service Miscellaneous</t>
  </si>
  <si>
    <t>TOTAL TRANSMISSION OPERATING EXP</t>
  </si>
  <si>
    <t>Depreciation Expense-Production</t>
  </si>
  <si>
    <t>Depreciation Expense-Transmission</t>
  </si>
  <si>
    <t>Amortization Expense-Franchises/Misc Intangibles</t>
  </si>
  <si>
    <t>Amortization of Investment in WNP3 Exch Power</t>
  </si>
  <si>
    <t>Amort of Acq Adj--Colstrip Common AFUDC</t>
  </si>
  <si>
    <t>Amortization of Lancaster Generation</t>
  </si>
  <si>
    <t>Amortization of Spokane River Relicense</t>
  </si>
  <si>
    <t>Amortization of CDA CDR Fund</t>
  </si>
  <si>
    <t>Amortization of ID DSIT</t>
  </si>
  <si>
    <t>Amortization of CNC Transmission</t>
  </si>
  <si>
    <t>Amortization of Wartsila Generators</t>
  </si>
  <si>
    <t>Amortization of CDA Settlement - Allocated</t>
  </si>
  <si>
    <t>Amortization of CDA Settlement - Direct</t>
  </si>
  <si>
    <t>Optional Renewable Power Revenue Offset</t>
  </si>
  <si>
    <t>Amortization of Dissallowed K.F. Plant</t>
  </si>
  <si>
    <t>Amortization of Boulder Park Write Off - Idaho</t>
  </si>
  <si>
    <t>Amortization of CS2 Levelized Return</t>
  </si>
  <si>
    <t>407450/407499</t>
  </si>
  <si>
    <t>Amortization of BPA Residential Exchange Credit</t>
  </si>
  <si>
    <t>Amortization of Deferred CS2 &amp; COLSTRIP O&amp;M</t>
  </si>
  <si>
    <t>Taxes Other Than FIT--Prod &amp; Trans</t>
  </si>
  <si>
    <t>TOTAL P/T DEPR/AMRT/NON-FIT TAXES</t>
  </si>
  <si>
    <t>TOTAL PRODUCTION &amp; TRANSMISSION EXPENSE</t>
  </si>
  <si>
    <t>DISTRIBUTION EXPENSES:</t>
  </si>
  <si>
    <t>OPERATION:</t>
  </si>
  <si>
    <t>Underground Line Expense</t>
  </si>
  <si>
    <t>Street Light &amp; Signal System Operation Expense</t>
  </si>
  <si>
    <t>Meter Expense</t>
  </si>
  <si>
    <t>Customer Installations Expense</t>
  </si>
  <si>
    <t>Miscellaneous Distribution Expense</t>
  </si>
  <si>
    <t>MAINTENANCE:</t>
  </si>
  <si>
    <t>Line Transformers</t>
  </si>
  <si>
    <t>Street Light &amp; Signal System Maintenance Exp</t>
  </si>
  <si>
    <t>Meters</t>
  </si>
  <si>
    <t>TOTAL DISTRIBUTION OPERATING EXP</t>
  </si>
  <si>
    <t>Depreciation Expense-Distribution</t>
  </si>
  <si>
    <t>Taxes Other Than FIT--Distribution</t>
  </si>
  <si>
    <t>TOTAL DISTR DEPR/AMRT/NON-FIT TAXES</t>
  </si>
  <si>
    <t>TOTAL DISTRIBUTION EXPENSES</t>
  </si>
  <si>
    <t>CUSTOMER ACCOUNTS EXPENSES:</t>
  </si>
  <si>
    <t>Supervision</t>
  </si>
  <si>
    <t>Meter Reading Expenses</t>
  </si>
  <si>
    <t>903XXX</t>
  </si>
  <si>
    <t>Customer Records &amp; Collection Expenses</t>
  </si>
  <si>
    <t>Uncollectible Accounts</t>
  </si>
  <si>
    <t>Misc Customer Accounts</t>
  </si>
  <si>
    <t>TOTAL CUSTOMER ACCOUNTS EXPENSES</t>
  </si>
  <si>
    <t>CUSTOMER SERVICE &amp; INFO EXPENSES:</t>
  </si>
  <si>
    <t>908XXX</t>
  </si>
  <si>
    <t>Customer Assistance Expenses</t>
  </si>
  <si>
    <t>Advertising</t>
  </si>
  <si>
    <t>Misc Customer Service &amp; Info Exp</t>
  </si>
  <si>
    <t>TOTAL CUSTOMER SERVICE &amp; INFO EXP</t>
  </si>
  <si>
    <t>SALES EXPENSES:</t>
  </si>
  <si>
    <t>Demonstrating &amp; Selling Expenses</t>
  </si>
  <si>
    <t>Miscellaneous Sales Expenses</t>
  </si>
  <si>
    <t>TOTAL SALES EXPENSES</t>
  </si>
  <si>
    <t>ADMINISTRATIVE &amp; GENERAL EXPENSES:</t>
  </si>
  <si>
    <t>Salaries</t>
  </si>
  <si>
    <t>Office Supplies &amp; Expenses</t>
  </si>
  <si>
    <t>Admin Exp Transferred--Credit</t>
  </si>
  <si>
    <t>Outside Services Employed</t>
  </si>
  <si>
    <t>Property Insurance Premium</t>
  </si>
  <si>
    <t>925XXX</t>
  </si>
  <si>
    <t>Injuries and Damages</t>
  </si>
  <si>
    <t>926XXX</t>
  </si>
  <si>
    <t>Employee Pensions and Benefits</t>
  </si>
  <si>
    <t>Franchise Requirements</t>
  </si>
  <si>
    <t>Regulatory Commission Expenses</t>
  </si>
  <si>
    <t>Miscellaneous General Expenses</t>
  </si>
  <si>
    <t>Rents</t>
  </si>
  <si>
    <t>Maintenance of General Plant</t>
  </si>
  <si>
    <t>TOTAL ADMIN &amp; GEN OPERATING EXP</t>
  </si>
  <si>
    <t>Depreciation Expense-General</t>
  </si>
  <si>
    <t>Amortization Expense-General Plant - 303000</t>
  </si>
  <si>
    <t>Amortization Expense-Miscellaneous IT Intangible</t>
  </si>
  <si>
    <t>Amortization Expense-General Plant - 390200, 396200</t>
  </si>
  <si>
    <t>TOTAL A&amp;G DEPR/AMRT/NON-FIT TAXES</t>
  </si>
  <si>
    <t>TOTAL ADMIN &amp; GENERAL EXPENSES</t>
  </si>
  <si>
    <t>TOTAL EXPENSES BEFORE FIT</t>
  </si>
  <si>
    <t>NET OPERATING INCOME BEFORE FIT</t>
  </si>
  <si>
    <t>FEDERAL INCOME TAX--Normal Accrual</t>
  </si>
  <si>
    <t>DEFERRED FEDERAL INCOME TAX</t>
  </si>
  <si>
    <t>AMORTIZED ITC - NOXON</t>
  </si>
  <si>
    <t>ELECTRIC NET OPERATING INCOME</t>
  </si>
  <si>
    <t>INTANGIBLE PLANT:</t>
  </si>
  <si>
    <t>Franchises &amp; Consents</t>
  </si>
  <si>
    <t>Misc Intangible Plt- (303000)</t>
  </si>
  <si>
    <t>Misc Intangible Plt-Mainframe Software (303100)</t>
  </si>
  <si>
    <t>Misc Intangible Plant-PC Software (303110)</t>
  </si>
  <si>
    <t xml:space="preserve">  TOTAL INTANGIBLE PLANT</t>
  </si>
  <si>
    <t>STEAM PRODUCTION PLANT:</t>
  </si>
  <si>
    <t>310XXX</t>
  </si>
  <si>
    <t>Land &amp; Land Rights</t>
  </si>
  <si>
    <t>311XXX</t>
  </si>
  <si>
    <t>Structures &amp; Improvements</t>
  </si>
  <si>
    <t>Generators</t>
  </si>
  <si>
    <t>Turbogenerator Units</t>
  </si>
  <si>
    <t>Accessory Electric Equipment</t>
  </si>
  <si>
    <t>Miscellaneous Power Plant Equipment</t>
  </si>
  <si>
    <t>TOTAL STEAM PRODUCTION PLANT</t>
  </si>
  <si>
    <t>HYDRAULIC PRODUCTION PLANT:</t>
  </si>
  <si>
    <t>330XXX</t>
  </si>
  <si>
    <t>331XXX</t>
  </si>
  <si>
    <t>332XXX</t>
  </si>
  <si>
    <t>Waterwheels, Turbines, &amp; Generators</t>
  </si>
  <si>
    <t>335XXX</t>
  </si>
  <si>
    <t>Roads, Railroads, &amp; Bridges</t>
  </si>
  <si>
    <t>TOTAL HYDRAULIC PRODUCTION PLANT</t>
  </si>
  <si>
    <t>OTHER PRODUCTION PLANT:</t>
  </si>
  <si>
    <t>Fuel Holders, Producers, &amp; Accessories</t>
  </si>
  <si>
    <t>Prime Movers</t>
  </si>
  <si>
    <t>TOTAL OTHER PRODUCTION PLANT</t>
  </si>
  <si>
    <t>TOTAL PRODUCTION PLANT</t>
  </si>
  <si>
    <t>TRANSMISSION PLANT:</t>
  </si>
  <si>
    <t>350XXX</t>
  </si>
  <si>
    <t>352XXX</t>
  </si>
  <si>
    <t>Towers &amp; Fixtures</t>
  </si>
  <si>
    <t>Poles &amp; Fixtures</t>
  </si>
  <si>
    <t>Overhead Conductors &amp; Devices</t>
  </si>
  <si>
    <t>Underground Conduit</t>
  </si>
  <si>
    <t>Underground Conductors &amp; Devices</t>
  </si>
  <si>
    <t>Roads &amp; Trails</t>
  </si>
  <si>
    <t>TOTAL TRANSMISSION PLANT</t>
  </si>
  <si>
    <t>DISTRIBUTION PLANT:</t>
  </si>
  <si>
    <t>Land Easements</t>
  </si>
  <si>
    <t>Poles, Towers, &amp; Fixtures</t>
  </si>
  <si>
    <t>369XXX</t>
  </si>
  <si>
    <t>Services</t>
  </si>
  <si>
    <t>373XXX</t>
  </si>
  <si>
    <t>Street Light &amp; Signal Systems</t>
  </si>
  <si>
    <t>TOTAL DISTRIBUTION PLANT</t>
  </si>
  <si>
    <t>GENERAL PLANT: (From Report C-GPL)</t>
  </si>
  <si>
    <t>389XXX</t>
  </si>
  <si>
    <t>390XXX</t>
  </si>
  <si>
    <t>391XXX</t>
  </si>
  <si>
    <t>Office Furniture &amp; Equipment</t>
  </si>
  <si>
    <t>392XXX</t>
  </si>
  <si>
    <t>Transportation Equipment</t>
  </si>
  <si>
    <t>Stores Equipment</t>
  </si>
  <si>
    <t>Tools, Shop &amp; Garage Equipment</t>
  </si>
  <si>
    <t>Laboratory Equipment</t>
  </si>
  <si>
    <t>396XXX</t>
  </si>
  <si>
    <t>Power Operated Equipment</t>
  </si>
  <si>
    <t>397XXX</t>
  </si>
  <si>
    <t>Communications Equipment</t>
  </si>
  <si>
    <t>Miscellaneous Equipment</t>
  </si>
  <si>
    <t>TOTAL GENERAL PLANT</t>
  </si>
  <si>
    <t>TOTAL PLANT IN SERVICE</t>
  </si>
  <si>
    <t>Steam Production Plant</t>
  </si>
  <si>
    <t>Hydro Production Plant</t>
  </si>
  <si>
    <t>Other Production Plant</t>
  </si>
  <si>
    <t>Transmission Plant</t>
  </si>
  <si>
    <t>Distribution Plant</t>
  </si>
  <si>
    <t>General Plant</t>
  </si>
  <si>
    <t xml:space="preserve">  TOTAL ACCUMULATED DEPRECIATION</t>
  </si>
  <si>
    <t>Production/Transmission-Franchises/Misc Intangibles</t>
  </si>
  <si>
    <t>Distribution-Franchises/Misc Intangibles</t>
  </si>
  <si>
    <t>General Plant - 303000</t>
  </si>
  <si>
    <t>Miscellaneous IT Intangible Plant -3031XX</t>
  </si>
  <si>
    <t>General Plant - 390200, 396200</t>
  </si>
  <si>
    <t xml:space="preserve">  TOTAL ACCUMULATED AMORTIZATION</t>
  </si>
  <si>
    <t>TOTAL ACCUMULATED DEPR/AMORT</t>
  </si>
  <si>
    <t>NET ELECTRIC UTILITY PLANT before DFIT</t>
  </si>
  <si>
    <t>ACCUMULATED DFIT</t>
  </si>
  <si>
    <t>ADFIT - FAS 109 Electric Plant (182310, 283170)</t>
  </si>
  <si>
    <t>ADFIT - Colstrip PCB  (283200)</t>
  </si>
  <si>
    <t>ADFIT - Electric Plant In Service  (282900)</t>
  </si>
  <si>
    <t>ADFIT - Common Plant (282900 from C-DTX)</t>
  </si>
  <si>
    <t>ADFIT - Lake CDA CDR Fund - Allocated (283324)</t>
  </si>
  <si>
    <t>ADFIT - CDA IPA Fund Deposit (283325)</t>
  </si>
  <si>
    <t>ADFIT - CDA Lake Settlement - Allocated (283382)</t>
  </si>
  <si>
    <t>ADFIT - Electric portion of Bond Redemptions (283850)</t>
  </si>
  <si>
    <t xml:space="preserve">  TOTAL ACCUMULATED DFIT</t>
  </si>
  <si>
    <t>NET ELECTRIC UTILITY PLANT</t>
  </si>
  <si>
    <t>OTHER ADJUSTMENTS</t>
  </si>
  <si>
    <t>Colstrip 3 AFUDC Reallocation</t>
  </si>
  <si>
    <t>Colstrip Common AFUDC  (186100)</t>
  </si>
  <si>
    <t>Colstrip Disallowed AFUDC  (111100)</t>
  </si>
  <si>
    <t>Kettle Falls Disallowed Accumulated Depr  (108030)</t>
  </si>
  <si>
    <t>ADFIT - Kettle Falls Disallowed (190420)</t>
  </si>
  <si>
    <t>Boulder Park Disallowed Plant (101050)</t>
  </si>
  <si>
    <t>Boulder Park Disallowed Accumulated Depr (108050)</t>
  </si>
  <si>
    <t>ADFIT - Boulder Park Disallowed (190040)</t>
  </si>
  <si>
    <t>Investment in WNP3 Exchange Power  (124900, 124930)</t>
  </si>
  <si>
    <t>ADFIT - WNP3 Exchange Power (283120)</t>
  </si>
  <si>
    <t>CDA Lake Settlement - WA (182382)</t>
  </si>
  <si>
    <t>CDA Lake Settlement - ID (186382)</t>
  </si>
  <si>
    <t>ADFIT - CDA Lake Settlement - Direct (283382)</t>
  </si>
  <si>
    <t>ADFIT - CDA CDR Fund - Direct (283324)</t>
  </si>
  <si>
    <t>Spokane River Relicensing (182322)</t>
  </si>
  <si>
    <t>ADFIT - Spokane River Relicensing (283322)</t>
  </si>
  <si>
    <t>Spokane River PM&amp;Es (182323)</t>
  </si>
  <si>
    <t>ADFIT - Spokane River PM&amp;Es (283323)</t>
  </si>
  <si>
    <t>Montana Riverbed Settlement (186360)</t>
  </si>
  <si>
    <t>ADFIT - Montana Riverbed Settlement (283365)</t>
  </si>
  <si>
    <t>Lancaster Generation (182312)</t>
  </si>
  <si>
    <t>ADFIT - Lancaster Generation (283312)</t>
  </si>
  <si>
    <t>Weatherization Loans - Sandpoint (124350)</t>
  </si>
  <si>
    <t>Customer Advances (252000)</t>
  </si>
  <si>
    <t>Customer Deposits (235199)</t>
  </si>
  <si>
    <t>Working Capital</t>
  </si>
  <si>
    <t>DSM Programs (186710)</t>
  </si>
  <si>
    <t>TOTAL OTHER ADJUSTMENTS</t>
  </si>
  <si>
    <t>NET RATE BASE</t>
  </si>
  <si>
    <t>Regulatory Amortization</t>
  </si>
  <si>
    <t xml:space="preserve">   Depreciation/Amortization</t>
  </si>
  <si>
    <t>Depreciation/Amortization</t>
  </si>
  <si>
    <t xml:space="preserve">Depreciation/Amortization  </t>
  </si>
  <si>
    <t>ACCUMULATED DEPRECIATION/AMORTIZATION</t>
  </si>
  <si>
    <t>DFIT</t>
  </si>
  <si>
    <t>NET PLANT AFTER DFIT</t>
  </si>
  <si>
    <t>NET PLANT BEFORE DFIT</t>
  </si>
  <si>
    <t>ACCUMULATED DEPRECIATION/AMORT</t>
  </si>
  <si>
    <t>Net Plant After DFIT</t>
  </si>
  <si>
    <t xml:space="preserve">    Debt Interest</t>
  </si>
  <si>
    <t>Interest Per Results (E-FIT-12A)</t>
  </si>
  <si>
    <t>Restate Debt Interest</t>
  </si>
  <si>
    <t>Reconciliation</t>
  </si>
  <si>
    <t>FIT Expense</t>
  </si>
  <si>
    <t>Line No. 27</t>
  </si>
  <si>
    <t>WP Ref</t>
  </si>
  <si>
    <t xml:space="preserve">Adjustment Number </t>
  </si>
  <si>
    <t>Workpaper Reference</t>
  </si>
  <si>
    <t>E-ROO</t>
  </si>
  <si>
    <t>E-DFIT</t>
  </si>
  <si>
    <t>E-DDC</t>
  </si>
  <si>
    <t xml:space="preserve">E-WC </t>
  </si>
  <si>
    <t>E-EBO</t>
  </si>
  <si>
    <t>E-UE</t>
  </si>
  <si>
    <t>E-RE</t>
  </si>
  <si>
    <t>E-ID</t>
  </si>
  <si>
    <t xml:space="preserve">E-FIT </t>
  </si>
  <si>
    <t>E-EWPC</t>
  </si>
  <si>
    <t>E-NPS</t>
  </si>
  <si>
    <t>E-RET</t>
  </si>
  <si>
    <t>E-NGL</t>
  </si>
  <si>
    <t>E-MR</t>
  </si>
  <si>
    <t>E-RI</t>
  </si>
  <si>
    <t>E-RDI</t>
  </si>
  <si>
    <t xml:space="preserve">Current Accrual </t>
  </si>
  <si>
    <t>Reviewed</t>
  </si>
  <si>
    <t>error?</t>
  </si>
  <si>
    <t>Other</t>
  </si>
  <si>
    <t>CF WA Elec</t>
  </si>
  <si>
    <t xml:space="preserve">All other </t>
  </si>
  <si>
    <t>(Pro Forma Restate Debt)</t>
  </si>
  <si>
    <t>R-Ttl</t>
  </si>
  <si>
    <t>FIT/DFIT/</t>
  </si>
  <si>
    <t>`</t>
  </si>
  <si>
    <t>Totals</t>
  </si>
  <si>
    <t>E-OSC</t>
  </si>
  <si>
    <t>E-RPT</t>
  </si>
  <si>
    <t>Colstrip 3 AFUDC Reallocation Adj</t>
  </si>
  <si>
    <t>Amortization of BPA Parallel Capacity Support</t>
  </si>
  <si>
    <t>Amortization of CDA Settlement Costs</t>
  </si>
  <si>
    <t>Amortization of WA Renewable Energy Credits</t>
  </si>
  <si>
    <t>Amortization of CS2 &amp; COLSTRIP O&amp;M</t>
  </si>
  <si>
    <t>Amortization of LiDAR O&amp;M</t>
  </si>
  <si>
    <t>Amortization of Wind Generation</t>
  </si>
  <si>
    <t>Amortization of Deferred LiDAR O&amp;M</t>
  </si>
  <si>
    <t>Optional Renew Solar Project Offset</t>
  </si>
  <si>
    <t>Def Palouse Wind &amp; Thornton Sw St</t>
  </si>
  <si>
    <t>CDA Lake CDR Fund - Allocated</t>
  </si>
  <si>
    <t>CDA Lake IPA Fund</t>
  </si>
  <si>
    <t>CDA Settlement Costs</t>
  </si>
  <si>
    <t>CDA Settlement Past Storage</t>
  </si>
  <si>
    <t>Generators - Solar</t>
  </si>
  <si>
    <t>Accessory Electric Equipment - Solar</t>
  </si>
  <si>
    <t>ADFIT - Common Plant (283750 from C-DTX)</t>
  </si>
  <si>
    <t>ADFIT - CDA Settlement Costs (283333)</t>
  </si>
  <si>
    <t>Kettle Falls Disallowed Plant  (101030)</t>
  </si>
  <si>
    <t>CDA CDR Fund - Direct (182324)</t>
  </si>
  <si>
    <t>Tara</t>
  </si>
  <si>
    <t xml:space="preserve">REVENUE REQUIREMENT </t>
  </si>
  <si>
    <t>(3)</t>
  </si>
  <si>
    <t>DEFERRED DEBITS AND CREDITS &amp; OTHER</t>
  </si>
  <si>
    <t xml:space="preserve">RATE OF RETURN  </t>
  </si>
  <si>
    <t xml:space="preserve">Weather </t>
  </si>
  <si>
    <t>E-WN</t>
  </si>
  <si>
    <t>Adder</t>
  </si>
  <si>
    <t>Schedules</t>
  </si>
  <si>
    <t>E-EAS</t>
  </si>
  <si>
    <t>Provision for Rate Refund</t>
  </si>
  <si>
    <t>Energy Storage Equipment</t>
  </si>
  <si>
    <t>Amortization of BPA Settlement</t>
  </si>
  <si>
    <t>Idaho Earnings Test Amortization</t>
  </si>
  <si>
    <t>Amortization of Colstrip Outage Return</t>
  </si>
  <si>
    <t>351XXX</t>
  </si>
  <si>
    <t>Energy Storage Eq/Computer Software</t>
  </si>
  <si>
    <t>E-PMM</t>
  </si>
  <si>
    <t>Amortization of Spokane River TDG</t>
  </si>
  <si>
    <t>Amortization of Schedule 98 REC Rev</t>
  </si>
  <si>
    <t>Project Compass Deferral - ID</t>
  </si>
  <si>
    <t>Misc Intangible Plant-PC Software (C-IPL)</t>
  </si>
  <si>
    <t>RESTATEMENT ADJUSTMENTS</t>
  </si>
  <si>
    <t>Restating Adjustments</t>
  </si>
  <si>
    <t>Non-Utility</t>
  </si>
  <si>
    <t>Misc. Restating</t>
  </si>
  <si>
    <t>Normalize</t>
  </si>
  <si>
    <t>CS2/Colstrip</t>
  </si>
  <si>
    <t xml:space="preserve">Revenue Requirement </t>
  </si>
  <si>
    <t>Total General Business Revenues</t>
  </si>
  <si>
    <t>Major Maint</t>
  </si>
  <si>
    <t xml:space="preserve">Authorized </t>
  </si>
  <si>
    <t>E-APS</t>
  </si>
  <si>
    <t>Joel</t>
  </si>
  <si>
    <t>Amortization of Project Compass</t>
  </si>
  <si>
    <t>Amortization of Colstrip Refund</t>
  </si>
  <si>
    <t>Land Ease Perpetual</t>
  </si>
  <si>
    <t>371XXX</t>
  </si>
  <si>
    <t>Installations on Customers' Premises</t>
  </si>
  <si>
    <t>Electric Charging Stations</t>
  </si>
  <si>
    <t>ITC</t>
  </si>
  <si>
    <t>Incentives</t>
  </si>
  <si>
    <t>Base Rate Change</t>
  </si>
  <si>
    <t>Non-Util / Non-</t>
  </si>
  <si>
    <t>Recurring Expenses</t>
  </si>
  <si>
    <t xml:space="preserve">Restating </t>
  </si>
  <si>
    <t>Actual Results</t>
  </si>
  <si>
    <t xml:space="preserve">WASHINGTON ELECTRIC RESULTS </t>
  </si>
  <si>
    <t>Revenue Requirement Rebuttal</t>
  </si>
  <si>
    <t xml:space="preserve">  Federal Income Tax @ 21%</t>
  </si>
  <si>
    <t>CALCULATION OF REQUESTED GENERAL REVENUE REQUIREMENT</t>
  </si>
  <si>
    <t>E-AMI</t>
  </si>
  <si>
    <t xml:space="preserve">Revenue Conversion Factor </t>
  </si>
  <si>
    <t>Remove</t>
  </si>
  <si>
    <t>AMI</t>
  </si>
  <si>
    <t>Regulatory Deferrals/Amortization</t>
  </si>
  <si>
    <t xml:space="preserve">   Regulatory Deferrals/Amortization</t>
  </si>
  <si>
    <t>Provision for Rate Refund-Tax Reform</t>
  </si>
  <si>
    <t>Rent from Trnsmission Joint Use</t>
  </si>
  <si>
    <t>514XXX</t>
  </si>
  <si>
    <t>Tax Reform Amortization</t>
  </si>
  <si>
    <t>Regulatory Debit - AFUDC Amortization</t>
  </si>
  <si>
    <t>AFUDC Equity DFIT Deferral</t>
  </si>
  <si>
    <t>Existing Meters Excess Deprec. Deferral</t>
  </si>
  <si>
    <t>Regulatory Credit - Deferral - FISERVE</t>
  </si>
  <si>
    <t>Misc Intangible Plant-Software 12.5 YR (C-IPL)</t>
  </si>
  <si>
    <t xml:space="preserve">Misc Intangible Plant-AMI Software </t>
  </si>
  <si>
    <t>ADFIT - Plant AFUDC Equity (282919 from C-DTX)</t>
  </si>
  <si>
    <t>Regulatory Asset - AFUDC (182311)</t>
  </si>
  <si>
    <t>Accumulated Amortization - AFUDC (182318)</t>
  </si>
  <si>
    <t>Rate Base - Regulatory Liability-Non-plant Excess</t>
  </si>
  <si>
    <r>
      <t xml:space="preserve">Total </t>
    </r>
    <r>
      <rPr>
        <u/>
        <sz val="12"/>
        <rFont val="Times New Roman"/>
        <family val="1"/>
      </rPr>
      <t>Billed</t>
    </r>
    <r>
      <rPr>
        <sz val="12"/>
        <rFont val="Times New Roman"/>
        <family val="1"/>
      </rPr>
      <t xml:space="preserve"> General Business Revenues</t>
    </r>
  </si>
  <si>
    <t>Gains &amp;</t>
  </si>
  <si>
    <t xml:space="preserve">(1)  Adjustment 2.18 “CB Power Supply” normalizes power supply costs to reflect the authorized level of net power supply costs for the twelve month period.  The Energy Recovery Mechanism (ERM), approved by the Commission, is designed to share all differences in actual vs authorized net power supply costs within the ERM between customers and the Company based on the pre-determined deadband and sharing bands embedded within the ERM.  The customer portion of the difference between actual vs authorized net power supply costs (higher or lower) is deferred and set aside for future rebate or surcharge to customers.  The Company portion of the deadband and sharing bands (higher or lower) is absorbed by the Company.  By normalizing power supply costs to reflect the authorized level, the Commission Basis Report reflects Company results after removing the agreed-upon treatment of differences in actual vs authorized net power supply costs. </t>
  </si>
  <si>
    <t>Avista Utilities</t>
  </si>
  <si>
    <t>System WA</t>
  </si>
  <si>
    <t>Return on Equity</t>
  </si>
  <si>
    <t>Electric</t>
  </si>
  <si>
    <t>Natural Gas</t>
  </si>
  <si>
    <t>Elec &amp; Nat. Gas</t>
  </si>
  <si>
    <t>Net Utility Ratebase (AMA Basis)</t>
  </si>
  <si>
    <t>Equity Percentage</t>
  </si>
  <si>
    <t>Equity Portion of Net Ratebase</t>
  </si>
  <si>
    <t>Utility Earnings</t>
  </si>
  <si>
    <t xml:space="preserve">Adj. Net Op. Income </t>
  </si>
  <si>
    <t>Less: Interest Charges (X-FIT-12A)</t>
  </si>
  <si>
    <t>Utility Earnings Available for Common</t>
  </si>
  <si>
    <t>ACTUAL COST OF CAPITAL</t>
  </si>
  <si>
    <t>Equity</t>
  </si>
  <si>
    <t>Commission Basis at 12/31/2018 AMA</t>
  </si>
  <si>
    <t xml:space="preserve">   Regulatory Amortization</t>
  </si>
  <si>
    <t>Regulatory amortization</t>
  </si>
  <si>
    <t>Regulatory Amortizations</t>
  </si>
  <si>
    <t>TWELVE MONTHS ENDED DECEMBER 31, 2019</t>
  </si>
  <si>
    <t>Colstrip Plant Adjustment-Depreciation</t>
  </si>
  <si>
    <t>Colstrip Reg. Asset Amortization</t>
  </si>
  <si>
    <t>Colstrip Regulatory Deferral</t>
  </si>
  <si>
    <t>Regulatory Credit - AMI</t>
  </si>
  <si>
    <t>Regulatory Asset - AFUDC (182332)</t>
  </si>
  <si>
    <t>AMI Existing Meters/ERTs Deferred A/D (108121)</t>
  </si>
  <si>
    <t>Colstrip-Plant Adjustment (101027)</t>
  </si>
  <si>
    <t>Colstrip-Plant Adjustment Accum. Amort. (108027)</t>
  </si>
  <si>
    <t>Colstrip-Regulatory Asset (182327)</t>
  </si>
  <si>
    <t>Colstrip-Regulatory Liability (254027)</t>
  </si>
  <si>
    <t>Colstrip-Plant Adjustment ADFIT (190027)</t>
  </si>
  <si>
    <t>Colstrip Reg Asset ADFIT (283376)</t>
  </si>
  <si>
    <t>Colstrip ARO (317000P)</t>
  </si>
  <si>
    <t>Colstrip ARO A/D (317000A)</t>
  </si>
  <si>
    <t>Colstrip ARO Liability (230027)</t>
  </si>
  <si>
    <t>Colstrip ARO ADFIT (190376)</t>
  </si>
  <si>
    <t>Colstrip ARO ADFIT (283377)</t>
  </si>
  <si>
    <t>Note: This has been updated - JP 2.19.2020</t>
  </si>
  <si>
    <t xml:space="preserve">Annette  </t>
  </si>
  <si>
    <t>Liz</t>
  </si>
  <si>
    <t>DECEMBER 31,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</si>
</sst>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numFmt numFmtId="167" formatCode="0.000000"/>
    <numFmt numFmtId="168" formatCode="0.000%"/>
    <numFmt numFmtId="169" formatCode="_(* #,##0_);_(* \(#,##0\);_(* &quot;-&quot;??_);_(@_)"/>
    <numFmt numFmtId="170" formatCode="&quot;x &quot;0.00"/>
    <numFmt numFmtId="171" formatCode="&quot;x &quot;0.000"/>
    <numFmt numFmtId="172" formatCode="0.00000"/>
    <numFmt numFmtId="173" formatCode="#,###.0_);\(#,###.0\)"/>
    <numFmt numFmtId="174" formatCode="0000.00"/>
    <numFmt numFmtId="175" formatCode="0000"/>
    <numFmt numFmtId="176" formatCode="_(&quot;$&quot;* #,##0_);_(&quot;$&quot;* \(#,##0\);_(&quot;$&quot;* &quot;-&quot;??_);_(@_)"/>
  </numFmts>
  <fonts count="58">
    <font>
      <sz val="10"/>
      <name val="Arial"/>
    </font>
    <font>
      <sz val="11"/>
      <color theme="1"/>
      <name val="Calibri"/>
      <family val="2"/>
      <scheme val="minor"/>
    </font>
    <font>
      <sz val="11"/>
      <color theme="1"/>
      <name val="Calibri"/>
      <family val="2"/>
      <scheme val="minor"/>
    </font>
    <font>
      <sz val="10"/>
      <name val="Arial"/>
      <family val="2"/>
    </font>
    <font>
      <sz val="10"/>
      <name val="Geneva"/>
      <family val="2"/>
    </font>
    <font>
      <sz val="9"/>
      <name val="Times New Roman"/>
      <family val="1"/>
    </font>
    <font>
      <b/>
      <sz val="9"/>
      <name val="Times New Roman"/>
      <family val="1"/>
    </font>
    <font>
      <u/>
      <sz val="9"/>
      <name val="Times New Roman"/>
      <family val="1"/>
    </font>
    <font>
      <sz val="10"/>
      <name val="Times New Roman"/>
      <family val="1"/>
    </font>
    <font>
      <b/>
      <sz val="10"/>
      <name val="Times New Roman"/>
      <family val="1"/>
    </font>
    <font>
      <u/>
      <sz val="10"/>
      <name val="Times New Roman"/>
      <family val="1"/>
    </font>
    <font>
      <b/>
      <sz val="9"/>
      <color indexed="20"/>
      <name val="Times New Roman"/>
      <family val="1"/>
    </font>
    <font>
      <sz val="9"/>
      <color indexed="20"/>
      <name val="Times New Roman"/>
      <family val="1"/>
    </font>
    <font>
      <i/>
      <sz val="10"/>
      <name val="Times New Roman"/>
      <family val="1"/>
    </font>
    <font>
      <b/>
      <sz val="10"/>
      <color indexed="12"/>
      <name val="Times New Roman"/>
      <family val="1"/>
    </font>
    <font>
      <sz val="10"/>
      <color indexed="57"/>
      <name val="Times New Roman"/>
      <family val="1"/>
    </font>
    <font>
      <sz val="10"/>
      <color indexed="12"/>
      <name val="Times New Roman"/>
      <family val="1"/>
    </font>
    <font>
      <sz val="10"/>
      <color indexed="21"/>
      <name val="Times New Roman"/>
      <family val="1"/>
    </font>
    <font>
      <sz val="10"/>
      <color indexed="10"/>
      <name val="Times New Roman"/>
      <family val="1"/>
    </font>
    <font>
      <b/>
      <u/>
      <sz val="10"/>
      <name val="Times New Roman"/>
      <family val="1"/>
    </font>
    <font>
      <b/>
      <i/>
      <sz val="10"/>
      <name val="Times New Roman"/>
      <family val="1"/>
    </font>
    <font>
      <sz val="10"/>
      <color indexed="48"/>
      <name val="Times New Roman"/>
      <family val="1"/>
    </font>
    <font>
      <sz val="10"/>
      <color indexed="17"/>
      <name val="Times New Roman"/>
      <family val="1"/>
    </font>
    <font>
      <sz val="8"/>
      <color indexed="81"/>
      <name val="Tahoma"/>
      <family val="2"/>
    </font>
    <font>
      <b/>
      <sz val="8"/>
      <color indexed="81"/>
      <name val="Tahoma"/>
      <family val="2"/>
    </font>
    <font>
      <b/>
      <sz val="8"/>
      <color indexed="10"/>
      <name val="Times New Roman"/>
      <family val="1"/>
    </font>
    <font>
      <b/>
      <sz val="10"/>
      <color indexed="10"/>
      <name val="Times New Roman"/>
      <family val="1"/>
    </font>
    <font>
      <u/>
      <sz val="10"/>
      <color indexed="12"/>
      <name val="Times New Roman"/>
      <family val="1"/>
    </font>
    <font>
      <sz val="12"/>
      <name val="Times New Roman"/>
      <family val="1"/>
    </font>
    <font>
      <b/>
      <sz val="10"/>
      <color indexed="81"/>
      <name val="Tahoma"/>
      <family val="2"/>
    </font>
    <font>
      <sz val="10"/>
      <color indexed="10"/>
      <name val="Times New Roman"/>
      <family val="1"/>
    </font>
    <font>
      <u/>
      <sz val="7.5"/>
      <color theme="0"/>
      <name val="Arial"/>
      <family val="2"/>
    </font>
    <font>
      <sz val="12"/>
      <color indexed="10"/>
      <name val="Times New Roman"/>
      <family val="1"/>
    </font>
    <font>
      <sz val="11"/>
      <name val="Tms Rmn"/>
    </font>
    <font>
      <sz val="9"/>
      <color indexed="81"/>
      <name val="Tahoma"/>
      <family val="2"/>
    </font>
    <font>
      <i/>
      <sz val="10"/>
      <color rgb="FFFF0000"/>
      <name val="Times New Roman"/>
      <family val="1"/>
    </font>
    <font>
      <sz val="10"/>
      <color rgb="FFC00000"/>
      <name val="Times New Roman"/>
      <family val="1"/>
    </font>
    <font>
      <i/>
      <sz val="8"/>
      <name val="Times New Roman"/>
      <family val="1"/>
    </font>
    <font>
      <sz val="9"/>
      <color rgb="FFC00000"/>
      <name val="Times New Roman"/>
      <family val="1"/>
    </font>
    <font>
      <u/>
      <sz val="10"/>
      <color rgb="FFC00000"/>
      <name val="Times New Roman"/>
      <family val="1"/>
    </font>
    <font>
      <sz val="10"/>
      <name val="Tahoma"/>
      <family val="2"/>
    </font>
    <font>
      <b/>
      <sz val="9"/>
      <color indexed="81"/>
      <name val="Tahoma"/>
      <family val="2"/>
    </font>
    <font>
      <sz val="12"/>
      <name val="Tms Rmn"/>
    </font>
    <font>
      <b/>
      <sz val="10"/>
      <color rgb="FFFF0000"/>
      <name val="Times New Roman"/>
      <family val="1"/>
    </font>
    <font>
      <b/>
      <sz val="12"/>
      <name val="Times New Roman"/>
      <family val="1"/>
    </font>
    <font>
      <sz val="12"/>
      <color indexed="12"/>
      <name val="Times New Roman"/>
      <family val="1"/>
    </font>
    <font>
      <sz val="10"/>
      <color rgb="FFFF0000"/>
      <name val="Times New Roman"/>
      <family val="1"/>
    </font>
    <font>
      <b/>
      <sz val="12"/>
      <color indexed="10"/>
      <name val="Times New Roman"/>
      <family val="1"/>
    </font>
    <font>
      <b/>
      <u/>
      <sz val="12"/>
      <name val="Times New Roman"/>
      <family val="1"/>
    </font>
    <font>
      <u/>
      <sz val="12"/>
      <name val="Times New Roman"/>
      <family val="1"/>
    </font>
    <font>
      <b/>
      <u/>
      <sz val="10"/>
      <color indexed="62"/>
      <name val="Times New Roman"/>
      <family val="1"/>
    </font>
    <font>
      <b/>
      <sz val="11"/>
      <name val="Arial"/>
      <family val="2"/>
    </font>
    <font>
      <sz val="10"/>
      <color indexed="12"/>
      <name val="Arial"/>
      <family val="2"/>
    </font>
    <font>
      <b/>
      <u/>
      <sz val="9"/>
      <name val="Times New Roman"/>
      <family val="1"/>
    </font>
    <font>
      <b/>
      <sz val="14"/>
      <name val="Times New Roman"/>
      <family val="1"/>
    </font>
    <font>
      <b/>
      <sz val="11"/>
      <name val="Times New Roman"/>
      <family val="1"/>
    </font>
    <font>
      <sz val="9"/>
      <color theme="1"/>
      <name val="Times New Roman"/>
      <family val="1"/>
    </font>
    <font>
      <b/>
      <sz val="9"/>
      <color theme="1"/>
      <name val="Times New Roman"/>
      <family val="1"/>
    </font>
  </fonts>
  <fills count="9">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theme="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bottom style="thin">
        <color indexed="64"/>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9" fontId="3" fillId="0" borderId="0" applyFont="0" applyFill="0" applyBorder="0" applyAlignment="0" applyProtection="0"/>
    <xf numFmtId="9" fontId="3" fillId="0" borderId="0" applyFont="0" applyFill="0" applyBorder="0" applyAlignment="0" applyProtection="0"/>
    <xf numFmtId="0" fontId="28" fillId="0" borderId="0"/>
    <xf numFmtId="0" fontId="32" fillId="4" borderId="0"/>
    <xf numFmtId="43" fontId="40"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0" borderId="0"/>
    <xf numFmtId="37" fontId="28" fillId="0" borderId="0"/>
  </cellStyleXfs>
  <cellXfs count="566">
    <xf numFmtId="0" fontId="0" fillId="0" borderId="0" xfId="0"/>
    <xf numFmtId="0" fontId="8" fillId="0" borderId="0" xfId="0" applyFont="1"/>
    <xf numFmtId="0" fontId="9" fillId="0" borderId="0" xfId="0" applyFont="1" applyAlignment="1">
      <alignment horizontal="center"/>
    </xf>
    <xf numFmtId="0" fontId="8" fillId="0" borderId="0" xfId="0" applyFont="1" applyBorder="1"/>
    <xf numFmtId="0" fontId="8" fillId="0" borderId="0" xfId="0" applyFont="1" applyBorder="1" applyAlignment="1">
      <alignment horizontal="center"/>
    </xf>
    <xf numFmtId="0" fontId="8" fillId="0" borderId="10" xfId="0" applyFont="1" applyBorder="1" applyAlignment="1">
      <alignment horizontal="center"/>
    </xf>
    <xf numFmtId="3" fontId="8" fillId="0" borderId="0" xfId="0" applyNumberFormat="1" applyFont="1"/>
    <xf numFmtId="0" fontId="8" fillId="0" borderId="0" xfId="0" applyFont="1" applyFill="1" applyAlignment="1">
      <alignment horizontal="center"/>
    </xf>
    <xf numFmtId="0" fontId="15" fillId="0" borderId="0" xfId="0" applyFont="1"/>
    <xf numFmtId="0" fontId="16" fillId="0" borderId="0" xfId="0" applyFont="1"/>
    <xf numFmtId="0" fontId="8" fillId="0" borderId="0" xfId="0" applyFont="1" applyAlignment="1">
      <alignment horizontal="left"/>
    </xf>
    <xf numFmtId="0" fontId="8" fillId="0" borderId="10" xfId="0" applyFont="1" applyBorder="1" applyAlignment="1">
      <alignment horizontal="left"/>
    </xf>
    <xf numFmtId="9" fontId="8" fillId="0" borderId="0" xfId="0" applyNumberFormat="1" applyFont="1" applyAlignment="1">
      <alignment horizontal="left"/>
    </xf>
    <xf numFmtId="0" fontId="8" fillId="0" borderId="0" xfId="0" applyFont="1" applyBorder="1" applyAlignment="1">
      <alignment horizontal="left"/>
    </xf>
    <xf numFmtId="3" fontId="8" fillId="0" borderId="0" xfId="11" applyNumberFormat="1" applyFont="1" applyAlignment="1">
      <alignment horizontal="centerContinuous"/>
    </xf>
    <xf numFmtId="0" fontId="8" fillId="0" borderId="0" xfId="11" applyFont="1" applyAlignment="1">
      <alignment horizontal="centerContinuous"/>
    </xf>
    <xf numFmtId="3" fontId="8" fillId="0" borderId="0" xfId="11" applyNumberFormat="1" applyFont="1"/>
    <xf numFmtId="3" fontId="8" fillId="0" borderId="0" xfId="11" applyNumberFormat="1" applyFont="1" applyBorder="1" applyAlignment="1">
      <alignment horizontal="centerContinuous"/>
    </xf>
    <xf numFmtId="0" fontId="8" fillId="0" borderId="0" xfId="11" applyFont="1" applyBorder="1" applyAlignment="1">
      <alignment horizontal="centerContinuous"/>
    </xf>
    <xf numFmtId="0" fontId="8" fillId="0" borderId="0" xfId="11" applyFont="1"/>
    <xf numFmtId="3" fontId="8" fillId="0" borderId="0" xfId="11" applyNumberFormat="1" applyFont="1" applyAlignment="1">
      <alignment horizontal="center"/>
    </xf>
    <xf numFmtId="0" fontId="8" fillId="0" borderId="0" xfId="11" applyFont="1" applyAlignment="1">
      <alignment horizontal="center"/>
    </xf>
    <xf numFmtId="3" fontId="8" fillId="0" borderId="10" xfId="11" applyNumberFormat="1" applyFont="1" applyBorder="1" applyAlignment="1">
      <alignment horizontal="center"/>
    </xf>
    <xf numFmtId="164" fontId="8" fillId="0" borderId="0" xfId="11" applyNumberFormat="1" applyFont="1"/>
    <xf numFmtId="164" fontId="8" fillId="0" borderId="3" xfId="11" applyNumberFormat="1" applyFont="1" applyBorder="1"/>
    <xf numFmtId="10" fontId="8" fillId="0" borderId="0" xfId="11" applyNumberFormat="1" applyFont="1"/>
    <xf numFmtId="170" fontId="8" fillId="0" borderId="0" xfId="11" applyNumberFormat="1" applyFont="1"/>
    <xf numFmtId="171" fontId="8" fillId="0" borderId="10" xfId="11" applyNumberFormat="1" applyFont="1" applyBorder="1"/>
    <xf numFmtId="164" fontId="8" fillId="0" borderId="0" xfId="11" applyNumberFormat="1" applyFont="1" applyAlignment="1">
      <alignment horizontal="center"/>
    </xf>
    <xf numFmtId="3" fontId="8" fillId="0" borderId="0" xfId="11" applyNumberFormat="1" applyFont="1" applyBorder="1"/>
    <xf numFmtId="10" fontId="8" fillId="0" borderId="3" xfId="11" applyNumberFormat="1" applyFont="1" applyBorder="1"/>
    <xf numFmtId="168" fontId="8" fillId="0" borderId="0" xfId="14" applyNumberFormat="1" applyFont="1"/>
    <xf numFmtId="168" fontId="8" fillId="0" borderId="0" xfId="11" applyNumberFormat="1" applyFont="1"/>
    <xf numFmtId="168" fontId="8" fillId="0" borderId="3" xfId="11" applyNumberFormat="1" applyFont="1" applyBorder="1"/>
    <xf numFmtId="10" fontId="8" fillId="0" borderId="0" xfId="11" applyNumberFormat="1" applyFont="1" applyBorder="1"/>
    <xf numFmtId="0" fontId="13" fillId="0" borderId="0" xfId="11" applyFont="1"/>
    <xf numFmtId="10" fontId="13" fillId="0" borderId="0" xfId="11" applyNumberFormat="1" applyFont="1"/>
    <xf numFmtId="164" fontId="8" fillId="0" borderId="17" xfId="11" applyNumberFormat="1" applyFont="1" applyBorder="1"/>
    <xf numFmtId="3" fontId="8" fillId="0" borderId="0" xfId="11" applyNumberFormat="1" applyFont="1" applyAlignment="1">
      <alignment horizontal="left"/>
    </xf>
    <xf numFmtId="164" fontId="8" fillId="0" borderId="0" xfId="11" applyNumberFormat="1" applyFont="1" applyFill="1"/>
    <xf numFmtId="10" fontId="8" fillId="0" borderId="0" xfId="11" applyNumberFormat="1" applyFont="1" applyFill="1"/>
    <xf numFmtId="3" fontId="8" fillId="0" borderId="0" xfId="11" applyNumberFormat="1" applyFont="1" applyFill="1" applyBorder="1"/>
    <xf numFmtId="164" fontId="8" fillId="0" borderId="3" xfId="11" applyNumberFormat="1" applyFont="1" applyFill="1" applyBorder="1"/>
    <xf numFmtId="10" fontId="8" fillId="0" borderId="3" xfId="11" applyNumberFormat="1" applyFont="1" applyFill="1" applyBorder="1"/>
    <xf numFmtId="3" fontId="8" fillId="0" borderId="0" xfId="11" applyNumberFormat="1" applyFont="1" applyFill="1"/>
    <xf numFmtId="168" fontId="8" fillId="0" borderId="0" xfId="14" applyNumberFormat="1" applyFont="1" applyFill="1"/>
    <xf numFmtId="168" fontId="8" fillId="0" borderId="0" xfId="11" applyNumberFormat="1" applyFont="1" applyFill="1"/>
    <xf numFmtId="168" fontId="8" fillId="0" borderId="3" xfId="11" applyNumberFormat="1" applyFont="1" applyFill="1" applyBorder="1"/>
    <xf numFmtId="0" fontId="13" fillId="0" borderId="0" xfId="0" applyFont="1"/>
    <xf numFmtId="167" fontId="9" fillId="0" borderId="0" xfId="0" applyNumberFormat="1" applyFont="1"/>
    <xf numFmtId="0" fontId="9" fillId="0" borderId="0" xfId="0" applyFont="1" applyAlignment="1">
      <alignment horizontal="centerContinuous"/>
    </xf>
    <xf numFmtId="169" fontId="8" fillId="0" borderId="0" xfId="1" applyNumberFormat="1" applyFont="1"/>
    <xf numFmtId="169" fontId="9" fillId="0" borderId="0" xfId="1" applyNumberFormat="1" applyFont="1" applyAlignment="1">
      <alignment horizontal="center"/>
    </xf>
    <xf numFmtId="0" fontId="9" fillId="0" borderId="10" xfId="0" applyFont="1" applyBorder="1" applyAlignment="1">
      <alignment horizontal="center"/>
    </xf>
    <xf numFmtId="0" fontId="9" fillId="0" borderId="0" xfId="0" applyFont="1"/>
    <xf numFmtId="169" fontId="8" fillId="0" borderId="0" xfId="1" applyNumberFormat="1" applyFont="1" applyBorder="1"/>
    <xf numFmtId="169" fontId="8" fillId="0" borderId="10" xfId="1" applyNumberFormat="1" applyFont="1" applyBorder="1"/>
    <xf numFmtId="0" fontId="22" fillId="0" borderId="0" xfId="0" applyFont="1"/>
    <xf numFmtId="0" fontId="20" fillId="0" borderId="0" xfId="0" applyFont="1" applyAlignment="1">
      <alignment horizontal="centerContinuous"/>
    </xf>
    <xf numFmtId="0" fontId="20" fillId="0" borderId="0" xfId="0" applyFont="1" applyBorder="1" applyAlignment="1">
      <alignment horizontal="center"/>
    </xf>
    <xf numFmtId="0" fontId="20" fillId="0" borderId="10" xfId="0" applyFont="1" applyBorder="1" applyAlignment="1">
      <alignment horizontal="center"/>
    </xf>
    <xf numFmtId="167" fontId="13" fillId="0" borderId="0" xfId="0" applyNumberFormat="1" applyFont="1"/>
    <xf numFmtId="167" fontId="13" fillId="0" borderId="0" xfId="0" applyNumberFormat="1" applyFont="1" applyBorder="1"/>
    <xf numFmtId="167" fontId="13" fillId="0" borderId="12" xfId="0" applyNumberFormat="1" applyFont="1" applyBorder="1"/>
    <xf numFmtId="3" fontId="16" fillId="0" borderId="0" xfId="11" applyNumberFormat="1" applyFont="1"/>
    <xf numFmtId="164" fontId="16" fillId="0" borderId="0" xfId="11" applyNumberFormat="1" applyFont="1"/>
    <xf numFmtId="10" fontId="9" fillId="0" borderId="0" xfId="0" applyNumberFormat="1" applyFont="1" applyBorder="1" applyAlignment="1">
      <alignment horizontal="left"/>
    </xf>
    <xf numFmtId="37" fontId="8" fillId="0" borderId="0" xfId="11" applyNumberFormat="1" applyFont="1" applyAlignment="1">
      <alignment horizontal="right"/>
    </xf>
    <xf numFmtId="0" fontId="26" fillId="0" borderId="0" xfId="11" applyFont="1"/>
    <xf numFmtId="0" fontId="18" fillId="0" borderId="0" xfId="0" applyFont="1"/>
    <xf numFmtId="0" fontId="18" fillId="0" borderId="0" xfId="0" applyFont="1" applyAlignment="1">
      <alignment horizontal="left"/>
    </xf>
    <xf numFmtId="0" fontId="16" fillId="0" borderId="0" xfId="0" applyFont="1" applyAlignment="1">
      <alignment horizontal="left"/>
    </xf>
    <xf numFmtId="0" fontId="14" fillId="0" borderId="0" xfId="0" applyFont="1" applyAlignment="1">
      <alignment horizontal="center"/>
    </xf>
    <xf numFmtId="169" fontId="8" fillId="0" borderId="13" xfId="1" applyNumberFormat="1" applyFont="1" applyBorder="1"/>
    <xf numFmtId="3" fontId="25" fillId="0" borderId="0" xfId="11" applyNumberFormat="1" applyFont="1"/>
    <xf numFmtId="0" fontId="8" fillId="0" borderId="0" xfId="0" applyFont="1" applyFill="1" applyBorder="1"/>
    <xf numFmtId="3" fontId="16" fillId="0" borderId="10" xfId="11" applyNumberFormat="1" applyFont="1" applyBorder="1"/>
    <xf numFmtId="3" fontId="9" fillId="0" borderId="0" xfId="11" applyNumberFormat="1" applyFont="1"/>
    <xf numFmtId="0" fontId="8" fillId="0" borderId="0" xfId="0" applyFont="1" applyFill="1"/>
    <xf numFmtId="3" fontId="16" fillId="0" borderId="0" xfId="0" applyNumberFormat="1" applyFont="1" applyFill="1"/>
    <xf numFmtId="0" fontId="16" fillId="0" borderId="0" xfId="0" applyFont="1" applyFill="1"/>
    <xf numFmtId="0" fontId="18" fillId="0" borderId="0" xfId="0" applyFont="1" applyFill="1"/>
    <xf numFmtId="0" fontId="18" fillId="0" borderId="0" xfId="0" applyFont="1" applyFill="1" applyAlignment="1">
      <alignment horizontal="left"/>
    </xf>
    <xf numFmtId="0" fontId="8" fillId="0" borderId="0" xfId="0" applyFont="1" applyFill="1" applyAlignment="1">
      <alignment horizontal="left"/>
    </xf>
    <xf numFmtId="10" fontId="26" fillId="0" borderId="10" xfId="11" applyNumberFormat="1" applyFont="1" applyFill="1" applyBorder="1"/>
    <xf numFmtId="3" fontId="25" fillId="0" borderId="0" xfId="11" applyNumberFormat="1" applyFont="1" applyFill="1"/>
    <xf numFmtId="0" fontId="15" fillId="0" borderId="0" xfId="0" applyFont="1" applyFill="1"/>
    <xf numFmtId="169" fontId="8" fillId="0" borderId="0" xfId="1" applyNumberFormat="1" applyFont="1" applyFill="1" applyBorder="1"/>
    <xf numFmtId="5" fontId="8" fillId="0" borderId="0" xfId="1" applyNumberFormat="1" applyFont="1" applyBorder="1"/>
    <xf numFmtId="0" fontId="16" fillId="0" borderId="0" xfId="0" applyFont="1" applyBorder="1" applyAlignment="1">
      <alignment horizontal="center"/>
    </xf>
    <xf numFmtId="10" fontId="9" fillId="0" borderId="16" xfId="0" applyNumberFormat="1" applyFont="1" applyBorder="1" applyAlignment="1">
      <alignment horizontal="left"/>
    </xf>
    <xf numFmtId="0" fontId="16" fillId="0" borderId="0" xfId="0" applyFont="1" applyAlignment="1">
      <alignment horizontal="center"/>
    </xf>
    <xf numFmtId="0" fontId="9" fillId="0" borderId="0" xfId="0" applyFont="1" applyBorder="1" applyAlignment="1">
      <alignment horizontal="left"/>
    </xf>
    <xf numFmtId="0" fontId="9" fillId="0" borderId="0" xfId="0" applyFont="1" applyFill="1" applyAlignment="1">
      <alignment horizontal="left"/>
    </xf>
    <xf numFmtId="0" fontId="30" fillId="0" borderId="0" xfId="0" applyFont="1" applyAlignment="1">
      <alignment horizontal="center"/>
    </xf>
    <xf numFmtId="3" fontId="8" fillId="0" borderId="0" xfId="0" applyNumberFormat="1" applyFont="1" applyFill="1"/>
    <xf numFmtId="3" fontId="17" fillId="0" borderId="0" xfId="0" applyNumberFormat="1" applyFont="1" applyFill="1" applyAlignment="1">
      <alignment horizontal="center"/>
    </xf>
    <xf numFmtId="5" fontId="8" fillId="0" borderId="0" xfId="0" applyNumberFormat="1" applyFont="1" applyFill="1" applyBorder="1"/>
    <xf numFmtId="10" fontId="8" fillId="0" borderId="0" xfId="0" applyNumberFormat="1" applyFont="1" applyFill="1" applyBorder="1" applyAlignment="1">
      <alignment horizontal="left"/>
    </xf>
    <xf numFmtId="173" fontId="8" fillId="0" borderId="0" xfId="0" applyNumberFormat="1" applyFont="1"/>
    <xf numFmtId="166" fontId="8" fillId="0" borderId="0" xfId="0" applyNumberFormat="1" applyFont="1"/>
    <xf numFmtId="169" fontId="8" fillId="0" borderId="0" xfId="1" applyNumberFormat="1" applyFont="1" applyFill="1"/>
    <xf numFmtId="41" fontId="6" fillId="0" borderId="1" xfId="12" applyNumberFormat="1" applyFont="1" applyFill="1" applyBorder="1" applyAlignment="1">
      <alignment horizontal="center"/>
    </xf>
    <xf numFmtId="41" fontId="6" fillId="0" borderId="10" xfId="12" applyNumberFormat="1" applyFont="1" applyFill="1" applyBorder="1"/>
    <xf numFmtId="4" fontId="8" fillId="0" borderId="0" xfId="0" applyNumberFormat="1" applyFont="1" applyAlignment="1">
      <alignment horizontal="center"/>
    </xf>
    <xf numFmtId="4" fontId="8" fillId="0" borderId="0" xfId="0" applyNumberFormat="1" applyFont="1" applyFill="1" applyAlignment="1">
      <alignment horizontal="center"/>
    </xf>
    <xf numFmtId="41" fontId="8" fillId="0" borderId="0" xfId="0" applyNumberFormat="1" applyFont="1"/>
    <xf numFmtId="41" fontId="8" fillId="0" borderId="10" xfId="0" applyNumberFormat="1" applyFont="1" applyBorder="1"/>
    <xf numFmtId="41" fontId="8" fillId="0" borderId="10" xfId="0" applyNumberFormat="1" applyFont="1" applyBorder="1" applyAlignment="1">
      <alignment horizontal="center"/>
    </xf>
    <xf numFmtId="41" fontId="8" fillId="0" borderId="0" xfId="0" applyNumberFormat="1" applyFont="1" applyBorder="1" applyAlignment="1">
      <alignment horizontal="center"/>
    </xf>
    <xf numFmtId="41" fontId="8" fillId="0" borderId="0" xfId="0" applyNumberFormat="1" applyFont="1" applyFill="1" applyBorder="1"/>
    <xf numFmtId="41" fontId="8" fillId="0" borderId="0" xfId="2" applyNumberFormat="1" applyFont="1" applyBorder="1"/>
    <xf numFmtId="10" fontId="8" fillId="0" borderId="10" xfId="14" applyNumberFormat="1" applyFont="1" applyBorder="1"/>
    <xf numFmtId="10" fontId="5" fillId="0" borderId="0" xfId="14" applyNumberFormat="1" applyFont="1"/>
    <xf numFmtId="41" fontId="8" fillId="0" borderId="0" xfId="0" applyNumberFormat="1" applyFont="1" applyFill="1"/>
    <xf numFmtId="3" fontId="5" fillId="0" borderId="0" xfId="6" applyNumberFormat="1" applyFont="1"/>
    <xf numFmtId="3" fontId="5" fillId="0" borderId="0" xfId="6" applyNumberFormat="1" applyFont="1" applyAlignment="1">
      <alignment horizontal="center"/>
    </xf>
    <xf numFmtId="0" fontId="5" fillId="0" borderId="0" xfId="6" applyFont="1"/>
    <xf numFmtId="3" fontId="5" fillId="0" borderId="0" xfId="6" applyNumberFormat="1" applyFont="1" applyAlignment="1">
      <alignment horizontal="left"/>
    </xf>
    <xf numFmtId="3" fontId="12" fillId="0" borderId="15" xfId="6" applyNumberFormat="1" applyFont="1" applyBorder="1" applyAlignment="1">
      <alignment horizontal="centerContinuous"/>
    </xf>
    <xf numFmtId="3" fontId="12" fillId="0" borderId="12" xfId="6" applyNumberFormat="1" applyFont="1" applyBorder="1" applyAlignment="1">
      <alignment horizontal="centerContinuous"/>
    </xf>
    <xf numFmtId="3" fontId="11" fillId="0" borderId="14" xfId="6" applyNumberFormat="1" applyFont="1" applyBorder="1" applyAlignment="1">
      <alignment horizontal="centerContinuous"/>
    </xf>
    <xf numFmtId="164" fontId="5" fillId="0" borderId="0" xfId="6" applyNumberFormat="1" applyFont="1"/>
    <xf numFmtId="5" fontId="5" fillId="0" borderId="13" xfId="6" applyNumberFormat="1" applyFont="1" applyBorder="1"/>
    <xf numFmtId="164" fontId="5" fillId="0" borderId="0" xfId="6" applyNumberFormat="1" applyFont="1" applyAlignment="1">
      <alignment horizontal="left"/>
    </xf>
    <xf numFmtId="1" fontId="5" fillId="0" borderId="0" xfId="6" applyNumberFormat="1" applyFont="1" applyAlignment="1">
      <alignment horizontal="center"/>
    </xf>
    <xf numFmtId="37" fontId="5" fillId="0" borderId="10" xfId="6" applyNumberFormat="1" applyFont="1" applyBorder="1" applyProtection="1">
      <protection locked="0"/>
    </xf>
    <xf numFmtId="37" fontId="5" fillId="0" borderId="0" xfId="6" applyNumberFormat="1" applyFont="1" applyProtection="1">
      <protection locked="0"/>
    </xf>
    <xf numFmtId="37" fontId="5" fillId="0" borderId="0" xfId="6" applyNumberFormat="1" applyFont="1" applyBorder="1" applyProtection="1">
      <protection locked="0"/>
    </xf>
    <xf numFmtId="37" fontId="5" fillId="0" borderId="0" xfId="6" applyNumberFormat="1" applyFont="1"/>
    <xf numFmtId="5" fontId="5" fillId="0" borderId="0" xfId="6" applyNumberFormat="1" applyFont="1" applyProtection="1">
      <protection locked="0"/>
    </xf>
    <xf numFmtId="165" fontId="5" fillId="0" borderId="0" xfId="6" applyNumberFormat="1" applyFont="1"/>
    <xf numFmtId="37" fontId="5" fillId="0" borderId="10" xfId="6" applyNumberFormat="1" applyFont="1" applyBorder="1"/>
    <xf numFmtId="37" fontId="5" fillId="0" borderId="12" xfId="6" applyNumberFormat="1" applyFont="1" applyBorder="1"/>
    <xf numFmtId="37" fontId="5" fillId="0" borderId="3" xfId="6" applyNumberFormat="1" applyFont="1" applyBorder="1"/>
    <xf numFmtId="37" fontId="5" fillId="0" borderId="0" xfId="6" applyNumberFormat="1" applyFont="1" applyBorder="1"/>
    <xf numFmtId="3" fontId="7" fillId="0" borderId="0" xfId="6" applyNumberFormat="1" applyFont="1" applyAlignment="1">
      <alignment horizontal="center"/>
    </xf>
    <xf numFmtId="3" fontId="5" fillId="0" borderId="10" xfId="6" applyNumberFormat="1" applyFont="1" applyBorder="1" applyAlignment="1">
      <alignment horizontal="center"/>
    </xf>
    <xf numFmtId="3" fontId="5" fillId="0" borderId="0" xfId="6" applyNumberFormat="1" applyFont="1" applyBorder="1" applyAlignment="1">
      <alignment horizontal="centerContinuous"/>
    </xf>
    <xf numFmtId="3" fontId="6" fillId="0" borderId="0" xfId="6" applyNumberFormat="1" applyFont="1" applyBorder="1" applyAlignment="1">
      <alignment horizontal="centerContinuous"/>
    </xf>
    <xf numFmtId="3" fontId="5" fillId="0" borderId="10" xfId="6" applyNumberFormat="1" applyFont="1" applyBorder="1" applyAlignment="1">
      <alignment horizontal="centerContinuous"/>
    </xf>
    <xf numFmtId="3" fontId="6" fillId="0" borderId="10" xfId="6" applyNumberFormat="1" applyFont="1" applyBorder="1" applyAlignment="1">
      <alignment horizontal="centerContinuous"/>
    </xf>
    <xf numFmtId="3" fontId="5" fillId="0" borderId="0" xfId="6" applyNumberFormat="1" applyFont="1" applyAlignment="1">
      <alignment horizontal="centerContinuous"/>
    </xf>
    <xf numFmtId="0" fontId="5" fillId="0" borderId="0" xfId="6" applyFont="1" applyAlignment="1">
      <alignment horizontal="centerContinuous"/>
    </xf>
    <xf numFmtId="5" fontId="6" fillId="0" borderId="0" xfId="12" applyNumberFormat="1" applyFont="1" applyFill="1"/>
    <xf numFmtId="174" fontId="33" fillId="0" borderId="0" xfId="0" applyNumberFormat="1" applyFont="1" applyAlignment="1">
      <alignment horizontal="left"/>
    </xf>
    <xf numFmtId="0" fontId="33" fillId="0" borderId="0" xfId="0" applyFont="1"/>
    <xf numFmtId="3" fontId="33" fillId="0" borderId="0" xfId="0" applyNumberFormat="1" applyFont="1"/>
    <xf numFmtId="175" fontId="33" fillId="0" borderId="0" xfId="0" applyNumberFormat="1" applyFont="1" applyAlignment="1">
      <alignment horizontal="left"/>
    </xf>
    <xf numFmtId="175" fontId="33" fillId="0" borderId="0" xfId="0" applyNumberFormat="1" applyFont="1" applyFill="1" applyAlignment="1">
      <alignment horizontal="left"/>
    </xf>
    <xf numFmtId="3" fontId="33" fillId="0" borderId="0" xfId="0" applyNumberFormat="1" applyFont="1" applyFill="1"/>
    <xf numFmtId="0" fontId="33" fillId="0" borderId="0" xfId="0" applyFont="1" applyFill="1"/>
    <xf numFmtId="174" fontId="33" fillId="0" borderId="0" xfId="0" applyNumberFormat="1" applyFont="1" applyFill="1" applyAlignment="1">
      <alignment horizontal="left"/>
    </xf>
    <xf numFmtId="3" fontId="33" fillId="0" borderId="0" xfId="0" applyNumberFormat="1" applyFont="1" applyAlignment="1">
      <alignment horizontal="left"/>
    </xf>
    <xf numFmtId="174" fontId="33" fillId="0" borderId="0" xfId="0" applyNumberFormat="1" applyFont="1"/>
    <xf numFmtId="175" fontId="33" fillId="0" borderId="0" xfId="0" applyNumberFormat="1" applyFont="1" applyFill="1" applyAlignment="1">
      <alignment horizontal="center"/>
    </xf>
    <xf numFmtId="175" fontId="33" fillId="0" borderId="0" xfId="0" applyNumberFormat="1" applyFont="1" applyAlignment="1">
      <alignment horizontal="center"/>
    </xf>
    <xf numFmtId="0" fontId="33" fillId="0" borderId="0" xfId="0" applyNumberFormat="1" applyFont="1"/>
    <xf numFmtId="0" fontId="33" fillId="0" borderId="0" xfId="0" applyNumberFormat="1" applyFont="1" applyAlignment="1">
      <alignment horizontal="center"/>
    </xf>
    <xf numFmtId="174" fontId="33" fillId="0" borderId="0" xfId="0" applyNumberFormat="1" applyFont="1" applyAlignment="1">
      <alignment horizontal="center"/>
    </xf>
    <xf numFmtId="175" fontId="33" fillId="0" borderId="0" xfId="0" applyNumberFormat="1" applyFont="1"/>
    <xf numFmtId="174" fontId="33" fillId="5" borderId="0" xfId="0" applyNumberFormat="1" applyFont="1" applyFill="1"/>
    <xf numFmtId="3" fontId="33" fillId="5" borderId="0" xfId="0" applyNumberFormat="1" applyFont="1" applyFill="1"/>
    <xf numFmtId="0" fontId="33" fillId="5" borderId="0" xfId="0" applyFont="1" applyFill="1"/>
    <xf numFmtId="3" fontId="33" fillId="0" borderId="0" xfId="0" applyNumberFormat="1" applyFont="1" applyAlignment="1">
      <alignment horizontal="center"/>
    </xf>
    <xf numFmtId="3" fontId="33" fillId="0" borderId="0" xfId="0" applyNumberFormat="1" applyFont="1" applyFill="1" applyAlignment="1">
      <alignment horizontal="center"/>
    </xf>
    <xf numFmtId="3" fontId="33" fillId="5" borderId="0" xfId="0" applyNumberFormat="1" applyFont="1" applyFill="1" applyAlignment="1">
      <alignment horizontal="center"/>
    </xf>
    <xf numFmtId="174" fontId="33" fillId="0" borderId="0" xfId="0" applyNumberFormat="1" applyFont="1" applyFill="1"/>
    <xf numFmtId="3" fontId="5" fillId="0" borderId="0" xfId="6" applyNumberFormat="1" applyFont="1" applyFill="1" applyAlignment="1">
      <alignment horizontal="center"/>
    </xf>
    <xf numFmtId="3" fontId="5" fillId="0" borderId="3" xfId="6" applyNumberFormat="1" applyFont="1" applyBorder="1"/>
    <xf numFmtId="37" fontId="6" fillId="0" borderId="0" xfId="12" applyNumberFormat="1" applyFont="1" applyFill="1"/>
    <xf numFmtId="37" fontId="6" fillId="0" borderId="10" xfId="12" applyNumberFormat="1" applyFont="1" applyFill="1" applyBorder="1"/>
    <xf numFmtId="37" fontId="6" fillId="0" borderId="3" xfId="12" applyNumberFormat="1" applyFont="1" applyBorder="1"/>
    <xf numFmtId="37" fontId="6" fillId="0" borderId="3" xfId="12" applyNumberFormat="1" applyFont="1" applyFill="1" applyBorder="1"/>
    <xf numFmtId="5" fontId="6" fillId="0" borderId="13" xfId="12" applyNumberFormat="1" applyFont="1" applyFill="1" applyBorder="1"/>
    <xf numFmtId="5" fontId="8" fillId="0" borderId="0" xfId="11" applyNumberFormat="1" applyFont="1" applyAlignment="1">
      <alignment horizontal="right"/>
    </xf>
    <xf numFmtId="37" fontId="6" fillId="0" borderId="0" xfId="12" applyNumberFormat="1" applyFont="1" applyFill="1" applyBorder="1"/>
    <xf numFmtId="4" fontId="8" fillId="0" borderId="0" xfId="11" applyNumberFormat="1" applyFont="1" applyBorder="1" applyAlignment="1">
      <alignment horizontal="centerContinuous"/>
    </xf>
    <xf numFmtId="4" fontId="8" fillId="0" borderId="0" xfId="11" applyNumberFormat="1" applyFont="1" applyAlignment="1">
      <alignment horizontal="center"/>
    </xf>
    <xf numFmtId="4" fontId="26" fillId="0" borderId="0" xfId="11" applyNumberFormat="1" applyFont="1" applyAlignment="1">
      <alignment horizontal="center"/>
    </xf>
    <xf numFmtId="4" fontId="9" fillId="0" borderId="0" xfId="11" applyNumberFormat="1" applyFont="1" applyAlignment="1">
      <alignment horizontal="centerContinuous"/>
    </xf>
    <xf numFmtId="4" fontId="19" fillId="0" borderId="0" xfId="11" applyNumberFormat="1" applyFont="1" applyBorder="1" applyAlignment="1">
      <alignment horizontal="centerContinuous"/>
    </xf>
    <xf numFmtId="4" fontId="8" fillId="0" borderId="0" xfId="11" applyNumberFormat="1" applyFont="1" applyAlignment="1">
      <alignment horizontal="centerContinuous"/>
    </xf>
    <xf numFmtId="4" fontId="8" fillId="0" borderId="0" xfId="11" applyNumberFormat="1" applyFont="1"/>
    <xf numFmtId="3" fontId="8" fillId="0" borderId="0" xfId="11" applyNumberFormat="1" applyFont="1" applyBorder="1" applyAlignment="1">
      <alignment horizontal="left"/>
    </xf>
    <xf numFmtId="3" fontId="8" fillId="0" borderId="10" xfId="11" applyNumberFormat="1" applyFont="1" applyBorder="1" applyAlignment="1">
      <alignment horizontal="left"/>
    </xf>
    <xf numFmtId="4" fontId="8" fillId="0" borderId="0" xfId="11" applyNumberFormat="1" applyFont="1" applyAlignment="1">
      <alignment horizontal="left"/>
    </xf>
    <xf numFmtId="3" fontId="26" fillId="0" borderId="0" xfId="11" applyNumberFormat="1" applyFont="1" applyAlignment="1">
      <alignment horizontal="left"/>
    </xf>
    <xf numFmtId="41" fontId="8" fillId="0" borderId="0" xfId="11" applyNumberFormat="1" applyFont="1" applyAlignment="1">
      <alignment horizontal="right"/>
    </xf>
    <xf numFmtId="0" fontId="8" fillId="0" borderId="10" xfId="11" applyFont="1" applyBorder="1" applyAlignment="1">
      <alignment horizontal="center"/>
    </xf>
    <xf numFmtId="169" fontId="16" fillId="0" borderId="10" xfId="1" applyNumberFormat="1" applyFont="1" applyFill="1" applyBorder="1"/>
    <xf numFmtId="0" fontId="8" fillId="0" borderId="0" xfId="11" applyFont="1" applyBorder="1"/>
    <xf numFmtId="43" fontId="8" fillId="0" borderId="10" xfId="1" applyNumberFormat="1" applyFont="1" applyBorder="1"/>
    <xf numFmtId="0" fontId="8" fillId="0" borderId="10" xfId="0" applyFont="1" applyBorder="1" applyAlignment="1">
      <alignment horizontal="center"/>
    </xf>
    <xf numFmtId="3" fontId="5" fillId="0" borderId="0" xfId="6" applyNumberFormat="1" applyFont="1" applyBorder="1" applyAlignment="1">
      <alignment horizontal="center"/>
    </xf>
    <xf numFmtId="0" fontId="6" fillId="0" borderId="0" xfId="12" applyNumberFormat="1" applyFont="1" applyBorder="1" applyAlignment="1">
      <alignment horizontal="center"/>
    </xf>
    <xf numFmtId="41" fontId="6" fillId="0" borderId="10" xfId="12" applyNumberFormat="1" applyFont="1" applyFill="1" applyBorder="1" applyAlignment="1">
      <alignment horizontal="center"/>
    </xf>
    <xf numFmtId="2" fontId="6" fillId="0" borderId="10" xfId="12" applyNumberFormat="1" applyFont="1" applyBorder="1" applyAlignment="1">
      <alignment horizontal="center"/>
    </xf>
    <xf numFmtId="2" fontId="5" fillId="0" borderId="10" xfId="12" applyNumberFormat="1" applyFont="1" applyBorder="1" applyAlignment="1">
      <alignment horizontal="left"/>
    </xf>
    <xf numFmtId="0" fontId="6" fillId="0" borderId="10" xfId="12" applyNumberFormat="1" applyFont="1" applyBorder="1" applyAlignment="1">
      <alignment horizontal="center"/>
    </xf>
    <xf numFmtId="0" fontId="6" fillId="0" borderId="10" xfId="12" applyFont="1" applyBorder="1" applyAlignment="1">
      <alignment horizontal="left"/>
    </xf>
    <xf numFmtId="4" fontId="8" fillId="0" borderId="0" xfId="0" applyNumberFormat="1" applyFont="1" applyAlignment="1">
      <alignment horizontal="left"/>
    </xf>
    <xf numFmtId="3" fontId="35" fillId="6" borderId="0" xfId="11" applyNumberFormat="1" applyFont="1" applyFill="1"/>
    <xf numFmtId="41" fontId="6" fillId="0" borderId="13" xfId="12" applyNumberFormat="1" applyFont="1" applyFill="1" applyBorder="1"/>
    <xf numFmtId="0" fontId="8" fillId="0" borderId="0" xfId="11" applyFont="1" applyBorder="1" applyAlignment="1">
      <alignment horizontal="center"/>
    </xf>
    <xf numFmtId="41" fontId="36" fillId="0" borderId="0" xfId="11" applyNumberFormat="1" applyFont="1" applyAlignment="1">
      <alignment horizontal="right"/>
    </xf>
    <xf numFmtId="3" fontId="37" fillId="0" borderId="0" xfId="11" applyNumberFormat="1" applyFont="1"/>
    <xf numFmtId="169" fontId="8" fillId="3" borderId="27" xfId="1" applyNumberFormat="1" applyFont="1" applyFill="1" applyBorder="1"/>
    <xf numFmtId="4" fontId="8" fillId="3" borderId="28" xfId="11" applyNumberFormat="1" applyFont="1" applyFill="1" applyBorder="1" applyAlignment="1">
      <alignment horizontal="center"/>
    </xf>
    <xf numFmtId="0" fontId="8" fillId="3" borderId="29" xfId="11" applyFont="1" applyFill="1" applyBorder="1" applyAlignment="1">
      <alignment horizontal="center"/>
    </xf>
    <xf numFmtId="0" fontId="13" fillId="0" borderId="0" xfId="0" applyFont="1" applyFill="1"/>
    <xf numFmtId="4" fontId="8" fillId="0" borderId="0" xfId="0" applyNumberFormat="1" applyFont="1" applyFill="1" applyBorder="1" applyAlignment="1">
      <alignment horizontal="left"/>
    </xf>
    <xf numFmtId="3" fontId="8" fillId="0" borderId="0" xfId="0" applyNumberFormat="1" applyFont="1" applyFill="1" applyBorder="1"/>
    <xf numFmtId="3" fontId="38" fillId="0" borderId="0" xfId="6" applyNumberFormat="1" applyFont="1" applyFill="1"/>
    <xf numFmtId="0" fontId="36" fillId="0" borderId="0" xfId="0" applyFont="1" applyAlignment="1">
      <alignment horizontal="center"/>
    </xf>
    <xf numFmtId="0" fontId="39" fillId="0" borderId="0" xfId="0" applyFont="1" applyAlignment="1">
      <alignment horizontal="center"/>
    </xf>
    <xf numFmtId="167" fontId="8" fillId="0" borderId="0" xfId="0" applyNumberFormat="1" applyFont="1"/>
    <xf numFmtId="169" fontId="5" fillId="0" borderId="0" xfId="1" applyNumberFormat="1" applyFont="1"/>
    <xf numFmtId="41" fontId="16" fillId="0" borderId="0" xfId="0" applyNumberFormat="1" applyFont="1" applyFill="1" applyBorder="1"/>
    <xf numFmtId="41" fontId="8" fillId="0" borderId="12" xfId="2" applyNumberFormat="1" applyFont="1" applyFill="1" applyBorder="1"/>
    <xf numFmtId="41" fontId="6" fillId="0" borderId="0" xfId="12" quotePrefix="1" applyNumberFormat="1" applyFont="1" applyFill="1" applyAlignment="1">
      <alignment horizontal="center"/>
    </xf>
    <xf numFmtId="0" fontId="9" fillId="0" borderId="0" xfId="0" applyFont="1" applyAlignment="1"/>
    <xf numFmtId="0" fontId="8" fillId="8" borderId="0" xfId="0" quotePrefix="1" applyFont="1" applyFill="1" applyAlignment="1">
      <alignment horizontal="center"/>
    </xf>
    <xf numFmtId="3" fontId="42" fillId="0" borderId="0" xfId="0" applyNumberFormat="1" applyFont="1"/>
    <xf numFmtId="175" fontId="42" fillId="0" borderId="0" xfId="0" applyNumberFormat="1" applyFont="1" applyAlignment="1">
      <alignment horizontal="left"/>
    </xf>
    <xf numFmtId="175" fontId="42" fillId="0" borderId="0" xfId="0" applyNumberFormat="1" applyFont="1" applyFill="1" applyAlignment="1">
      <alignment horizontal="left"/>
    </xf>
    <xf numFmtId="3" fontId="42" fillId="0" borderId="0" xfId="0" applyNumberFormat="1" applyFont="1" applyFill="1"/>
    <xf numFmtId="0" fontId="42" fillId="0" borderId="0" xfId="0" applyFont="1"/>
    <xf numFmtId="175" fontId="42" fillId="0" borderId="0" xfId="0" applyNumberFormat="1" applyFont="1" applyAlignment="1">
      <alignment horizontal="center"/>
    </xf>
    <xf numFmtId="41" fontId="18" fillId="0" borderId="0" xfId="0" applyNumberFormat="1" applyFont="1"/>
    <xf numFmtId="0" fontId="42" fillId="0" borderId="0" xfId="0" applyFont="1" applyFill="1"/>
    <xf numFmtId="3" fontId="42" fillId="5" borderId="0" xfId="0" applyNumberFormat="1" applyFont="1" applyFill="1"/>
    <xf numFmtId="174" fontId="42" fillId="5" borderId="0" xfId="0" applyNumberFormat="1" applyFont="1" applyFill="1"/>
    <xf numFmtId="174" fontId="42" fillId="0" borderId="0" xfId="0" applyNumberFormat="1" applyFont="1"/>
    <xf numFmtId="174" fontId="42" fillId="0" borderId="0" xfId="0" applyNumberFormat="1" applyFont="1" applyFill="1"/>
    <xf numFmtId="4" fontId="8" fillId="0" borderId="0" xfId="0" applyNumberFormat="1" applyFont="1" applyBorder="1" applyAlignment="1">
      <alignment horizontal="left"/>
    </xf>
    <xf numFmtId="4" fontId="8" fillId="0" borderId="0" xfId="0" applyNumberFormat="1" applyFont="1" applyFill="1" applyBorder="1" applyAlignment="1">
      <alignment horizontal="center"/>
    </xf>
    <xf numFmtId="0" fontId="8" fillId="0" borderId="0" xfId="0" applyFont="1" applyFill="1" applyBorder="1" applyAlignment="1">
      <alignment horizontal="left"/>
    </xf>
    <xf numFmtId="0" fontId="18" fillId="0" borderId="0" xfId="0" applyFont="1" applyFill="1" applyBorder="1"/>
    <xf numFmtId="0" fontId="14" fillId="0" borderId="0" xfId="0" applyFont="1" applyFill="1" applyBorder="1"/>
    <xf numFmtId="0" fontId="5" fillId="0" borderId="0" xfId="12" applyFont="1"/>
    <xf numFmtId="0" fontId="5" fillId="0" borderId="0" xfId="12" applyNumberFormat="1" applyFont="1" applyAlignment="1">
      <alignment horizontal="center"/>
    </xf>
    <xf numFmtId="0" fontId="6" fillId="0" borderId="0" xfId="12" applyNumberFormat="1" applyFont="1" applyAlignment="1">
      <alignment horizontal="center"/>
    </xf>
    <xf numFmtId="0" fontId="6" fillId="0" borderId="0" xfId="12" applyFont="1" applyAlignment="1">
      <alignment horizontal="center"/>
    </xf>
    <xf numFmtId="0" fontId="6" fillId="0" borderId="1" xfId="12" applyNumberFormat="1" applyFont="1" applyBorder="1" applyAlignment="1">
      <alignment horizontal="center"/>
    </xf>
    <xf numFmtId="0" fontId="6" fillId="0" borderId="2" xfId="12" applyFont="1" applyBorder="1" applyAlignment="1">
      <alignment horizontal="center"/>
    </xf>
    <xf numFmtId="0" fontId="6" fillId="0" borderId="3" xfId="12" applyFont="1" applyBorder="1" applyAlignment="1">
      <alignment horizontal="center"/>
    </xf>
    <xf numFmtId="0" fontId="6" fillId="0" borderId="5" xfId="12" applyNumberFormat="1" applyFont="1" applyBorder="1" applyAlignment="1">
      <alignment horizontal="center"/>
    </xf>
    <xf numFmtId="0" fontId="6" fillId="0" borderId="6" xfId="12" applyFont="1" applyBorder="1" applyAlignment="1">
      <alignment horizontal="center"/>
    </xf>
    <xf numFmtId="0" fontId="6" fillId="0" borderId="0" xfId="12" applyFont="1" applyBorder="1" applyAlignment="1">
      <alignment horizontal="center"/>
    </xf>
    <xf numFmtId="0" fontId="6" fillId="0" borderId="8" xfId="12" applyNumberFormat="1" applyFont="1" applyBorder="1" applyAlignment="1">
      <alignment horizontal="center"/>
    </xf>
    <xf numFmtId="0" fontId="6" fillId="0" borderId="9" xfId="12" applyFont="1" applyBorder="1" applyAlignment="1">
      <alignment horizontal="center"/>
    </xf>
    <xf numFmtId="0" fontId="6" fillId="0" borderId="10" xfId="12" applyFont="1" applyBorder="1" applyAlignment="1">
      <alignment horizontal="center"/>
    </xf>
    <xf numFmtId="37" fontId="5" fillId="0" borderId="0" xfId="12" applyNumberFormat="1" applyFont="1" applyAlignment="1">
      <alignment horizontal="center"/>
    </xf>
    <xf numFmtId="5" fontId="5" fillId="0" borderId="0" xfId="12" applyNumberFormat="1" applyFont="1"/>
    <xf numFmtId="37" fontId="5" fillId="0" borderId="0" xfId="12" applyNumberFormat="1" applyFont="1"/>
    <xf numFmtId="3" fontId="5" fillId="0" borderId="0" xfId="9" applyNumberFormat="1" applyFont="1" applyAlignment="1">
      <alignment horizontal="center"/>
    </xf>
    <xf numFmtId="1" fontId="5" fillId="0" borderId="0" xfId="9" applyNumberFormat="1" applyFont="1" applyAlignment="1">
      <alignment horizontal="center"/>
    </xf>
    <xf numFmtId="37" fontId="5" fillId="0" borderId="0" xfId="12" applyNumberFormat="1" applyFont="1" applyFill="1"/>
    <xf numFmtId="10" fontId="5" fillId="0" borderId="0" xfId="14" applyNumberFormat="1" applyFont="1" applyFill="1"/>
    <xf numFmtId="169" fontId="8" fillId="0" borderId="0" xfId="1" applyNumberFormat="1" applyFont="1" applyFill="1" applyBorder="1"/>
    <xf numFmtId="0" fontId="5" fillId="0" borderId="0" xfId="12" applyFont="1" applyBorder="1"/>
    <xf numFmtId="37" fontId="5" fillId="0" borderId="0" xfId="12" applyNumberFormat="1" applyFont="1" applyFill="1" applyBorder="1"/>
    <xf numFmtId="5" fontId="5" fillId="0" borderId="0" xfId="12" applyNumberFormat="1" applyFont="1" applyFill="1" applyBorder="1"/>
    <xf numFmtId="0" fontId="5" fillId="0" borderId="0" xfId="12" applyNumberFormat="1" applyFont="1" applyBorder="1" applyAlignment="1">
      <alignment horizontal="center"/>
    </xf>
    <xf numFmtId="41" fontId="6" fillId="0" borderId="0" xfId="12" applyNumberFormat="1" applyFont="1" applyFill="1"/>
    <xf numFmtId="41" fontId="5" fillId="0" borderId="0" xfId="12" applyNumberFormat="1" applyFont="1"/>
    <xf numFmtId="41" fontId="5" fillId="0" borderId="0" xfId="12" applyNumberFormat="1" applyFont="1" applyFill="1"/>
    <xf numFmtId="41" fontId="6" fillId="0" borderId="0" xfId="12" applyNumberFormat="1" applyFont="1"/>
    <xf numFmtId="41" fontId="6" fillId="0" borderId="0" xfId="12" applyNumberFormat="1" applyFont="1" applyFill="1" applyAlignment="1">
      <alignment horizontal="center"/>
    </xf>
    <xf numFmtId="41" fontId="5" fillId="0" borderId="0" xfId="13" applyNumberFormat="1" applyFont="1" applyAlignment="1">
      <alignment horizontal="center"/>
    </xf>
    <xf numFmtId="41" fontId="6" fillId="0" borderId="5" xfId="12" applyNumberFormat="1" applyFont="1" applyFill="1" applyBorder="1" applyAlignment="1">
      <alignment horizontal="center"/>
    </xf>
    <xf numFmtId="41" fontId="6" fillId="0" borderId="8" xfId="12" applyNumberFormat="1" applyFont="1" applyFill="1" applyBorder="1" applyAlignment="1">
      <alignment horizontal="center"/>
    </xf>
    <xf numFmtId="41" fontId="5" fillId="0" borderId="0" xfId="12" applyNumberFormat="1" applyFont="1" applyFill="1" applyBorder="1"/>
    <xf numFmtId="41" fontId="5" fillId="0" borderId="10" xfId="12" applyNumberFormat="1" applyFont="1" applyFill="1" applyBorder="1"/>
    <xf numFmtId="41" fontId="5" fillId="0" borderId="10" xfId="12" applyNumberFormat="1" applyFont="1" applyBorder="1"/>
    <xf numFmtId="41" fontId="5" fillId="0" borderId="0" xfId="14" applyNumberFormat="1" applyFont="1" applyFill="1"/>
    <xf numFmtId="37" fontId="5" fillId="0" borderId="0" xfId="12" applyNumberFormat="1" applyFont="1" applyFill="1" applyAlignment="1">
      <alignment horizontal="center"/>
    </xf>
    <xf numFmtId="5" fontId="5" fillId="0" borderId="0" xfId="12" applyNumberFormat="1" applyFont="1" applyFill="1"/>
    <xf numFmtId="41" fontId="5" fillId="0" borderId="12" xfId="12" applyNumberFormat="1" applyFont="1" applyFill="1" applyBorder="1"/>
    <xf numFmtId="3" fontId="5" fillId="0" borderId="0" xfId="9" applyNumberFormat="1" applyFont="1" applyFill="1" applyAlignment="1">
      <alignment horizontal="center"/>
    </xf>
    <xf numFmtId="41" fontId="5" fillId="0" borderId="3" xfId="12" applyNumberFormat="1" applyFont="1" applyFill="1" applyBorder="1"/>
    <xf numFmtId="37" fontId="5" fillId="0" borderId="10" xfId="12" applyNumberFormat="1" applyFont="1" applyFill="1" applyBorder="1"/>
    <xf numFmtId="5" fontId="5" fillId="0" borderId="13" xfId="12" applyNumberFormat="1" applyFont="1" applyFill="1" applyBorder="1"/>
    <xf numFmtId="5" fontId="5" fillId="0" borderId="13" xfId="12" applyNumberFormat="1" applyFont="1" applyBorder="1"/>
    <xf numFmtId="5" fontId="5" fillId="0" borderId="0" xfId="10" applyNumberFormat="1" applyFont="1" applyFill="1" applyBorder="1"/>
    <xf numFmtId="2" fontId="6" fillId="0" borderId="0" xfId="12" applyNumberFormat="1" applyFont="1" applyAlignment="1">
      <alignment horizontal="center"/>
    </xf>
    <xf numFmtId="2" fontId="6" fillId="0" borderId="0" xfId="4" applyNumberFormat="1" applyFont="1" applyAlignment="1" applyProtection="1">
      <alignment horizontal="center"/>
    </xf>
    <xf numFmtId="2" fontId="6" fillId="0" borderId="0" xfId="4" applyNumberFormat="1" applyFont="1" applyFill="1" applyAlignment="1" applyProtection="1">
      <alignment horizontal="center"/>
    </xf>
    <xf numFmtId="2" fontId="5" fillId="0" borderId="0" xfId="12" applyNumberFormat="1" applyFont="1" applyAlignment="1">
      <alignment horizontal="left"/>
    </xf>
    <xf numFmtId="41" fontId="6" fillId="0" borderId="0" xfId="12" applyNumberFormat="1" applyFont="1" applyBorder="1" applyAlignment="1">
      <alignment horizontal="center"/>
    </xf>
    <xf numFmtId="41" fontId="6" fillId="0" borderId="10" xfId="12" applyNumberFormat="1" applyFont="1" applyBorder="1" applyAlignment="1">
      <alignment horizontal="center"/>
    </xf>
    <xf numFmtId="2" fontId="6" fillId="0" borderId="10" xfId="4" applyNumberFormat="1" applyFont="1" applyBorder="1" applyAlignment="1" applyProtection="1">
      <alignment horizontal="center"/>
    </xf>
    <xf numFmtId="0" fontId="5" fillId="0" borderId="0" xfId="12" applyFont="1" applyAlignment="1">
      <alignment vertical="top"/>
    </xf>
    <xf numFmtId="0" fontId="8" fillId="0" borderId="0" xfId="0" applyFont="1" applyAlignment="1">
      <alignment horizontal="center"/>
    </xf>
    <xf numFmtId="3" fontId="6" fillId="0" borderId="0" xfId="13" applyNumberFormat="1" applyFont="1" applyFill="1" applyAlignment="1">
      <alignment horizontal="center"/>
    </xf>
    <xf numFmtId="0" fontId="5" fillId="0" borderId="0" xfId="12" applyFont="1" applyFill="1"/>
    <xf numFmtId="41" fontId="6" fillId="0" borderId="0" xfId="12" applyNumberFormat="1" applyFont="1" applyFill="1" applyBorder="1"/>
    <xf numFmtId="0" fontId="16" fillId="0" borderId="0" xfId="0" applyFont="1" applyFill="1" applyAlignment="1">
      <alignment horizontal="center"/>
    </xf>
    <xf numFmtId="0" fontId="8" fillId="0" borderId="10" xfId="11" applyFont="1" applyBorder="1"/>
    <xf numFmtId="164" fontId="8" fillId="0" borderId="10" xfId="11" applyNumberFormat="1" applyFont="1" applyBorder="1"/>
    <xf numFmtId="5" fontId="8" fillId="0" borderId="10" xfId="11" applyNumberFormat="1" applyFont="1" applyBorder="1" applyAlignment="1">
      <alignment horizontal="right"/>
    </xf>
    <xf numFmtId="3" fontId="18" fillId="0" borderId="10" xfId="11" applyNumberFormat="1" applyFont="1" applyBorder="1"/>
    <xf numFmtId="3" fontId="8" fillId="0" borderId="10" xfId="11" applyNumberFormat="1" applyFont="1" applyBorder="1"/>
    <xf numFmtId="169" fontId="35" fillId="6" borderId="0" xfId="1" applyNumberFormat="1" applyFont="1" applyFill="1"/>
    <xf numFmtId="37" fontId="28" fillId="5" borderId="19" xfId="12" applyNumberFormat="1" applyFont="1" applyFill="1" applyBorder="1"/>
    <xf numFmtId="37" fontId="28" fillId="5" borderId="0" xfId="12" applyNumberFormat="1" applyFont="1" applyFill="1" applyBorder="1"/>
    <xf numFmtId="37" fontId="45" fillId="5" borderId="0" xfId="12" applyNumberFormat="1" applyFont="1" applyFill="1" applyBorder="1"/>
    <xf numFmtId="0" fontId="28" fillId="5" borderId="0" xfId="0" applyFont="1" applyFill="1" applyBorder="1"/>
    <xf numFmtId="0" fontId="44" fillId="5" borderId="10" xfId="0" applyFont="1" applyFill="1" applyBorder="1" applyAlignment="1">
      <alignment horizontal="center"/>
    </xf>
    <xf numFmtId="0" fontId="44" fillId="5" borderId="33" xfId="0" applyFont="1" applyFill="1" applyBorder="1" applyAlignment="1">
      <alignment horizontal="center"/>
    </xf>
    <xf numFmtId="37" fontId="28" fillId="5" borderId="20" xfId="12" applyNumberFormat="1" applyFont="1" applyFill="1" applyBorder="1"/>
    <xf numFmtId="165" fontId="28" fillId="5" borderId="0" xfId="14" applyNumberFormat="1" applyFont="1" applyFill="1" applyBorder="1"/>
    <xf numFmtId="10" fontId="28" fillId="5" borderId="0" xfId="14" applyNumberFormat="1" applyFont="1" applyFill="1" applyBorder="1"/>
    <xf numFmtId="10" fontId="28" fillId="5" borderId="20" xfId="14" applyNumberFormat="1" applyFont="1" applyFill="1" applyBorder="1"/>
    <xf numFmtId="168" fontId="28" fillId="5" borderId="0" xfId="14" applyNumberFormat="1" applyFont="1" applyFill="1" applyBorder="1"/>
    <xf numFmtId="168" fontId="45" fillId="5" borderId="0" xfId="14" applyNumberFormat="1" applyFont="1" applyFill="1" applyBorder="1"/>
    <xf numFmtId="10" fontId="28" fillId="5" borderId="16" xfId="14" applyNumberFormat="1" applyFont="1" applyFill="1" applyBorder="1"/>
    <xf numFmtId="10" fontId="28" fillId="5" borderId="34" xfId="14" applyNumberFormat="1" applyFont="1" applyFill="1" applyBorder="1"/>
    <xf numFmtId="37" fontId="28" fillId="5" borderId="21" xfId="12" applyNumberFormat="1" applyFont="1" applyFill="1" applyBorder="1"/>
    <xf numFmtId="0" fontId="28" fillId="5" borderId="22" xfId="0" applyFont="1" applyFill="1" applyBorder="1"/>
    <xf numFmtId="10" fontId="28" fillId="5" borderId="22" xfId="14" applyNumberFormat="1" applyFont="1" applyFill="1" applyBorder="1"/>
    <xf numFmtId="10" fontId="45" fillId="5" borderId="22" xfId="14" applyNumberFormat="1" applyFont="1" applyFill="1" applyBorder="1"/>
    <xf numFmtId="10" fontId="28" fillId="5" borderId="23" xfId="14" applyNumberFormat="1" applyFont="1" applyFill="1" applyBorder="1"/>
    <xf numFmtId="0" fontId="5" fillId="0" borderId="0" xfId="12" applyNumberFormat="1" applyFont="1" applyAlignment="1">
      <alignment horizontal="left"/>
    </xf>
    <xf numFmtId="0" fontId="9" fillId="0" borderId="0" xfId="0" applyFont="1" applyBorder="1" applyAlignment="1">
      <alignment horizontal="center"/>
    </xf>
    <xf numFmtId="0" fontId="8" fillId="8" borderId="0" xfId="0" quotePrefix="1" applyFont="1" applyFill="1" applyBorder="1" applyAlignment="1">
      <alignment horizontal="center"/>
    </xf>
    <xf numFmtId="0" fontId="9" fillId="0" borderId="0" xfId="0" applyFont="1" applyFill="1" applyBorder="1"/>
    <xf numFmtId="175" fontId="42" fillId="0" borderId="0" xfId="0" applyNumberFormat="1" applyFont="1" applyFill="1" applyAlignment="1">
      <alignment horizontal="center"/>
    </xf>
    <xf numFmtId="0" fontId="0" fillId="0" borderId="0" xfId="0" applyAlignment="1">
      <alignment shrinkToFit="1"/>
    </xf>
    <xf numFmtId="41" fontId="6" fillId="0" borderId="0" xfId="12" applyNumberFormat="1" applyFont="1" applyFill="1" applyBorder="1" applyAlignment="1">
      <alignment horizontal="center"/>
    </xf>
    <xf numFmtId="0" fontId="8" fillId="0" borderId="0" xfId="0" applyFont="1" applyFill="1" applyAlignment="1">
      <alignment horizontal="center"/>
    </xf>
    <xf numFmtId="0" fontId="5" fillId="0" borderId="0" xfId="12" applyNumberFormat="1" applyFont="1" applyAlignment="1">
      <alignment horizontal="left"/>
    </xf>
    <xf numFmtId="0" fontId="5" fillId="0" borderId="0" xfId="12" applyNumberFormat="1" applyFont="1" applyFill="1" applyBorder="1" applyAlignment="1">
      <alignment horizontal="center"/>
    </xf>
    <xf numFmtId="0" fontId="5" fillId="0" borderId="0" xfId="12" applyFont="1" applyFill="1" applyBorder="1"/>
    <xf numFmtId="10" fontId="28" fillId="0" borderId="0" xfId="14" applyNumberFormat="1" applyFont="1" applyFill="1" applyBorder="1"/>
    <xf numFmtId="0" fontId="8" fillId="0" borderId="0" xfId="0" applyFont="1" applyFill="1" applyAlignment="1">
      <alignment horizontal="right"/>
    </xf>
    <xf numFmtId="0" fontId="13" fillId="0" borderId="0" xfId="0" applyFont="1" applyAlignment="1">
      <alignment horizontal="left"/>
    </xf>
    <xf numFmtId="167" fontId="13" fillId="0" borderId="0" xfId="0" applyNumberFormat="1" applyFont="1" applyBorder="1" applyAlignment="1">
      <alignment horizontal="left"/>
    </xf>
    <xf numFmtId="167" fontId="8" fillId="0" borderId="0" xfId="0" quotePrefix="1" applyNumberFormat="1" applyFont="1" applyAlignment="1">
      <alignment horizontal="right"/>
    </xf>
    <xf numFmtId="41" fontId="8" fillId="0" borderId="0" xfId="0" applyNumberFormat="1" applyFont="1" applyBorder="1"/>
    <xf numFmtId="0" fontId="43" fillId="0" borderId="0" xfId="0" applyFont="1" applyFill="1"/>
    <xf numFmtId="0" fontId="9" fillId="0" borderId="0" xfId="0" applyFont="1" applyBorder="1" applyAlignment="1">
      <alignment horizontal="center"/>
    </xf>
    <xf numFmtId="169" fontId="8" fillId="0" borderId="0" xfId="0" applyNumberFormat="1" applyFont="1" applyBorder="1"/>
    <xf numFmtId="0" fontId="5" fillId="0" borderId="0" xfId="12" applyNumberFormat="1" applyFont="1" applyFill="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8" fillId="0" borderId="0" xfId="0" applyFont="1" applyAlignment="1">
      <alignment horizontal="center"/>
    </xf>
    <xf numFmtId="167" fontId="13" fillId="0" borderId="0" xfId="0" applyNumberFormat="1" applyFont="1" applyFill="1"/>
    <xf numFmtId="167" fontId="13" fillId="0" borderId="0" xfId="0" applyNumberFormat="1" applyFont="1" applyFill="1" applyBorder="1"/>
    <xf numFmtId="167" fontId="8" fillId="0" borderId="0" xfId="0" applyNumberFormat="1" applyFont="1" applyFill="1"/>
    <xf numFmtId="10" fontId="21" fillId="0" borderId="0" xfId="0" applyNumberFormat="1" applyFont="1" applyFill="1"/>
    <xf numFmtId="167" fontId="13" fillId="0" borderId="10" xfId="0" applyNumberFormat="1" applyFont="1" applyFill="1" applyBorder="1"/>
    <xf numFmtId="167" fontId="9" fillId="0" borderId="0" xfId="0" applyNumberFormat="1" applyFont="1" applyFill="1"/>
    <xf numFmtId="167" fontId="13" fillId="0" borderId="13" xfId="0" applyNumberFormat="1" applyFont="1" applyFill="1" applyBorder="1"/>
    <xf numFmtId="0" fontId="27" fillId="0" borderId="0" xfId="0" applyFont="1" applyAlignment="1">
      <alignment horizontal="center"/>
    </xf>
    <xf numFmtId="9" fontId="5" fillId="0" borderId="0" xfId="14" applyFont="1" applyFill="1"/>
    <xf numFmtId="169" fontId="46" fillId="0" borderId="10" xfId="1" applyNumberFormat="1" applyFont="1" applyFill="1" applyBorder="1"/>
    <xf numFmtId="1" fontId="5" fillId="0" borderId="0" xfId="6" applyNumberFormat="1" applyFont="1" applyProtection="1">
      <protection locked="0"/>
    </xf>
    <xf numFmtId="1" fontId="5" fillId="0" borderId="10" xfId="6" applyNumberFormat="1" applyFont="1" applyBorder="1" applyProtection="1">
      <protection locked="0"/>
    </xf>
    <xf numFmtId="0" fontId="44" fillId="5" borderId="0" xfId="0" applyFont="1" applyFill="1" applyBorder="1" applyAlignment="1">
      <alignment horizontal="center"/>
    </xf>
    <xf numFmtId="0" fontId="44" fillId="5" borderId="20" xfId="0" applyFont="1" applyFill="1" applyBorder="1" applyAlignment="1">
      <alignment horizontal="center"/>
    </xf>
    <xf numFmtId="0" fontId="44" fillId="0" borderId="0" xfId="0" applyFont="1" applyFill="1" applyBorder="1" applyAlignment="1">
      <alignment horizontal="center"/>
    </xf>
    <xf numFmtId="0" fontId="8" fillId="0" borderId="0" xfId="12" applyNumberFormat="1" applyFont="1" applyAlignment="1">
      <alignment horizontal="left"/>
    </xf>
    <xf numFmtId="0" fontId="44" fillId="0" borderId="0" xfId="0" applyFont="1" applyAlignment="1">
      <alignment horizontal="centerContinuous"/>
    </xf>
    <xf numFmtId="0" fontId="28" fillId="0" borderId="0" xfId="0" applyFont="1"/>
    <xf numFmtId="0" fontId="44" fillId="0" borderId="0" xfId="0" applyFont="1" applyAlignment="1"/>
    <xf numFmtId="0" fontId="44" fillId="0" borderId="0" xfId="0" applyFont="1" applyAlignment="1">
      <alignment horizontal="center"/>
    </xf>
    <xf numFmtId="0" fontId="28" fillId="8" borderId="0" xfId="0" quotePrefix="1" applyFont="1" applyFill="1" applyAlignment="1">
      <alignment horizontal="center"/>
    </xf>
    <xf numFmtId="0" fontId="44" fillId="0" borderId="0" xfId="0" applyFont="1" applyBorder="1" applyAlignment="1">
      <alignment horizontal="center"/>
    </xf>
    <xf numFmtId="0" fontId="44" fillId="7" borderId="0" xfId="0" applyFont="1" applyFill="1" applyAlignment="1">
      <alignment horizontal="center"/>
    </xf>
    <xf numFmtId="0" fontId="28" fillId="0" borderId="0" xfId="0" applyFont="1" applyBorder="1"/>
    <xf numFmtId="14" fontId="44" fillId="7" borderId="10" xfId="0" quotePrefix="1" applyNumberFormat="1" applyFont="1" applyFill="1" applyBorder="1" applyAlignment="1">
      <alignment horizontal="center"/>
    </xf>
    <xf numFmtId="0" fontId="44" fillId="0" borderId="10" xfId="0" applyFont="1" applyBorder="1" applyAlignment="1">
      <alignment horizontal="center"/>
    </xf>
    <xf numFmtId="14" fontId="44" fillId="0" borderId="0" xfId="0" applyNumberFormat="1" applyFont="1" applyFill="1" applyBorder="1" applyAlignment="1">
      <alignment horizontal="center"/>
    </xf>
    <xf numFmtId="37" fontId="28" fillId="0" borderId="0" xfId="12" applyNumberFormat="1" applyFont="1" applyFill="1" applyBorder="1"/>
    <xf numFmtId="0" fontId="44" fillId="7" borderId="10" xfId="0" applyFont="1" applyFill="1" applyBorder="1" applyAlignment="1">
      <alignment horizontal="center"/>
    </xf>
    <xf numFmtId="0" fontId="28" fillId="0" borderId="0" xfId="0" applyFont="1" applyFill="1" applyBorder="1"/>
    <xf numFmtId="37" fontId="44" fillId="0" borderId="0" xfId="12" applyNumberFormat="1" applyFont="1" applyFill="1" applyBorder="1"/>
    <xf numFmtId="37" fontId="47" fillId="0" borderId="0" xfId="12" applyNumberFormat="1" applyFont="1" applyAlignment="1">
      <alignment horizontal="left"/>
    </xf>
    <xf numFmtId="37" fontId="28" fillId="0" borderId="0" xfId="12" applyNumberFormat="1" applyFont="1" applyBorder="1"/>
    <xf numFmtId="37" fontId="44" fillId="0" borderId="0" xfId="12" applyNumberFormat="1" applyFont="1"/>
    <xf numFmtId="37" fontId="28" fillId="0" borderId="0" xfId="12" applyNumberFormat="1" applyFont="1"/>
    <xf numFmtId="0" fontId="28" fillId="0" borderId="0" xfId="0" applyFont="1" applyAlignment="1">
      <alignment horizontal="center"/>
    </xf>
    <xf numFmtId="176" fontId="28" fillId="0" borderId="0" xfId="2" applyNumberFormat="1" applyFont="1"/>
    <xf numFmtId="176" fontId="28" fillId="0" borderId="0" xfId="2" applyNumberFormat="1" applyFont="1" applyBorder="1"/>
    <xf numFmtId="176" fontId="28" fillId="0" borderId="0" xfId="0" applyNumberFormat="1" applyFont="1" applyBorder="1"/>
    <xf numFmtId="5" fontId="28" fillId="0" borderId="0" xfId="0" applyNumberFormat="1" applyFont="1"/>
    <xf numFmtId="10" fontId="44" fillId="0" borderId="0" xfId="14" applyNumberFormat="1" applyFont="1" applyFill="1" applyBorder="1" applyAlignment="1">
      <alignment horizontal="center"/>
    </xf>
    <xf numFmtId="0" fontId="47" fillId="0" borderId="0" xfId="0" applyFont="1" applyAlignment="1">
      <alignment horizontal="left"/>
    </xf>
    <xf numFmtId="5" fontId="28" fillId="0" borderId="0" xfId="0" applyNumberFormat="1" applyFont="1" applyBorder="1"/>
    <xf numFmtId="10" fontId="28" fillId="0" borderId="10" xfId="14" applyNumberFormat="1" applyFont="1" applyBorder="1"/>
    <xf numFmtId="168" fontId="28" fillId="0" borderId="0" xfId="14" applyNumberFormat="1" applyFont="1" applyBorder="1"/>
    <xf numFmtId="10" fontId="28" fillId="0" borderId="0" xfId="14" applyNumberFormat="1" applyFont="1" applyBorder="1"/>
    <xf numFmtId="10" fontId="28" fillId="0" borderId="0" xfId="14" applyNumberFormat="1" applyFont="1"/>
    <xf numFmtId="5" fontId="28" fillId="0" borderId="0" xfId="0" applyNumberFormat="1" applyFont="1" applyFill="1"/>
    <xf numFmtId="5" fontId="28" fillId="0" borderId="0" xfId="0" applyNumberFormat="1" applyFont="1" applyFill="1" applyBorder="1"/>
    <xf numFmtId="169" fontId="28" fillId="0" borderId="0" xfId="1" applyNumberFormat="1" applyFont="1" applyBorder="1"/>
    <xf numFmtId="37" fontId="28" fillId="0" borderId="0" xfId="12" applyNumberFormat="1" applyFont="1" applyFill="1"/>
    <xf numFmtId="0" fontId="45" fillId="0" borderId="0" xfId="0" applyFont="1"/>
    <xf numFmtId="0" fontId="47" fillId="0" borderId="0" xfId="0" applyFont="1"/>
    <xf numFmtId="169" fontId="47" fillId="0" borderId="0" xfId="1" applyNumberFormat="1" applyFont="1" applyBorder="1"/>
    <xf numFmtId="10" fontId="47" fillId="0" borderId="0" xfId="14" applyNumberFormat="1" applyFont="1"/>
    <xf numFmtId="41" fontId="28" fillId="0" borderId="10" xfId="0" applyNumberFormat="1" applyFont="1" applyBorder="1"/>
    <xf numFmtId="5" fontId="28" fillId="0" borderId="10" xfId="0" applyNumberFormat="1" applyFont="1" applyBorder="1"/>
    <xf numFmtId="41" fontId="28" fillId="0" borderId="0" xfId="0" applyNumberFormat="1" applyFont="1" applyBorder="1"/>
    <xf numFmtId="0" fontId="44" fillId="0" borderId="0" xfId="0" applyFont="1" applyFill="1"/>
    <xf numFmtId="37" fontId="44" fillId="2" borderId="0" xfId="12" applyNumberFormat="1" applyFont="1" applyFill="1"/>
    <xf numFmtId="166" fontId="28" fillId="0" borderId="0" xfId="0" applyNumberFormat="1" applyFont="1"/>
    <xf numFmtId="10" fontId="32" fillId="0" borderId="0" xfId="0" applyNumberFormat="1" applyFont="1" applyFill="1"/>
    <xf numFmtId="10" fontId="47" fillId="2" borderId="0" xfId="14" applyNumberFormat="1" applyFont="1" applyFill="1"/>
    <xf numFmtId="10" fontId="28" fillId="0" borderId="0" xfId="0" applyNumberFormat="1" applyFont="1"/>
    <xf numFmtId="0" fontId="45" fillId="0" borderId="0" xfId="0" applyFont="1" applyBorder="1"/>
    <xf numFmtId="167" fontId="28" fillId="0" borderId="0" xfId="0" applyNumberFormat="1" applyFont="1"/>
    <xf numFmtId="167" fontId="28" fillId="0" borderId="0" xfId="0" applyNumberFormat="1" applyFont="1" applyFill="1" applyBorder="1"/>
    <xf numFmtId="41" fontId="28" fillId="0" borderId="0" xfId="0" applyNumberFormat="1" applyFont="1" applyFill="1" applyBorder="1"/>
    <xf numFmtId="0" fontId="45" fillId="0" borderId="0" xfId="0" applyFont="1" applyFill="1" applyBorder="1"/>
    <xf numFmtId="0" fontId="44" fillId="0" borderId="10" xfId="0" applyFont="1" applyBorder="1" applyAlignment="1">
      <alignment horizontal="center" vertical="center" wrapText="1"/>
    </xf>
    <xf numFmtId="0" fontId="44" fillId="0" borderId="0" xfId="0" applyFont="1" applyFill="1" applyBorder="1" applyAlignment="1">
      <alignment horizontal="center" vertical="center" wrapText="1"/>
    </xf>
    <xf numFmtId="0" fontId="48" fillId="0" borderId="0" xfId="0" applyFont="1" applyFill="1" applyBorder="1" applyAlignment="1">
      <alignment horizontal="center"/>
    </xf>
    <xf numFmtId="5" fontId="44" fillId="0" borderId="18" xfId="0" applyNumberFormat="1" applyFont="1" applyFill="1" applyBorder="1"/>
    <xf numFmtId="5" fontId="44" fillId="6" borderId="24" xfId="0" applyNumberFormat="1" applyFont="1" applyFill="1" applyBorder="1"/>
    <xf numFmtId="5" fontId="44" fillId="0" borderId="0" xfId="0" applyNumberFormat="1" applyFont="1" applyFill="1" applyBorder="1"/>
    <xf numFmtId="0" fontId="28" fillId="0" borderId="0" xfId="0" applyFont="1" applyBorder="1" applyAlignment="1">
      <alignment horizontal="center"/>
    </xf>
    <xf numFmtId="169" fontId="28" fillId="0" borderId="0" xfId="1" applyNumberFormat="1" applyFont="1" applyFill="1" applyBorder="1"/>
    <xf numFmtId="0" fontId="44" fillId="0" borderId="0" xfId="0" applyFont="1" applyFill="1" applyBorder="1"/>
    <xf numFmtId="10" fontId="45" fillId="0" borderId="0" xfId="14" applyNumberFormat="1" applyFont="1" applyFill="1" applyBorder="1" applyAlignment="1">
      <alignment horizontal="center"/>
    </xf>
    <xf numFmtId="168" fontId="28" fillId="0" borderId="0" xfId="14" applyNumberFormat="1" applyFont="1" applyFill="1" applyBorder="1"/>
    <xf numFmtId="169" fontId="28" fillId="0" borderId="0" xfId="0" applyNumberFormat="1" applyFont="1" applyFill="1" applyBorder="1"/>
    <xf numFmtId="0" fontId="28" fillId="0" borderId="0" xfId="0" applyFont="1" applyFill="1" applyBorder="1" applyAlignment="1">
      <alignment horizontal="right"/>
    </xf>
    <xf numFmtId="0" fontId="44" fillId="0" borderId="0" xfId="0" applyFont="1" applyFill="1" applyBorder="1" applyAlignment="1">
      <alignment horizontal="left"/>
    </xf>
    <xf numFmtId="10" fontId="44" fillId="0" borderId="16" xfId="14" applyNumberFormat="1" applyFont="1" applyBorder="1"/>
    <xf numFmtId="10" fontId="44" fillId="0" borderId="0" xfId="14" applyNumberFormat="1" applyFont="1" applyFill="1" applyBorder="1"/>
    <xf numFmtId="37" fontId="45" fillId="0" borderId="0" xfId="12" applyNumberFormat="1" applyFont="1" applyFill="1" applyBorder="1"/>
    <xf numFmtId="0" fontId="28" fillId="0" borderId="0" xfId="12" applyFont="1"/>
    <xf numFmtId="0" fontId="28" fillId="0" borderId="0" xfId="12" applyFont="1" applyBorder="1"/>
    <xf numFmtId="0" fontId="28" fillId="0" borderId="0" xfId="12" applyFont="1" applyFill="1" applyBorder="1"/>
    <xf numFmtId="0" fontId="44" fillId="0" borderId="0" xfId="12" quotePrefix="1" applyFont="1" applyFill="1" applyBorder="1" applyAlignment="1">
      <alignment horizontal="right"/>
    </xf>
    <xf numFmtId="0" fontId="28" fillId="0" borderId="0" xfId="0" applyFont="1" applyFill="1" applyBorder="1" applyAlignment="1">
      <alignment horizontal="left"/>
    </xf>
    <xf numFmtId="0" fontId="28" fillId="0" borderId="0" xfId="0" applyFont="1" applyFill="1"/>
    <xf numFmtId="5" fontId="28" fillId="0" borderId="0" xfId="14" applyNumberFormat="1" applyFont="1" applyFill="1" applyBorder="1"/>
    <xf numFmtId="10" fontId="44" fillId="0" borderId="16" xfId="14" applyNumberFormat="1" applyFont="1" applyFill="1" applyBorder="1"/>
    <xf numFmtId="10" fontId="44" fillId="0" borderId="0" xfId="14" applyNumberFormat="1" applyFont="1" applyBorder="1"/>
    <xf numFmtId="5" fontId="28" fillId="0" borderId="0" xfId="12" applyNumberFormat="1" applyFont="1" applyBorder="1"/>
    <xf numFmtId="172" fontId="28" fillId="0" borderId="0" xfId="0" applyNumberFormat="1" applyFont="1" applyFill="1" applyBorder="1"/>
    <xf numFmtId="176" fontId="28" fillId="0" borderId="0" xfId="0" applyNumberFormat="1" applyFont="1" applyFill="1" applyBorder="1"/>
    <xf numFmtId="3" fontId="28" fillId="0" borderId="0" xfId="11" applyNumberFormat="1" applyFont="1" applyFill="1" applyBorder="1" applyAlignment="1">
      <alignment horizontal="left"/>
    </xf>
    <xf numFmtId="10" fontId="28" fillId="0" borderId="0" xfId="0" applyNumberFormat="1" applyFont="1" applyFill="1" applyBorder="1"/>
    <xf numFmtId="1" fontId="28" fillId="0" borderId="0" xfId="0" applyNumberFormat="1" applyFont="1" applyFill="1" applyBorder="1"/>
    <xf numFmtId="0" fontId="28" fillId="0" borderId="0" xfId="12" applyFont="1" applyFill="1"/>
    <xf numFmtId="0" fontId="8" fillId="0" borderId="0" xfId="0" applyFont="1" applyAlignment="1">
      <alignment horizontal="center"/>
    </xf>
    <xf numFmtId="3" fontId="50" fillId="0" borderId="0" xfId="0" applyNumberFormat="1" applyFont="1" applyFill="1" applyAlignment="1">
      <alignment horizontal="left"/>
    </xf>
    <xf numFmtId="0" fontId="0" fillId="0" borderId="0" xfId="0" applyFill="1"/>
    <xf numFmtId="0" fontId="3" fillId="0" borderId="0" xfId="0" applyFont="1"/>
    <xf numFmtId="0" fontId="8" fillId="0" borderId="0" xfId="12" applyFont="1"/>
    <xf numFmtId="0" fontId="3" fillId="0" borderId="0" xfId="0" applyFont="1" applyFill="1" applyBorder="1" applyAlignment="1">
      <alignment horizontal="center"/>
    </xf>
    <xf numFmtId="0" fontId="3" fillId="8" borderId="0" xfId="0" applyFont="1" applyFill="1" applyBorder="1" applyAlignment="1">
      <alignment horizontal="center"/>
    </xf>
    <xf numFmtId="0" fontId="52" fillId="0" borderId="0" xfId="0" applyFont="1"/>
    <xf numFmtId="37" fontId="3" fillId="0" borderId="0" xfId="23" applyFont="1" applyFill="1"/>
    <xf numFmtId="37" fontId="3" fillId="8" borderId="0" xfId="23" applyFont="1" applyFill="1"/>
    <xf numFmtId="37" fontId="3" fillId="0" borderId="0" xfId="0" applyNumberFormat="1" applyFont="1" applyFill="1" applyBorder="1" applyAlignment="1">
      <alignment horizontal="right"/>
    </xf>
    <xf numFmtId="37" fontId="3" fillId="8" borderId="0" xfId="0" applyNumberFormat="1" applyFont="1" applyFill="1" applyBorder="1" applyAlignment="1">
      <alignment horizontal="right"/>
    </xf>
    <xf numFmtId="0" fontId="3" fillId="0" borderId="0" xfId="0" applyFont="1" applyFill="1"/>
    <xf numFmtId="10" fontId="3" fillId="0" borderId="0" xfId="0" applyNumberFormat="1" applyFont="1" applyFill="1" applyBorder="1" applyAlignment="1">
      <alignment horizontal="right"/>
    </xf>
    <xf numFmtId="10" fontId="3" fillId="8" borderId="0" xfId="0" applyNumberFormat="1" applyFont="1" applyFill="1" applyBorder="1" applyAlignment="1">
      <alignment horizontal="right"/>
    </xf>
    <xf numFmtId="37" fontId="3" fillId="0" borderId="3" xfId="0" applyNumberFormat="1" applyFont="1" applyFill="1" applyBorder="1" applyAlignment="1">
      <alignment horizontal="right"/>
    </xf>
    <xf numFmtId="37" fontId="3" fillId="8" borderId="3" xfId="0" applyNumberFormat="1" applyFont="1" applyFill="1" applyBorder="1" applyAlignment="1">
      <alignment horizontal="right"/>
    </xf>
    <xf numFmtId="0" fontId="3" fillId="0" borderId="0" xfId="0" applyFont="1" applyFill="1" applyBorder="1"/>
    <xf numFmtId="0" fontId="3" fillId="8" borderId="0" xfId="0" applyFont="1" applyFill="1" applyBorder="1"/>
    <xf numFmtId="37" fontId="52" fillId="0" borderId="0" xfId="0" applyNumberFormat="1" applyFont="1" applyFill="1" applyBorder="1" applyAlignment="1">
      <alignment horizontal="right"/>
    </xf>
    <xf numFmtId="37" fontId="52" fillId="8" borderId="0" xfId="0" applyNumberFormat="1" applyFont="1" applyFill="1" applyBorder="1" applyAlignment="1">
      <alignment horizontal="right"/>
    </xf>
    <xf numFmtId="37" fontId="3" fillId="0" borderId="3" xfId="0" applyNumberFormat="1" applyFont="1" applyFill="1" applyBorder="1"/>
    <xf numFmtId="37" fontId="3" fillId="8" borderId="3" xfId="0" applyNumberFormat="1" applyFont="1" applyFill="1" applyBorder="1"/>
    <xf numFmtId="0" fontId="0" fillId="0" borderId="22" xfId="0" applyBorder="1"/>
    <xf numFmtId="10" fontId="3" fillId="0" borderId="16" xfId="14" applyNumberFormat="1" applyFont="1" applyBorder="1"/>
    <xf numFmtId="10" fontId="3" fillId="8" borderId="16" xfId="14" applyNumberFormat="1" applyFont="1" applyFill="1" applyBorder="1"/>
    <xf numFmtId="10" fontId="3" fillId="0" borderId="16" xfId="14" applyNumberFormat="1" applyFont="1" applyFill="1" applyBorder="1"/>
    <xf numFmtId="0" fontId="8" fillId="0" borderId="0" xfId="0" applyFont="1" applyAlignment="1">
      <alignment horizontal="center"/>
    </xf>
    <xf numFmtId="37" fontId="5" fillId="0" borderId="0" xfId="1" applyNumberFormat="1" applyFont="1" applyBorder="1" applyAlignment="1">
      <alignment horizontal="right" shrinkToFit="1"/>
    </xf>
    <xf numFmtId="3" fontId="5" fillId="0" borderId="0" xfId="0" applyNumberFormat="1" applyFont="1"/>
    <xf numFmtId="0" fontId="6" fillId="0" borderId="1" xfId="12" applyFont="1" applyBorder="1" applyAlignment="1">
      <alignment horizontal="center"/>
    </xf>
    <xf numFmtId="41" fontId="5" fillId="0" borderId="13" xfId="12" applyNumberFormat="1" applyFont="1" applyFill="1" applyBorder="1"/>
    <xf numFmtId="168" fontId="5" fillId="0" borderId="0" xfId="14" applyNumberFormat="1" applyFont="1" applyFill="1"/>
    <xf numFmtId="0" fontId="28" fillId="3" borderId="0" xfId="0" applyFont="1" applyFill="1"/>
    <xf numFmtId="41" fontId="6" fillId="0" borderId="4" xfId="12" applyNumberFormat="1" applyFont="1" applyFill="1" applyBorder="1" applyAlignment="1">
      <alignment horizontal="center"/>
    </xf>
    <xf numFmtId="41" fontId="6" fillId="0" borderId="7" xfId="12" applyNumberFormat="1" applyFont="1" applyFill="1" applyBorder="1" applyAlignment="1">
      <alignment horizontal="center"/>
    </xf>
    <xf numFmtId="41" fontId="6" fillId="0" borderId="11" xfId="12" applyNumberFormat="1" applyFont="1" applyFill="1" applyBorder="1" applyAlignment="1">
      <alignment horizontal="center"/>
    </xf>
    <xf numFmtId="41" fontId="5" fillId="0" borderId="0" xfId="14" applyNumberFormat="1" applyFont="1"/>
    <xf numFmtId="41" fontId="5" fillId="0" borderId="0" xfId="12" applyNumberFormat="1" applyFont="1" applyBorder="1"/>
    <xf numFmtId="41" fontId="6" fillId="0" borderId="4" xfId="12" applyNumberFormat="1" applyFont="1" applyBorder="1" applyAlignment="1">
      <alignment horizontal="center"/>
    </xf>
    <xf numFmtId="41" fontId="6" fillId="0" borderId="7" xfId="12" applyNumberFormat="1" applyFont="1" applyBorder="1" applyAlignment="1">
      <alignment horizontal="center"/>
    </xf>
    <xf numFmtId="41" fontId="6" fillId="0" borderId="11" xfId="12" applyNumberFormat="1" applyFont="1" applyBorder="1" applyAlignment="1">
      <alignment horizontal="center"/>
    </xf>
    <xf numFmtId="41" fontId="5" fillId="0" borderId="0" xfId="13" applyNumberFormat="1" applyFont="1" applyFill="1" applyAlignment="1">
      <alignment horizontal="center"/>
    </xf>
    <xf numFmtId="41" fontId="54" fillId="0" borderId="0" xfId="12" applyNumberFormat="1" applyFont="1" applyFill="1" applyAlignment="1"/>
    <xf numFmtId="41" fontId="6" fillId="0" borderId="0" xfId="12" applyNumberFormat="1" applyFont="1" applyFill="1" applyBorder="1" applyAlignment="1">
      <alignment horizontal="center" wrapText="1"/>
    </xf>
    <xf numFmtId="41" fontId="6" fillId="0" borderId="0" xfId="12" applyNumberFormat="1" applyFont="1" applyFill="1" applyBorder="1" applyAlignment="1">
      <alignment vertical="center" wrapText="1"/>
    </xf>
    <xf numFmtId="41" fontId="5" fillId="0" borderId="0" xfId="12" applyNumberFormat="1" applyFont="1" applyFill="1" applyAlignment="1">
      <alignment horizontal="center"/>
    </xf>
    <xf numFmtId="41" fontId="6" fillId="0" borderId="1" xfId="10" applyNumberFormat="1" applyFont="1" applyFill="1" applyBorder="1" applyAlignment="1">
      <alignment horizontal="center"/>
    </xf>
    <xf numFmtId="2" fontId="6" fillId="0" borderId="0" xfId="4" applyNumberFormat="1" applyFont="1" applyFill="1" applyBorder="1" applyAlignment="1" applyProtection="1">
      <alignment horizontal="center"/>
    </xf>
    <xf numFmtId="41" fontId="6" fillId="0" borderId="0" xfId="12" applyNumberFormat="1" applyFont="1" applyFill="1" applyBorder="1" applyAlignment="1">
      <alignment horizontal="right"/>
    </xf>
    <xf numFmtId="3" fontId="6" fillId="0" borderId="0" xfId="13" applyNumberFormat="1" applyFont="1" applyFill="1" applyBorder="1" applyAlignment="1">
      <alignment horizontal="center"/>
    </xf>
    <xf numFmtId="41" fontId="6" fillId="0" borderId="0" xfId="12" applyNumberFormat="1" applyFont="1" applyFill="1" applyBorder="1" applyAlignment="1">
      <alignment wrapText="1"/>
    </xf>
    <xf numFmtId="3" fontId="6" fillId="0" borderId="10" xfId="13" applyNumberFormat="1" applyFont="1" applyFill="1" applyBorder="1" applyAlignment="1">
      <alignment horizontal="center"/>
    </xf>
    <xf numFmtId="41" fontId="6" fillId="0" borderId="0" xfId="13" applyNumberFormat="1" applyFont="1" applyFill="1" applyAlignment="1">
      <alignment horizontal="center"/>
    </xf>
    <xf numFmtId="41" fontId="6" fillId="0" borderId="1" xfId="13" applyNumberFormat="1" applyFont="1" applyFill="1" applyBorder="1" applyAlignment="1">
      <alignment horizontal="center"/>
    </xf>
    <xf numFmtId="41" fontId="6" fillId="0" borderId="0" xfId="12" applyNumberFormat="1" applyFont="1" applyFill="1" applyBorder="1" applyAlignment="1"/>
    <xf numFmtId="41" fontId="6" fillId="0" borderId="5" xfId="13" applyNumberFormat="1" applyFont="1" applyFill="1" applyBorder="1" applyAlignment="1">
      <alignment horizontal="center"/>
    </xf>
    <xf numFmtId="41" fontId="6" fillId="0" borderId="8" xfId="13" applyNumberFormat="1" applyFont="1" applyFill="1" applyBorder="1" applyAlignment="1">
      <alignment horizontal="center"/>
    </xf>
    <xf numFmtId="0" fontId="8" fillId="0" borderId="0" xfId="0" applyFont="1" applyAlignment="1">
      <alignment horizontal="center"/>
    </xf>
    <xf numFmtId="0" fontId="10" fillId="0" borderId="0" xfId="0" applyFont="1" applyAlignment="1">
      <alignment horizontal="center"/>
    </xf>
    <xf numFmtId="41" fontId="6" fillId="0" borderId="0" xfId="12" applyNumberFormat="1" applyFont="1" applyFill="1" applyBorder="1" applyAlignment="1">
      <alignment horizontal="center" vertical="center"/>
    </xf>
    <xf numFmtId="41" fontId="55" fillId="0" borderId="0" xfId="12" applyNumberFormat="1" applyFont="1" applyFill="1" applyAlignment="1">
      <alignment horizontal="center"/>
    </xf>
    <xf numFmtId="3" fontId="55" fillId="0" borderId="0" xfId="13" applyNumberFormat="1" applyFont="1" applyFill="1" applyBorder="1" applyAlignment="1">
      <alignment horizontal="center" vertical="center"/>
    </xf>
    <xf numFmtId="3" fontId="6" fillId="0" borderId="10" xfId="13" applyNumberFormat="1" applyFont="1" applyFill="1" applyBorder="1" applyAlignment="1">
      <alignment vertical="center"/>
    </xf>
    <xf numFmtId="41" fontId="6" fillId="0" borderId="5" xfId="10" applyNumberFormat="1" applyFont="1" applyFill="1" applyBorder="1" applyAlignment="1">
      <alignment horizontal="center"/>
    </xf>
    <xf numFmtId="41" fontId="6" fillId="0" borderId="10" xfId="12" applyNumberFormat="1" applyFont="1" applyFill="1" applyBorder="1" applyAlignment="1"/>
    <xf numFmtId="0" fontId="22" fillId="0" borderId="0" xfId="0" applyFont="1" applyAlignment="1">
      <alignment horizontal="center"/>
    </xf>
    <xf numFmtId="0" fontId="18" fillId="0" borderId="0" xfId="0" applyFont="1" applyFill="1" applyAlignment="1">
      <alignment horizontal="center"/>
    </xf>
    <xf numFmtId="41" fontId="56" fillId="0" borderId="0" xfId="12" applyNumberFormat="1" applyFont="1" applyFill="1"/>
    <xf numFmtId="41" fontId="57" fillId="0" borderId="0" xfId="12" applyNumberFormat="1" applyFont="1" applyFill="1" applyAlignment="1">
      <alignment horizontal="center"/>
    </xf>
    <xf numFmtId="41" fontId="57" fillId="0" borderId="0" xfId="12" applyNumberFormat="1" applyFont="1" applyFill="1" applyBorder="1" applyAlignment="1">
      <alignment horizontal="center" wrapText="1"/>
    </xf>
    <xf numFmtId="41" fontId="56" fillId="0" borderId="0" xfId="13" applyNumberFormat="1" applyFont="1" applyFill="1" applyAlignment="1">
      <alignment horizontal="center"/>
    </xf>
    <xf numFmtId="41" fontId="57" fillId="0" borderId="1" xfId="13" applyNumberFormat="1" applyFont="1" applyFill="1" applyBorder="1" applyAlignment="1">
      <alignment horizontal="center"/>
    </xf>
    <xf numFmtId="41" fontId="57" fillId="0" borderId="5" xfId="13" applyNumberFormat="1" applyFont="1" applyFill="1" applyBorder="1" applyAlignment="1">
      <alignment horizontal="center"/>
    </xf>
    <xf numFmtId="41" fontId="57" fillId="0" borderId="8" xfId="13" applyNumberFormat="1" applyFont="1" applyFill="1" applyBorder="1" applyAlignment="1">
      <alignment horizontal="center"/>
    </xf>
    <xf numFmtId="2" fontId="57" fillId="0" borderId="0" xfId="4" applyNumberFormat="1" applyFont="1" applyFill="1" applyAlignment="1" applyProtection="1">
      <alignment horizontal="center"/>
    </xf>
    <xf numFmtId="5" fontId="56" fillId="0" borderId="0" xfId="10" applyNumberFormat="1" applyFont="1" applyFill="1" applyBorder="1"/>
    <xf numFmtId="41" fontId="56" fillId="0" borderId="10" xfId="12" applyNumberFormat="1" applyFont="1" applyFill="1" applyBorder="1"/>
    <xf numFmtId="5" fontId="56" fillId="0" borderId="13" xfId="12" applyNumberFormat="1" applyFont="1" applyFill="1" applyBorder="1"/>
    <xf numFmtId="5" fontId="56" fillId="0" borderId="0" xfId="12" applyNumberFormat="1" applyFont="1" applyFill="1"/>
    <xf numFmtId="41" fontId="56" fillId="0" borderId="3" xfId="12" applyNumberFormat="1" applyFont="1" applyFill="1" applyBorder="1"/>
    <xf numFmtId="41" fontId="56" fillId="0" borderId="0" xfId="12" applyNumberFormat="1" applyFont="1" applyFill="1" applyBorder="1"/>
    <xf numFmtId="41" fontId="56" fillId="0" borderId="0" xfId="14" applyNumberFormat="1" applyFont="1" applyFill="1"/>
    <xf numFmtId="41" fontId="56" fillId="0" borderId="12" xfId="12" applyNumberFormat="1" applyFont="1" applyFill="1" applyBorder="1"/>
    <xf numFmtId="3" fontId="53" fillId="0" borderId="6" xfId="13" applyNumberFormat="1" applyFont="1" applyBorder="1"/>
    <xf numFmtId="0" fontId="5" fillId="0" borderId="6" xfId="12" applyFont="1" applyBorder="1"/>
    <xf numFmtId="3" fontId="6" fillId="0" borderId="6" xfId="13" applyNumberFormat="1" applyFont="1" applyBorder="1" applyAlignment="1">
      <alignment horizontal="center"/>
    </xf>
    <xf numFmtId="41" fontId="6" fillId="0" borderId="6" xfId="12" applyNumberFormat="1" applyFont="1" applyFill="1" applyBorder="1" applyAlignment="1">
      <alignment horizontal="center"/>
    </xf>
    <xf numFmtId="3" fontId="53" fillId="0" borderId="0" xfId="13" applyNumberFormat="1" applyFont="1" applyBorder="1"/>
    <xf numFmtId="3" fontId="6" fillId="0" borderId="0" xfId="13" applyNumberFormat="1" applyFont="1" applyBorder="1" applyAlignment="1">
      <alignment horizontal="center"/>
    </xf>
    <xf numFmtId="0" fontId="9" fillId="0" borderId="0" xfId="0" applyFont="1" applyAlignment="1">
      <alignment horizontal="center"/>
    </xf>
    <xf numFmtId="0" fontId="8" fillId="0" borderId="0" xfId="0" applyFont="1" applyAlignment="1">
      <alignment horizontal="center"/>
    </xf>
    <xf numFmtId="0" fontId="10" fillId="0" borderId="0" xfId="0" applyFont="1" applyAlignment="1">
      <alignment horizontal="center"/>
    </xf>
    <xf numFmtId="0" fontId="8" fillId="0" borderId="0" xfId="0" quotePrefix="1" applyFont="1" applyAlignment="1">
      <alignment horizontal="left" vertical="top" wrapText="1"/>
    </xf>
    <xf numFmtId="0" fontId="8" fillId="0" borderId="0" xfId="0" applyFont="1" applyAlignment="1">
      <alignment horizontal="left" vertical="top" wrapText="1"/>
    </xf>
    <xf numFmtId="3" fontId="9" fillId="0" borderId="0" xfId="0" applyNumberFormat="1" applyFont="1" applyFill="1" applyAlignment="1">
      <alignment horizontal="center"/>
    </xf>
    <xf numFmtId="3" fontId="44" fillId="0" borderId="0" xfId="0" applyNumberFormat="1" applyFont="1" applyFill="1" applyAlignment="1">
      <alignment horizontal="center"/>
    </xf>
    <xf numFmtId="0" fontId="44" fillId="5" borderId="30" xfId="0" applyFont="1" applyFill="1" applyBorder="1" applyAlignment="1">
      <alignment horizontal="center"/>
    </xf>
    <xf numFmtId="0" fontId="44" fillId="5" borderId="31" xfId="0" applyFont="1" applyFill="1" applyBorder="1" applyAlignment="1">
      <alignment horizontal="center"/>
    </xf>
    <xf numFmtId="0" fontId="44" fillId="5" borderId="32" xfId="0" applyFont="1" applyFill="1" applyBorder="1" applyAlignment="1">
      <alignment horizontal="center"/>
    </xf>
    <xf numFmtId="0" fontId="44" fillId="5" borderId="19" xfId="0" applyFont="1" applyFill="1" applyBorder="1" applyAlignment="1">
      <alignment horizontal="center"/>
    </xf>
    <xf numFmtId="0" fontId="44" fillId="5" borderId="0" xfId="0" applyFont="1" applyFill="1" applyBorder="1" applyAlignment="1">
      <alignment horizontal="center"/>
    </xf>
    <xf numFmtId="0" fontId="44" fillId="5" borderId="20" xfId="0" applyFont="1" applyFill="1" applyBorder="1" applyAlignment="1">
      <alignment horizontal="center"/>
    </xf>
    <xf numFmtId="15" fontId="44" fillId="0" borderId="35" xfId="0" quotePrefix="1" applyNumberFormat="1" applyFont="1" applyFill="1" applyBorder="1" applyAlignment="1">
      <alignment horizontal="center"/>
    </xf>
    <xf numFmtId="0" fontId="44" fillId="0" borderId="10" xfId="0" applyFont="1" applyFill="1" applyBorder="1" applyAlignment="1">
      <alignment horizontal="center"/>
    </xf>
    <xf numFmtId="0" fontId="44" fillId="0" borderId="33" xfId="0" applyFont="1" applyFill="1" applyBorder="1" applyAlignment="1">
      <alignment horizontal="center"/>
    </xf>
    <xf numFmtId="0" fontId="44" fillId="0" borderId="0" xfId="0" applyFont="1" applyAlignment="1">
      <alignment horizontal="center"/>
    </xf>
    <xf numFmtId="167" fontId="9" fillId="0" borderId="0" xfId="0" applyNumberFormat="1" applyFont="1" applyAlignment="1">
      <alignment horizontal="center"/>
    </xf>
    <xf numFmtId="41" fontId="6" fillId="0" borderId="0" xfId="12" applyNumberFormat="1" applyFont="1" applyBorder="1" applyAlignment="1">
      <alignment horizontal="center" vertical="center" wrapText="1"/>
    </xf>
    <xf numFmtId="0" fontId="8" fillId="0" borderId="24" xfId="11" applyFont="1" applyBorder="1" applyAlignment="1">
      <alignment horizontal="center"/>
    </xf>
    <xf numFmtId="0" fontId="8" fillId="0" borderId="25" xfId="11" applyFont="1" applyBorder="1" applyAlignment="1">
      <alignment horizontal="center"/>
    </xf>
    <xf numFmtId="0" fontId="8" fillId="0" borderId="26" xfId="11" applyFont="1" applyBorder="1" applyAlignment="1">
      <alignment horizontal="center"/>
    </xf>
    <xf numFmtId="4" fontId="9" fillId="0" borderId="0" xfId="11" applyNumberFormat="1" applyFont="1" applyBorder="1" applyAlignment="1">
      <alignment horizontal="center"/>
    </xf>
    <xf numFmtId="4" fontId="10" fillId="0" borderId="0" xfId="11" applyNumberFormat="1" applyFont="1" applyBorder="1" applyAlignment="1">
      <alignment horizontal="center"/>
    </xf>
    <xf numFmtId="4" fontId="8" fillId="0" borderId="0" xfId="11" applyNumberFormat="1" applyFont="1" applyBorder="1" applyAlignment="1">
      <alignment horizontal="center"/>
    </xf>
    <xf numFmtId="0" fontId="51" fillId="0" borderId="0" xfId="0" applyFont="1" applyAlignment="1">
      <alignment horizontal="center"/>
    </xf>
  </cellXfs>
  <cellStyles count="24">
    <cellStyle name="Comma" xfId="1" builtinId="3"/>
    <cellStyle name="Comma 2" xfId="18"/>
    <cellStyle name="Comma 3" xfId="20"/>
    <cellStyle name="Currency" xfId="2" builtinId="4"/>
    <cellStyle name="Currency 2" xfId="3"/>
    <cellStyle name="Followed Hyperlink" xfId="4" builtinId="9" customBuiltin="1"/>
    <cellStyle name="Hyperlink" xfId="5" builtinId="8" customBuiltin="1"/>
    <cellStyle name="Manual-Input" xfId="17"/>
    <cellStyle name="Normal" xfId="0" builtinId="0"/>
    <cellStyle name="Normal 2" xfId="16"/>
    <cellStyle name="Normal 2 10 3 8 2" xfId="22"/>
    <cellStyle name="Normal 2 2" xfId="6"/>
    <cellStyle name="Normal 2 3" xfId="7"/>
    <cellStyle name="Normal 3" xfId="19"/>
    <cellStyle name="Normal 6" xfId="8"/>
    <cellStyle name="Normal_Avista WA ELEC TY2006 Staff Rebuttal 05 capstruc" xfId="23"/>
    <cellStyle name="Normal_DFIT-WaEle_SUM" xfId="9"/>
    <cellStyle name="Normal_IDGas6_97" xfId="10"/>
    <cellStyle name="Normal_RestateDebtInt1200case" xfId="11"/>
    <cellStyle name="Normal_WAElec6_97" xfId="12"/>
    <cellStyle name="Normal_WAGas6_97" xfId="13"/>
    <cellStyle name="Percent" xfId="14" builtinId="5"/>
    <cellStyle name="Percent 2" xfId="15"/>
    <cellStyle name="Percent 3"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33CC"/>
      <color rgb="FFFFFF66"/>
      <color rgb="FFFFFF99"/>
      <color rgb="FFFDFE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WP%20CBR/WWP%202017-12%20CBR/12.2017%20CBR%20WA%20Electric%20Mod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2012\2012%20WA%20GRC\Adjustment%20Information\Draft-Avista%20Electric%202012%20GRC-WA%20ELECsumm2011P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9%20CBR%20WA%20Natural%20Gas%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erno_Cache_XXXXX"/>
      <sheetName val="ADJ DETAIL-INPUT"/>
      <sheetName val="RR SUMMARY"/>
      <sheetName val="CF "/>
      <sheetName val="LEAD SHEETS-DO NOT ENTER"/>
      <sheetName val="ADJ SUMMARY"/>
      <sheetName val="ROO INPUT"/>
      <sheetName val="DEBT CALC"/>
      <sheetName val="Normalized ROE - Elec&amp;Gas"/>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osed Rates-WA"/>
      <sheetName val="RevReq_Exh_WA"/>
      <sheetName val="ConverFac_Exh-WA"/>
      <sheetName val="Retail Revenue Credit"/>
      <sheetName val="PFRstmtSheet"/>
      <sheetName val="WAElec_Summary"/>
      <sheetName val="1.01-DFIT"/>
      <sheetName val="1.02-Deferred Dr. and CR."/>
      <sheetName val="1.03-Res_Capital"/>
      <sheetName val="1.04-WrkgCap"/>
      <sheetName val="2.01-BandO"/>
      <sheetName val="2.02-PropTax"/>
      <sheetName val="2.03-UncollExp"/>
      <sheetName val="2.04-RegExp"/>
      <sheetName val="2.05-InjDam"/>
      <sheetName val="2.06-FIT"/>
      <sheetName val="2.07-ElimPowerCost"/>
      <sheetName val="2.08-NezPerce"/>
      <sheetName val="2.09-ElimAR"/>
      <sheetName val="2.10-SubSpace"/>
      <sheetName val="2.11-ExciseTax"/>
      <sheetName val="2.12-GainsLoss"/>
      <sheetName val="2.13-RevNormalztn"/>
      <sheetName val="2.14-MiscRestate"/>
      <sheetName val="2.15-Res_Incen"/>
      <sheetName val="2.16-BCKaBlck"/>
      <sheetName val="2.17-Depr. Study"/>
      <sheetName val="2.18-CS2 Colstrip"/>
      <sheetName val="2.19-Attrition"/>
      <sheetName val="2.20-DebtInt"/>
      <sheetName val="2.20a-DebtCalc"/>
      <sheetName val="PF1-PSWA"/>
      <sheetName val="PF2-Trans"/>
      <sheetName val="PF3-Labor"/>
      <sheetName val="PF4-Exec"/>
      <sheetName val="PF5-EmpBen"/>
      <sheetName val="PF6-Insur"/>
      <sheetName val="PF7-Capx2012"/>
      <sheetName val="PF8-Smart Grid"/>
      <sheetName val="PF9-Aldyl A"/>
      <sheetName val="PF10-First Wind"/>
      <sheetName val="PF11-Noxon Gen"/>
      <sheetName val="PF12-VegMgmt"/>
      <sheetName val="PF13-Perf.Exel."/>
      <sheetName val="PF14-IT Expenses"/>
      <sheetName val="PF15-Compass "/>
      <sheetName val="Revised Comparison-For sttlmnt"/>
      <sheetName val="Inputs"/>
      <sheetName val="PFProdFctr-WA-not used-formula"/>
      <sheetName val="PFProdFctr-WA calc"/>
      <sheetName val="Sheet"/>
    </sheetNames>
    <sheetDataSet>
      <sheetData sheetId="0" refreshError="1"/>
      <sheetData sheetId="1" refreshError="1"/>
      <sheetData sheetId="2" refreshError="1"/>
      <sheetData sheetId="3" refreshError="1"/>
      <sheetData sheetId="4">
        <row r="1">
          <cell r="A1" t="str">
            <v xml:space="preserve"> </v>
          </cell>
        </row>
      </sheetData>
      <sheetData sheetId="5">
        <row r="4">
          <cell r="A4" t="str">
            <v>TWELVE MONTHS ENDED DECEMBER 31, 2011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6">
          <cell r="D6" t="str">
            <v>AVISTA UTILITIES</v>
          </cell>
        </row>
      </sheetData>
      <sheetData sheetId="48" refreshError="1"/>
      <sheetData sheetId="49" refreshError="1"/>
      <sheetData sheetId="5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SUMMARY"/>
      <sheetName val="ADJ DETAIL INPUT"/>
      <sheetName val="RR SUMMARY"/>
      <sheetName val="CF"/>
      <sheetName val="Acerno_Cache_XXXXX"/>
      <sheetName val="DEBT CALC"/>
      <sheetName val="ROO INPUT"/>
      <sheetName val="LEAD SHEETS-DO NOT ENTER"/>
    </sheetNames>
    <sheetDataSet>
      <sheetData sheetId="0">
        <row r="27">
          <cell r="D27">
            <v>23634.995477999997</v>
          </cell>
          <cell r="E27">
            <v>385391</v>
          </cell>
        </row>
      </sheetData>
      <sheetData sheetId="1"/>
      <sheetData sheetId="2"/>
      <sheetData sheetId="3"/>
      <sheetData sheetId="4"/>
      <sheetData sheetId="5">
        <row r="36">
          <cell r="G36">
            <v>10444.096099999999</v>
          </cell>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47"/>
  <sheetViews>
    <sheetView view="pageBreakPreview" zoomScaleNormal="100" zoomScaleSheetLayoutView="100" workbookViewId="0">
      <selection activeCell="N19" sqref="N19"/>
    </sheetView>
  </sheetViews>
  <sheetFormatPr defaultColWidth="11.453125" defaultRowHeight="13"/>
  <cols>
    <col min="1" max="1" width="11.453125" style="1" customWidth="1"/>
    <col min="2" max="2" width="12.1796875" style="1" customWidth="1"/>
    <col min="3" max="3" width="41.54296875" style="1" customWidth="1"/>
    <col min="4" max="4" width="9.54296875" style="106" customWidth="1"/>
    <col min="5" max="5" width="10.81640625" style="106" customWidth="1"/>
    <col min="6" max="6" width="7.453125" style="10" customWidth="1"/>
    <col min="7" max="7" width="0.26953125" style="94" hidden="1" customWidth="1"/>
    <col min="8" max="8" width="9.54296875" style="508" bestFit="1" customWidth="1"/>
    <col min="9" max="9" width="9.453125" style="214" hidden="1" customWidth="1"/>
    <col min="10" max="10" width="9.54296875" style="1" customWidth="1"/>
    <col min="11" max="11" width="15" style="1" customWidth="1"/>
    <col min="12" max="16384" width="11.453125" style="1"/>
  </cols>
  <sheetData>
    <row r="1" spans="1:15">
      <c r="A1" s="540" t="str">
        <f>'ADJ DETAIL-INPUT'!A2</f>
        <v xml:space="preserve">AVISTA UTILITIES  </v>
      </c>
      <c r="B1" s="540"/>
      <c r="C1" s="540"/>
      <c r="D1" s="540"/>
      <c r="E1" s="540"/>
      <c r="F1" s="540"/>
    </row>
    <row r="2" spans="1:15">
      <c r="A2" s="541" t="s">
        <v>51</v>
      </c>
      <c r="B2" s="541"/>
      <c r="C2" s="541"/>
      <c r="D2" s="541"/>
      <c r="E2" s="541"/>
      <c r="F2" s="541"/>
    </row>
    <row r="3" spans="1:15">
      <c r="A3" s="541" t="s">
        <v>52</v>
      </c>
      <c r="B3" s="541"/>
      <c r="C3" s="541"/>
      <c r="D3" s="541"/>
      <c r="E3" s="541"/>
      <c r="F3" s="541"/>
    </row>
    <row r="4" spans="1:15">
      <c r="A4" s="542" t="str">
        <f>'ADJ DETAIL-INPUT'!A4</f>
        <v>TWELVE MONTHS ENDED DECEMBER 31, 2019</v>
      </c>
      <c r="B4" s="542"/>
      <c r="C4" s="542"/>
      <c r="D4" s="542"/>
      <c r="E4" s="542"/>
      <c r="F4" s="542"/>
    </row>
    <row r="5" spans="1:15" ht="5.25" customHeight="1"/>
    <row r="7" spans="1:15">
      <c r="D7" s="107"/>
      <c r="E7" s="108" t="s">
        <v>52</v>
      </c>
      <c r="F7" s="11"/>
      <c r="G7" s="355" t="s">
        <v>202</v>
      </c>
      <c r="H7" s="509" t="s">
        <v>201</v>
      </c>
      <c r="J7" s="1" t="s">
        <v>528</v>
      </c>
    </row>
    <row r="8" spans="1:15">
      <c r="A8" s="5" t="s">
        <v>53</v>
      </c>
      <c r="B8" s="193" t="s">
        <v>508</v>
      </c>
      <c r="C8" s="11" t="s">
        <v>113</v>
      </c>
      <c r="D8" s="108" t="s">
        <v>55</v>
      </c>
      <c r="E8" s="108" t="s">
        <v>20</v>
      </c>
      <c r="F8" s="11" t="s">
        <v>56</v>
      </c>
      <c r="K8" s="78"/>
      <c r="L8" s="78"/>
      <c r="M8" s="78"/>
      <c r="N8" s="78"/>
    </row>
    <row r="9" spans="1:15">
      <c r="A9" s="92" t="s">
        <v>583</v>
      </c>
      <c r="B9" s="92"/>
      <c r="C9" s="13"/>
      <c r="D9" s="109"/>
      <c r="E9" s="109"/>
      <c r="F9" s="13"/>
      <c r="I9" s="215" t="s">
        <v>202</v>
      </c>
      <c r="K9" s="78"/>
      <c r="L9" s="78"/>
      <c r="M9" s="78"/>
      <c r="N9" s="78"/>
    </row>
    <row r="10" spans="1:15">
      <c r="A10" s="104">
        <f>'ADJ DETAIL-INPUT'!E$10</f>
        <v>1</v>
      </c>
      <c r="B10" s="201" t="str">
        <f>'ADJ DETAIL-INPUT'!E$11</f>
        <v>E-ROO</v>
      </c>
      <c r="C10" s="6" t="str">
        <f>TRIM(CONCATENATE('ADJ DETAIL-INPUT'!E$7," ",'ADJ DETAIL-INPUT'!E$8," ",'ADJ DETAIL-INPUT'!E$9))</f>
        <v>Results of Operations</v>
      </c>
      <c r="D10" s="114">
        <f>'ADJ DETAIL-INPUT'!E$57</f>
        <v>115023</v>
      </c>
      <c r="E10" s="114">
        <f>'ADJ DETAIL-INPUT'!E$81</f>
        <v>1710135</v>
      </c>
      <c r="F10" s="98">
        <f>D10/E10</f>
        <v>6.7259602312098168E-2</v>
      </c>
      <c r="G10" s="91"/>
      <c r="H10" s="91" t="s">
        <v>203</v>
      </c>
      <c r="J10" s="91" t="s">
        <v>673</v>
      </c>
      <c r="K10" s="341"/>
      <c r="L10" s="341"/>
      <c r="M10" s="78"/>
      <c r="N10" s="78"/>
    </row>
    <row r="11" spans="1:15" s="9" customFormat="1">
      <c r="A11" s="104">
        <f>'ADJ DETAIL-INPUT'!F$10</f>
        <v>1.01</v>
      </c>
      <c r="B11" s="201" t="str">
        <f>'ADJ DETAIL-INPUT'!F$11</f>
        <v>E-DFIT</v>
      </c>
      <c r="C11" s="6" t="str">
        <f>TRIM(CONCATENATE('ADJ DETAIL-INPUT'!F$7," ",'ADJ DETAIL-INPUT'!F$8," ",'ADJ DETAIL-INPUT'!F$9))</f>
        <v>Deferred FIT Rate Base</v>
      </c>
      <c r="D11" s="51">
        <f>'ADJ DETAIL-INPUT'!F$57</f>
        <v>0.26747700000000002</v>
      </c>
      <c r="E11" s="51">
        <f>'ADJ DETAIL-INPUT'!F$81</f>
        <v>47</v>
      </c>
      <c r="F11" s="71"/>
      <c r="G11" s="91"/>
      <c r="H11" s="91" t="s">
        <v>203</v>
      </c>
      <c r="J11" s="91" t="s">
        <v>673</v>
      </c>
      <c r="K11" s="341"/>
      <c r="L11" s="341"/>
      <c r="M11" s="80"/>
      <c r="N11" s="80"/>
    </row>
    <row r="12" spans="1:15" s="9" customFormat="1">
      <c r="A12" s="104">
        <f>'ADJ DETAIL-INPUT'!G$10</f>
        <v>1.02</v>
      </c>
      <c r="B12" s="201" t="str">
        <f>'ADJ DETAIL-INPUT'!G$11</f>
        <v>E-DDC</v>
      </c>
      <c r="C12" s="6" t="str">
        <f>TRIM(CONCATENATE('ADJ DETAIL-INPUT'!G$7," ",'ADJ DETAIL-INPUT'!G$8," ",'ADJ DETAIL-INPUT'!G$9))</f>
        <v>Deferred Debits and Credits</v>
      </c>
      <c r="D12" s="51">
        <f>'ADJ DETAIL-INPUT'!G$57</f>
        <v>-45.024309000000002</v>
      </c>
      <c r="E12" s="51">
        <f>'ADJ DETAIL-INPUT'!G$81</f>
        <v>1</v>
      </c>
      <c r="F12" s="71"/>
      <c r="G12" s="91"/>
      <c r="H12" s="91" t="s">
        <v>593</v>
      </c>
      <c r="J12" s="91" t="s">
        <v>673</v>
      </c>
      <c r="K12" s="80"/>
      <c r="L12" s="80"/>
      <c r="M12" s="80"/>
      <c r="N12" s="80"/>
    </row>
    <row r="13" spans="1:15" s="69" customFormat="1">
      <c r="A13" s="104">
        <f>'ADJ DETAIL-INPUT'!H$10</f>
        <v>1.03</v>
      </c>
      <c r="B13" s="201" t="str">
        <f>'ADJ DETAIL-INPUT'!H$11</f>
        <v xml:space="preserve">E-WC </v>
      </c>
      <c r="C13" s="6" t="str">
        <f>TRIM(CONCATENATE('ADJ DETAIL-INPUT'!H$7," ",'ADJ DETAIL-INPUT'!H$8," ",'ADJ DETAIL-INPUT'!H$9))</f>
        <v>Working Capital</v>
      </c>
      <c r="D13" s="51">
        <f>'ADJ DETAIL-INPUT'!H$57</f>
        <v>-21.352631999999996</v>
      </c>
      <c r="E13" s="101">
        <f>'ADJ DETAIL-INPUT'!H$81</f>
        <v>-3752</v>
      </c>
      <c r="F13" s="70"/>
      <c r="G13" s="91"/>
      <c r="H13" s="91" t="s">
        <v>203</v>
      </c>
      <c r="J13" s="91" t="s">
        <v>673</v>
      </c>
      <c r="K13" s="81"/>
      <c r="L13" s="81"/>
      <c r="M13" s="81"/>
      <c r="N13" s="81"/>
    </row>
    <row r="14" spans="1:15" s="69" customFormat="1">
      <c r="A14" s="104">
        <f>'ADJ DETAIL-INPUT'!I$10</f>
        <v>1.04</v>
      </c>
      <c r="B14" s="201" t="str">
        <f>'ADJ DETAIL-INPUT'!I$11</f>
        <v>E-AMI</v>
      </c>
      <c r="C14" s="6" t="str">
        <f>TRIM(CONCATENATE('ADJ DETAIL-INPUT'!I$7," ",'ADJ DETAIL-INPUT'!I$8," ",'ADJ DETAIL-INPUT'!I$9))</f>
        <v>Remove AMI Rate Base</v>
      </c>
      <c r="D14" s="51">
        <f>'ADJ DETAIL-INPUT'!I$57</f>
        <v>-274.807008</v>
      </c>
      <c r="E14" s="101">
        <f>'ADJ DETAIL-INPUT'!I$81</f>
        <v>-48288</v>
      </c>
      <c r="F14" s="70"/>
      <c r="G14" s="91"/>
      <c r="H14" s="91" t="s">
        <v>203</v>
      </c>
      <c r="J14" s="91" t="s">
        <v>673</v>
      </c>
      <c r="K14" s="81"/>
      <c r="L14" s="81"/>
      <c r="M14" s="81"/>
      <c r="N14" s="81"/>
    </row>
    <row r="15" spans="1:15" s="8" customFormat="1">
      <c r="A15" s="104">
        <f>'ADJ DETAIL-INPUT'!J$10</f>
        <v>2.0099999999999998</v>
      </c>
      <c r="B15" s="201" t="str">
        <f>'ADJ DETAIL-INPUT'!J$11</f>
        <v>E-EBO</v>
      </c>
      <c r="C15" s="6" t="str">
        <f>TRIM(CONCATENATE('ADJ DETAIL-INPUT'!J$7," ",'ADJ DETAIL-INPUT'!J$8," ",'ADJ DETAIL-INPUT'!J$9))</f>
        <v>Eliminate B &amp; O Taxes</v>
      </c>
      <c r="D15" s="51">
        <f>'ADJ DETAIL-INPUT'!J$57</f>
        <v>-63.2</v>
      </c>
      <c r="E15" s="51">
        <f>'ADJ DETAIL-INPUT'!J$81</f>
        <v>0</v>
      </c>
      <c r="F15" s="10"/>
      <c r="H15" s="91" t="s">
        <v>560</v>
      </c>
      <c r="J15" s="91" t="s">
        <v>673</v>
      </c>
    </row>
    <row r="16" spans="1:15" s="8" customFormat="1">
      <c r="A16" s="104">
        <f>'ADJ DETAIL-INPUT'!K$10</f>
        <v>2.0199999999999996</v>
      </c>
      <c r="B16" s="201" t="str">
        <f>'ADJ DETAIL-INPUT'!K$11</f>
        <v>E-RPT</v>
      </c>
      <c r="C16" s="6" t="str">
        <f>TRIM(CONCATENATE('ADJ DETAIL-INPUT'!K$7," ",'ADJ DETAIL-INPUT'!K$8," ",'ADJ DETAIL-INPUT'!K$9))</f>
        <v>Restate Property Tax</v>
      </c>
      <c r="D16" s="51">
        <f>'ADJ DETAIL-INPUT'!K$57</f>
        <v>-1240.3</v>
      </c>
      <c r="E16" s="51">
        <f>'ADJ DETAIL-INPUT'!K$81</f>
        <v>0</v>
      </c>
      <c r="F16" s="10"/>
      <c r="G16" s="91"/>
      <c r="H16" s="91" t="s">
        <v>203</v>
      </c>
      <c r="J16" s="91" t="s">
        <v>673</v>
      </c>
      <c r="K16" s="86"/>
      <c r="L16" s="86"/>
      <c r="M16" s="86"/>
      <c r="N16" s="86"/>
      <c r="O16" s="86"/>
    </row>
    <row r="17" spans="1:11" s="8" customFormat="1">
      <c r="A17" s="104">
        <f>'ADJ DETAIL-INPUT'!L$10</f>
        <v>2.0299999999999994</v>
      </c>
      <c r="B17" s="201" t="str">
        <f>'ADJ DETAIL-INPUT'!L$11</f>
        <v>E-UE</v>
      </c>
      <c r="C17" s="6" t="str">
        <f>TRIM(CONCATENATE('ADJ DETAIL-INPUT'!L$7," ",'ADJ DETAIL-INPUT'!L$8," ",'ADJ DETAIL-INPUT'!L$9))</f>
        <v>Uncollect. Expense</v>
      </c>
      <c r="D17" s="51">
        <f>'ADJ DETAIL-INPUT'!L$57</f>
        <v>-992.24</v>
      </c>
      <c r="E17" s="51">
        <f>'ADJ DETAIL-INPUT'!L$81</f>
        <v>0</v>
      </c>
      <c r="F17" s="10"/>
      <c r="G17" s="91"/>
      <c r="H17" s="91" t="s">
        <v>593</v>
      </c>
      <c r="J17" s="91" t="s">
        <v>673</v>
      </c>
    </row>
    <row r="18" spans="1:11" s="8" customFormat="1">
      <c r="A18" s="104">
        <f>'ADJ DETAIL-INPUT'!M$10</f>
        <v>2.0399999999999991</v>
      </c>
      <c r="B18" s="201" t="str">
        <f>'ADJ DETAIL-INPUT'!M$11</f>
        <v>E-RE</v>
      </c>
      <c r="C18" s="6" t="str">
        <f>TRIM(CONCATENATE('ADJ DETAIL-INPUT'!M$7," ",'ADJ DETAIL-INPUT'!M$8," ",'ADJ DETAIL-INPUT'!M$9))</f>
        <v>Regulatory Expense</v>
      </c>
      <c r="D18" s="51">
        <f>'ADJ DETAIL-INPUT'!M$57</f>
        <v>293.88</v>
      </c>
      <c r="E18" s="51">
        <f>'ADJ DETAIL-INPUT'!M$81</f>
        <v>0</v>
      </c>
      <c r="F18" s="10"/>
      <c r="G18" s="91"/>
      <c r="H18" s="91" t="s">
        <v>593</v>
      </c>
      <c r="J18" s="91" t="s">
        <v>673</v>
      </c>
    </row>
    <row r="19" spans="1:11" s="8" customFormat="1">
      <c r="A19" s="104">
        <f>'ADJ DETAIL-INPUT'!N$10</f>
        <v>2.0499999999999989</v>
      </c>
      <c r="B19" s="201" t="str">
        <f>'ADJ DETAIL-INPUT'!N$11</f>
        <v>E-ID</v>
      </c>
      <c r="C19" s="6" t="str">
        <f>TRIM(CONCATENATE('ADJ DETAIL-INPUT'!N$7," ",'ADJ DETAIL-INPUT'!N$8," ",'ADJ DETAIL-INPUT'!N$9))</f>
        <v>Injuries and Damages</v>
      </c>
      <c r="D19" s="51">
        <f>'ADJ DETAIL-INPUT'!N$57</f>
        <v>-40.29</v>
      </c>
      <c r="E19" s="51">
        <f>'ADJ DETAIL-INPUT'!N$81</f>
        <v>0</v>
      </c>
      <c r="F19" s="10"/>
      <c r="G19" s="91"/>
      <c r="H19" s="91" t="s">
        <v>593</v>
      </c>
      <c r="J19" s="91" t="s">
        <v>673</v>
      </c>
    </row>
    <row r="20" spans="1:11" s="69" customFormat="1">
      <c r="A20" s="104">
        <f>'ADJ DETAIL-INPUT'!O$10</f>
        <v>2.0599999999999987</v>
      </c>
      <c r="B20" s="201" t="str">
        <f>'ADJ DETAIL-INPUT'!O$11</f>
        <v xml:space="preserve">E-FIT </v>
      </c>
      <c r="C20" s="6" t="str">
        <f>TRIM(CONCATENATE('ADJ DETAIL-INPUT'!O$7," ",'ADJ DETAIL-INPUT'!O$8," ",'ADJ DETAIL-INPUT'!O$9))</f>
        <v>FIT/DFIT/ ITC Expense</v>
      </c>
      <c r="D20" s="101">
        <f>'ADJ DETAIL-INPUT'!O$57</f>
        <v>3</v>
      </c>
      <c r="E20" s="51">
        <f>'ADJ DETAIL-INPUT'!O$81</f>
        <v>0</v>
      </c>
      <c r="F20" s="70"/>
      <c r="H20" s="91" t="s">
        <v>560</v>
      </c>
      <c r="I20" s="91"/>
      <c r="J20" s="91" t="s">
        <v>673</v>
      </c>
    </row>
    <row r="21" spans="1:11">
      <c r="A21" s="104">
        <f>'ADJ DETAIL-INPUT'!P$10</f>
        <v>2.0699999999999985</v>
      </c>
      <c r="B21" s="201" t="str">
        <f>'ADJ DETAIL-INPUT'!P$11</f>
        <v>E-OSC</v>
      </c>
      <c r="C21" s="6" t="str">
        <f>TRIM(CONCATENATE('ADJ DETAIL-INPUT'!P$7," ",'ADJ DETAIL-INPUT'!P$8," ",'ADJ DETAIL-INPUT'!P$9))</f>
        <v>Office Space Charges to Non-Utility</v>
      </c>
      <c r="D21" s="51">
        <f>'ADJ DETAIL-INPUT'!P$57</f>
        <v>41.08</v>
      </c>
      <c r="E21" s="51">
        <f>'ADJ DETAIL-INPUT'!P$81</f>
        <v>0</v>
      </c>
      <c r="G21" s="91"/>
      <c r="H21" s="91" t="s">
        <v>203</v>
      </c>
      <c r="J21" s="91" t="s">
        <v>673</v>
      </c>
    </row>
    <row r="22" spans="1:11" s="69" customFormat="1">
      <c r="A22" s="104">
        <f>'ADJ DETAIL-INPUT'!Q$10</f>
        <v>2.0799999999999983</v>
      </c>
      <c r="B22" s="201" t="str">
        <f>'ADJ DETAIL-INPUT'!Q$11</f>
        <v>E-RET</v>
      </c>
      <c r="C22" s="6" t="str">
        <f>TRIM(CONCATENATE('ADJ DETAIL-INPUT'!Q$7," ",'ADJ DETAIL-INPUT'!Q$8," ",'ADJ DETAIL-INPUT'!Q$9))</f>
        <v>Restate Excise Taxes</v>
      </c>
      <c r="D22" s="51">
        <f>'ADJ DETAIL-INPUT'!Q$57</f>
        <v>-26.86</v>
      </c>
      <c r="E22" s="51">
        <f>'ADJ DETAIL-INPUT'!Q$81</f>
        <v>0</v>
      </c>
      <c r="F22" s="71"/>
      <c r="H22" s="91" t="s">
        <v>560</v>
      </c>
      <c r="J22" s="91" t="s">
        <v>673</v>
      </c>
      <c r="K22" s="229"/>
    </row>
    <row r="23" spans="1:11" s="69" customFormat="1">
      <c r="A23" s="104">
        <f>'ADJ DETAIL-INPUT'!R$10</f>
        <v>2.0899999999999981</v>
      </c>
      <c r="B23" s="201" t="str">
        <f>'ADJ DETAIL-INPUT'!R$11</f>
        <v>E-NGL</v>
      </c>
      <c r="C23" s="6" t="str">
        <f>TRIM(CONCATENATE('ADJ DETAIL-INPUT'!R$7," ",'ADJ DETAIL-INPUT'!R$8," ",'ADJ DETAIL-INPUT'!R$9))</f>
        <v>Net Gains &amp; Losses</v>
      </c>
      <c r="D23" s="51">
        <f>'ADJ DETAIL-INPUT'!R$57</f>
        <v>45.82</v>
      </c>
      <c r="E23" s="51">
        <f>'ADJ DETAIL-INPUT'!R$81</f>
        <v>0</v>
      </c>
      <c r="F23" s="71"/>
      <c r="G23" s="91"/>
      <c r="H23" s="91" t="s">
        <v>593</v>
      </c>
      <c r="J23" s="91" t="s">
        <v>673</v>
      </c>
    </row>
    <row r="24" spans="1:11">
      <c r="A24" s="104">
        <f>'ADJ DETAIL-INPUT'!S$10</f>
        <v>2.0999999999999979</v>
      </c>
      <c r="B24" s="201" t="str">
        <f>'ADJ DETAIL-INPUT'!S$11</f>
        <v>E-WN</v>
      </c>
      <c r="C24" s="6" t="str">
        <f>TRIM(CONCATENATE('ADJ DETAIL-INPUT'!S$7," ",'ADJ DETAIL-INPUT'!S$8," ",'ADJ DETAIL-INPUT'!S$9))</f>
        <v>Weather Normalization</v>
      </c>
      <c r="D24" s="51">
        <f>'ADJ DETAIL-INPUT'!S$57</f>
        <v>-620.94000000000005</v>
      </c>
      <c r="E24" s="51">
        <f>'ADJ DETAIL-INPUT'!S$81</f>
        <v>0</v>
      </c>
      <c r="F24" s="12"/>
      <c r="H24" s="91" t="s">
        <v>560</v>
      </c>
      <c r="J24" s="91" t="s">
        <v>673</v>
      </c>
    </row>
    <row r="25" spans="1:11" s="69" customFormat="1">
      <c r="A25" s="104">
        <f>'ADJ DETAIL-INPUT'!T$10</f>
        <v>2.1099999999999977</v>
      </c>
      <c r="B25" s="201" t="str">
        <f>'ADJ DETAIL-INPUT'!T$11</f>
        <v>E-EAS</v>
      </c>
      <c r="C25" s="6" t="str">
        <f>TRIM(CONCATENATE('ADJ DETAIL-INPUT'!T$7," ",'ADJ DETAIL-INPUT'!T$8," ",'ADJ DETAIL-INPUT'!T$9))</f>
        <v>Eliminate Adder Schedules</v>
      </c>
      <c r="D25" s="101">
        <f>'ADJ DETAIL-INPUT'!T$57</f>
        <v>-1103.6300000000001</v>
      </c>
      <c r="E25" s="51">
        <f>'ADJ DETAIL-INPUT'!U$81</f>
        <v>0</v>
      </c>
      <c r="F25" s="70"/>
      <c r="G25" s="91"/>
      <c r="H25" s="91" t="s">
        <v>560</v>
      </c>
      <c r="J25" s="91" t="s">
        <v>673</v>
      </c>
    </row>
    <row r="26" spans="1:11" s="69" customFormat="1">
      <c r="A26" s="104">
        <f>'ADJ DETAIL-INPUT'!U$10</f>
        <v>2.1199999999999974</v>
      </c>
      <c r="B26" s="201" t="str">
        <f>'ADJ DETAIL-INPUT'!U$11</f>
        <v>E-MR</v>
      </c>
      <c r="C26" s="6" t="str">
        <f>TRIM(CONCATENATE('ADJ DETAIL-INPUT'!U$7," ",'ADJ DETAIL-INPUT'!U$8," ",'ADJ DETAIL-INPUT'!U$9))</f>
        <v>Misc. Restating Non-Util / Non- Recurring Expenses</v>
      </c>
      <c r="D26" s="101">
        <f>'ADJ DETAIL-INPUT'!U$57</f>
        <v>962.22</v>
      </c>
      <c r="E26" s="51">
        <f>'ADJ DETAIL-INPUT'!U$81</f>
        <v>0</v>
      </c>
      <c r="F26" s="70"/>
      <c r="G26" s="91"/>
      <c r="H26" s="91" t="s">
        <v>593</v>
      </c>
      <c r="J26" s="91" t="s">
        <v>673</v>
      </c>
      <c r="K26" s="106"/>
    </row>
    <row r="27" spans="1:11" s="8" customFormat="1">
      <c r="A27" s="104">
        <f>'ADJ DETAIL-INPUT'!V$10</f>
        <v>2.1299999999999972</v>
      </c>
      <c r="B27" s="201" t="str">
        <f>'ADJ DETAIL-INPUT'!V$11</f>
        <v>E-RI</v>
      </c>
      <c r="C27" s="6" t="str">
        <f>TRIM(CONCATENATE('ADJ DETAIL-INPUT'!V$7," ",'ADJ DETAIL-INPUT'!V$8," ",'ADJ DETAIL-INPUT'!V$9))</f>
        <v>Restating Incentives</v>
      </c>
      <c r="D27" s="51">
        <f>'ADJ DETAIL-INPUT'!V$57</f>
        <v>-594.87</v>
      </c>
      <c r="E27" s="51">
        <f>'ADJ DETAIL-INPUT'!V$81</f>
        <v>0</v>
      </c>
      <c r="F27" s="10"/>
      <c r="G27" s="91"/>
      <c r="H27" s="91" t="s">
        <v>672</v>
      </c>
      <c r="J27" s="91" t="s">
        <v>673</v>
      </c>
    </row>
    <row r="28" spans="1:11" s="81" customFormat="1">
      <c r="A28" s="105">
        <f>'ADJ DETAIL-INPUT'!W$10</f>
        <v>2.139999999999997</v>
      </c>
      <c r="B28" s="201" t="str">
        <f>'ADJ DETAIL-INPUT'!W$11</f>
        <v>E-RDI</v>
      </c>
      <c r="C28" s="95" t="str">
        <f>TRIM(CONCATENATE('ADJ DETAIL-INPUT'!W$7," ",'ADJ DETAIL-INPUT'!W$8," ",'ADJ DETAIL-INPUT'!W$9))</f>
        <v>Restate Debt Interest</v>
      </c>
      <c r="D28" s="87">
        <f>'ADJ DETAIL-INPUT'!W$57</f>
        <v>-108</v>
      </c>
      <c r="E28" s="87">
        <f>'ADJ DETAIL-INPUT'!W$81</f>
        <v>0</v>
      </c>
      <c r="F28" s="82"/>
      <c r="H28" s="298" t="s">
        <v>203</v>
      </c>
      <c r="I28" s="91"/>
      <c r="J28" s="91" t="s">
        <v>673</v>
      </c>
      <c r="K28" s="294"/>
    </row>
    <row r="29" spans="1:11" s="8" customFormat="1">
      <c r="A29" s="104">
        <f>'ADJ DETAIL-INPUT'!X$10</f>
        <v>2.1499999999999968</v>
      </c>
      <c r="B29" s="201" t="str">
        <f>'ADJ DETAIL-INPUT'!X$11</f>
        <v>E-EWPC</v>
      </c>
      <c r="C29" s="6" t="str">
        <f>TRIM(CONCATENATE('ADJ DETAIL-INPUT'!X$7," ",'ADJ DETAIL-INPUT'!X$8," ",'ADJ DETAIL-INPUT'!X$9))</f>
        <v>Eliminate WA Power Cost Defer</v>
      </c>
      <c r="D29" s="51">
        <f>'ADJ DETAIL-INPUT'!X$57</f>
        <v>1074</v>
      </c>
      <c r="E29" s="51">
        <f>'ADJ DETAIL-INPUT'!X$81</f>
        <v>0</v>
      </c>
      <c r="G29" s="91"/>
      <c r="H29" s="91" t="s">
        <v>672</v>
      </c>
      <c r="J29" s="91" t="s">
        <v>673</v>
      </c>
    </row>
    <row r="30" spans="1:11" s="8" customFormat="1">
      <c r="A30" s="104">
        <f>'ADJ DETAIL-INPUT'!Y$10</f>
        <v>2.1599999999999966</v>
      </c>
      <c r="B30" s="201" t="str">
        <f>'ADJ DETAIL-INPUT'!Y$11</f>
        <v>E-NPS</v>
      </c>
      <c r="C30" s="6" t="str">
        <f>TRIM(CONCATENATE('ADJ DETAIL-INPUT'!Y$7," ",'ADJ DETAIL-INPUT'!Y$8," ",'ADJ DETAIL-INPUT'!Y$9))</f>
        <v>Nez Perce Settlement Adjustment</v>
      </c>
      <c r="D30" s="51">
        <f>'ADJ DETAIL-INPUT'!Y$57</f>
        <v>3.95</v>
      </c>
      <c r="E30" s="51">
        <f>'ADJ DETAIL-INPUT'!Y$81</f>
        <v>0</v>
      </c>
      <c r="F30" s="10"/>
      <c r="G30" s="91"/>
      <c r="H30" s="91" t="s">
        <v>593</v>
      </c>
      <c r="J30" s="91" t="s">
        <v>673</v>
      </c>
    </row>
    <row r="31" spans="1:11" s="78" customFormat="1">
      <c r="A31" s="236">
        <f>'ADJ DETAIL-INPUT'!Z$10</f>
        <v>2.1699999999999964</v>
      </c>
      <c r="B31" s="211" t="str">
        <f>'ADJ DETAIL-INPUT'!Z$11</f>
        <v>E-PMM</v>
      </c>
      <c r="C31" s="212" t="str">
        <f>TRIM(CONCATENATE('ADJ DETAIL-INPUT'!Z$7," ",'ADJ DETAIL-INPUT'!Z$8," ",'ADJ DETAIL-INPUT'!Z$9))</f>
        <v>Normalize CS2/Colstrip Major Maint</v>
      </c>
      <c r="D31" s="97">
        <f>'ADJ DETAIL-INPUT'!Z$57</f>
        <v>731.54</v>
      </c>
      <c r="E31" s="260">
        <f>'ADJ DETAIL-INPUT'!Z$81</f>
        <v>0</v>
      </c>
      <c r="F31" s="237"/>
      <c r="G31" s="91"/>
      <c r="H31" s="91" t="s">
        <v>203</v>
      </c>
      <c r="I31" s="91" t="s">
        <v>203</v>
      </c>
      <c r="J31" s="91" t="s">
        <v>673</v>
      </c>
      <c r="K31" s="239"/>
    </row>
    <row r="32" spans="1:11" s="69" customFormat="1">
      <c r="A32" s="105">
        <f>'ADJ DETAIL-INPUT'!AA$10</f>
        <v>2.1799999999999962</v>
      </c>
      <c r="B32" s="201" t="str">
        <f>'ADJ DETAIL-INPUT'!AA$11</f>
        <v>E-APS</v>
      </c>
      <c r="C32" s="95" t="str">
        <f>TRIM(CONCATENATE('ADJ DETAIL-INPUT'!AA$7," ",'ADJ DETAIL-INPUT'!AA$8," ",'ADJ DETAIL-INPUT'!AA$9))</f>
        <v>Authorized Power Supply</v>
      </c>
      <c r="D32" s="260">
        <f>'ADJ DETAIL-INPUT'!AA$57</f>
        <v>-4633.3500000000004</v>
      </c>
      <c r="E32" s="260">
        <f>'ADJ DETAIL-INPUT'!AA$81</f>
        <v>0</v>
      </c>
      <c r="F32" s="10"/>
      <c r="G32" s="91"/>
      <c r="H32" s="91" t="s">
        <v>672</v>
      </c>
      <c r="J32" s="91" t="s">
        <v>673</v>
      </c>
    </row>
    <row r="33" spans="1:11" s="57" customFormat="1" ht="3.75" customHeight="1">
      <c r="A33" s="96"/>
      <c r="B33" s="96"/>
      <c r="C33" s="79"/>
      <c r="D33" s="218"/>
      <c r="E33" s="218"/>
      <c r="F33" s="83"/>
      <c r="H33" s="516"/>
      <c r="I33" s="1"/>
    </row>
    <row r="34" spans="1:11" ht="13.5" thickBot="1">
      <c r="A34" s="7"/>
      <c r="B34" s="7"/>
      <c r="C34" s="78" t="s">
        <v>57</v>
      </c>
      <c r="D34" s="219">
        <f>SUM(D10:D33)</f>
        <v>108413.893528</v>
      </c>
      <c r="E34" s="219">
        <f>SUM(E10:E33)</f>
        <v>1658143</v>
      </c>
      <c r="F34" s="90">
        <f>D34/E34</f>
        <v>6.5382716405038649E-2</v>
      </c>
      <c r="G34" s="477"/>
      <c r="I34" s="1"/>
    </row>
    <row r="35" spans="1:11" s="81" customFormat="1" ht="13.5" thickTop="1">
      <c r="A35" s="236"/>
      <c r="B35" s="235"/>
      <c r="C35" s="212"/>
      <c r="D35" s="110"/>
      <c r="E35" s="110"/>
      <c r="F35" s="237"/>
      <c r="H35" s="517"/>
      <c r="I35" s="91"/>
      <c r="J35" s="89"/>
      <c r="K35" s="238"/>
    </row>
    <row r="36" spans="1:11">
      <c r="A36" s="93" t="s">
        <v>530</v>
      </c>
      <c r="B36" s="336" t="s">
        <v>531</v>
      </c>
      <c r="C36" s="75" t="s">
        <v>109</v>
      </c>
      <c r="D36" s="111"/>
      <c r="E36" s="111"/>
      <c r="F36" s="66"/>
      <c r="G36" s="91"/>
      <c r="H36" s="91" t="s">
        <v>593</v>
      </c>
      <c r="I36" s="1"/>
      <c r="J36" s="91" t="s">
        <v>673</v>
      </c>
    </row>
    <row r="37" spans="1:11" ht="69.75" customHeight="1">
      <c r="A37" s="451"/>
      <c r="B37" s="331"/>
      <c r="C37" s="75"/>
      <c r="D37" s="111"/>
      <c r="E37" s="111"/>
      <c r="F37" s="66"/>
      <c r="G37" s="66"/>
      <c r="I37" s="450"/>
    </row>
    <row r="38" spans="1:11" ht="117.75" customHeight="1">
      <c r="A38" s="543" t="s">
        <v>633</v>
      </c>
      <c r="B38" s="544"/>
      <c r="C38" s="544"/>
      <c r="D38" s="544"/>
      <c r="E38" s="544"/>
      <c r="F38" s="544"/>
      <c r="G38" s="10"/>
      <c r="I38" s="450"/>
      <c r="J38" s="214"/>
    </row>
    <row r="39" spans="1:11">
      <c r="G39" s="10"/>
      <c r="I39" s="450"/>
      <c r="J39" s="214"/>
    </row>
    <row r="40" spans="1:11">
      <c r="G40" s="10"/>
      <c r="I40" s="450"/>
      <c r="J40" s="214"/>
    </row>
    <row r="41" spans="1:11">
      <c r="G41" s="10"/>
      <c r="I41" s="450"/>
      <c r="J41" s="214"/>
    </row>
    <row r="42" spans="1:11">
      <c r="G42" s="10"/>
      <c r="I42" s="450"/>
      <c r="J42" s="214"/>
    </row>
    <row r="43" spans="1:11">
      <c r="G43" s="10"/>
      <c r="I43" s="450"/>
      <c r="J43" s="214"/>
    </row>
    <row r="44" spans="1:11">
      <c r="G44" s="10"/>
      <c r="I44" s="450"/>
      <c r="J44" s="214"/>
    </row>
    <row r="45" spans="1:11">
      <c r="G45" s="10"/>
      <c r="I45" s="450"/>
      <c r="J45" s="214"/>
    </row>
    <row r="46" spans="1:11">
      <c r="G46" s="10"/>
      <c r="I46" s="450"/>
      <c r="J46" s="214"/>
    </row>
    <row r="47" spans="1:11" ht="9.75" customHeight="1">
      <c r="G47" s="10"/>
      <c r="I47" s="450"/>
      <c r="J47" s="214"/>
    </row>
  </sheetData>
  <customSheetViews>
    <customSheetView guid="{6E1B8C45-B07F-11D2-B0DC-0000832CDFF0}" scale="75" showPageBreaks="1" printArea="1" hiddenRows="1" showRuler="0" topLeftCell="A49">
      <selection activeCell="O30" sqref="O30"/>
      <rowBreaks count="1" manualBreakCount="1">
        <brk id="48" max="65535" man="1"/>
      </rowBreaks>
      <pageMargins left="0.75" right="0.75" top="1" bottom="1" header="0.5" footer="0.5"/>
      <pageSetup orientation="portrait" horizontalDpi="4294967292" verticalDpi="0" r:id="rId1"/>
      <headerFooter alignWithMargins="0">
        <oddHeader xml:space="preserve">&amp;C
</oddHeader>
        <oddFooter xml:space="preserve">&amp;C
</oddFooter>
      </headerFooter>
    </customSheetView>
    <customSheetView guid="{A15D1962-B049-11D2-8670-0000832CEEE8}" scale="75" showPageBreaks="1" hiddenRows="1" showRuler="0" topLeftCell="A20">
      <selection activeCell="A42" sqref="A42:IV47"/>
      <rowBreaks count="1" manualBreakCount="1">
        <brk id="48" max="65535" man="1"/>
      </rowBreaks>
      <pageMargins left="0.75" right="0.75" top="1" bottom="1" header="0.5" footer="0.5"/>
      <pageSetup orientation="portrait" horizontalDpi="4294967292" verticalDpi="0" r:id="rId2"/>
      <headerFooter alignWithMargins="0">
        <oddHeader xml:space="preserve">&amp;C
</oddHeader>
        <oddFooter xml:space="preserve">&amp;C
</oddFooter>
      </headerFooter>
    </customSheetView>
  </customSheetViews>
  <mergeCells count="5">
    <mergeCell ref="A1:F1"/>
    <mergeCell ref="A2:F2"/>
    <mergeCell ref="A3:F3"/>
    <mergeCell ref="A4:F4"/>
    <mergeCell ref="A38:F38"/>
  </mergeCells>
  <phoneticPr fontId="0" type="noConversion"/>
  <pageMargins left="1.1000000000000001" right="0.75" top="1.1299999999999999" bottom="0.75" header="0.5" footer="0.5"/>
  <pageSetup scale="92" orientation="portrait" horizontalDpi="1200" verticalDpi="1200" r:id="rId3"/>
  <headerFooter alignWithMargins="0">
    <oddHeader>&amp;C
&amp;R12.2019 CBR
Summary</oddHeader>
    <oddFooter>&amp;C
&amp;RPage 1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94"/>
  <sheetViews>
    <sheetView view="pageBreakPreview" topLeftCell="A2" zoomScaleNormal="100" zoomScaleSheetLayoutView="100" workbookViewId="0">
      <pane xSplit="5" ySplit="8" topLeftCell="F31" activePane="bottomRight" state="frozen"/>
      <selection activeCell="N19" sqref="N19"/>
      <selection pane="topRight" activeCell="N19" sqref="N19"/>
      <selection pane="bottomLeft" activeCell="N19" sqref="N19"/>
      <selection pane="bottomRight" activeCell="G47" sqref="G47"/>
    </sheetView>
  </sheetViews>
  <sheetFormatPr defaultColWidth="10.54296875" defaultRowHeight="11.5"/>
  <cols>
    <col min="1" max="1" width="4.54296875" style="241" customWidth="1"/>
    <col min="2" max="3" width="1.54296875" style="240" customWidth="1"/>
    <col min="4" max="4" width="35.453125" style="240" customWidth="1"/>
    <col min="5" max="5" width="12.54296875" style="267" customWidth="1"/>
    <col min="6" max="6" width="10.54296875" style="266" customWidth="1"/>
    <col min="7" max="7" width="10.54296875" style="266" bestFit="1" customWidth="1"/>
    <col min="8" max="8" width="8.54296875" style="266" bestFit="1" customWidth="1"/>
    <col min="9" max="10" width="9.54296875" style="266" bestFit="1" customWidth="1"/>
    <col min="11" max="11" width="8.54296875" style="266" bestFit="1" customWidth="1"/>
    <col min="12" max="12" width="9.54296875" style="266" bestFit="1" customWidth="1"/>
    <col min="13" max="13" width="10.453125" style="266" bestFit="1" customWidth="1"/>
    <col min="14" max="14" width="9" style="266" bestFit="1" customWidth="1"/>
    <col min="15" max="15" width="9.54296875" style="266" bestFit="1" customWidth="1"/>
    <col min="16" max="16" width="11.54296875" style="266" bestFit="1" customWidth="1"/>
    <col min="17" max="17" width="7.54296875" style="266" bestFit="1" customWidth="1"/>
    <col min="18" max="18" width="8.453125" style="266" bestFit="1" customWidth="1"/>
    <col min="19" max="19" width="13.453125" style="266" bestFit="1" customWidth="1"/>
    <col min="20" max="20" width="9.81640625" style="267" bestFit="1" customWidth="1"/>
    <col min="21" max="21" width="17.453125" style="518" bestFit="1" customWidth="1"/>
    <col min="22" max="22" width="13" style="267" customWidth="1"/>
    <col min="23" max="23" width="11.1796875" style="267" customWidth="1"/>
    <col min="24" max="24" width="10.453125" style="266" bestFit="1" customWidth="1"/>
    <col min="25" max="25" width="10.81640625" style="266" bestFit="1" customWidth="1"/>
    <col min="26" max="26" width="13" style="267" customWidth="1"/>
    <col min="27" max="27" width="11" style="267" bestFit="1" customWidth="1"/>
    <col min="28" max="28" width="11" style="265" customWidth="1"/>
    <col min="29" max="16384" width="10.54296875" style="240"/>
  </cols>
  <sheetData>
    <row r="1" spans="1:28" ht="13">
      <c r="D1" s="545"/>
      <c r="E1" s="545"/>
      <c r="F1" s="267"/>
      <c r="G1" s="267"/>
      <c r="H1" s="267"/>
      <c r="I1" s="267"/>
      <c r="J1" s="267"/>
      <c r="K1" s="267"/>
      <c r="L1" s="267"/>
      <c r="M1" s="267"/>
      <c r="N1" s="267"/>
      <c r="O1" s="267"/>
      <c r="P1" s="267"/>
      <c r="Q1" s="267"/>
      <c r="R1" s="267"/>
    </row>
    <row r="2" spans="1:28" ht="18" customHeight="1">
      <c r="A2" s="363" t="s">
        <v>151</v>
      </c>
      <c r="D2" s="241"/>
      <c r="E2" s="534" t="s">
        <v>606</v>
      </c>
      <c r="F2" s="538" t="s">
        <v>582</v>
      </c>
      <c r="G2" s="265"/>
      <c r="H2" s="265"/>
      <c r="I2" s="265"/>
      <c r="J2" s="265"/>
      <c r="K2" s="269"/>
      <c r="L2" s="265"/>
      <c r="M2" s="265"/>
      <c r="N2" s="265"/>
      <c r="O2" s="265"/>
      <c r="P2" s="265"/>
      <c r="Q2" s="265"/>
      <c r="R2" s="265"/>
      <c r="S2" s="267"/>
      <c r="V2" s="493"/>
      <c r="W2" s="505"/>
      <c r="X2" s="267"/>
      <c r="Y2" s="267"/>
      <c r="Z2" s="493"/>
      <c r="AA2" s="511"/>
    </row>
    <row r="3" spans="1:28" ht="14.25" customHeight="1">
      <c r="A3" s="363" t="s">
        <v>607</v>
      </c>
      <c r="D3" s="241"/>
      <c r="E3" s="535"/>
      <c r="F3" s="488"/>
      <c r="G3" s="268"/>
      <c r="H3" s="265"/>
      <c r="I3" s="265"/>
      <c r="J3" s="265"/>
      <c r="K3" s="265"/>
      <c r="L3" s="265"/>
      <c r="M3" s="265"/>
      <c r="N3" s="265"/>
      <c r="O3" s="505"/>
      <c r="P3" s="265"/>
      <c r="Q3" s="500"/>
      <c r="R3" s="500"/>
      <c r="S3" s="267"/>
      <c r="V3" s="494"/>
      <c r="W3" s="505"/>
      <c r="X3" s="267"/>
      <c r="Y3" s="267"/>
      <c r="Z3" s="494"/>
      <c r="AA3" s="512"/>
    </row>
    <row r="4" spans="1:28" ht="14.25" customHeight="1">
      <c r="A4" s="363" t="s">
        <v>653</v>
      </c>
      <c r="D4" s="241"/>
      <c r="E4" s="536"/>
      <c r="F4" s="488"/>
      <c r="G4" s="267"/>
      <c r="H4" s="267"/>
      <c r="I4" s="267"/>
      <c r="J4" s="267"/>
      <c r="K4" s="295"/>
      <c r="L4" s="295"/>
      <c r="M4" s="267"/>
      <c r="N4" s="267"/>
      <c r="O4" s="505"/>
      <c r="P4" s="267"/>
      <c r="Q4" s="501"/>
      <c r="R4" s="501"/>
      <c r="S4" s="269"/>
      <c r="T4" s="269"/>
      <c r="U4" s="519"/>
      <c r="V4" s="510"/>
      <c r="W4" s="505"/>
      <c r="X4" s="269"/>
      <c r="Y4" s="269"/>
      <c r="Z4" s="495"/>
      <c r="AA4" s="495"/>
    </row>
    <row r="5" spans="1:28" ht="12.75" customHeight="1">
      <c r="A5" s="363" t="s">
        <v>152</v>
      </c>
      <c r="D5" s="241"/>
      <c r="E5" s="537" t="s">
        <v>201</v>
      </c>
      <c r="F5" s="539"/>
      <c r="G5" s="494"/>
      <c r="H5" s="295"/>
      <c r="I5" s="295"/>
      <c r="J5" s="295"/>
      <c r="K5" s="295"/>
      <c r="L5" s="295"/>
      <c r="M5" s="295"/>
      <c r="N5" s="295"/>
      <c r="O5" s="330"/>
      <c r="P5" s="295"/>
      <c r="Q5" s="501"/>
      <c r="R5" s="501"/>
      <c r="S5" s="295"/>
      <c r="T5" s="295"/>
      <c r="U5" s="520"/>
      <c r="V5" s="295"/>
      <c r="W5" s="505"/>
      <c r="X5" s="295"/>
      <c r="Y5" s="295"/>
      <c r="Z5" s="295"/>
      <c r="AA5" s="295"/>
      <c r="AB5" s="295"/>
    </row>
    <row r="6" spans="1:28" s="243" customFormat="1" ht="5.25" customHeight="1">
      <c r="A6" s="324"/>
      <c r="D6" s="242"/>
      <c r="F6" s="270"/>
      <c r="G6" s="267"/>
      <c r="H6" s="295"/>
      <c r="I6" s="295"/>
      <c r="J6" s="492"/>
      <c r="K6" s="295"/>
      <c r="L6" s="295"/>
      <c r="M6" s="492"/>
      <c r="N6" s="492"/>
      <c r="O6" s="492"/>
      <c r="P6" s="492"/>
      <c r="Q6" s="502"/>
      <c r="R6" s="502"/>
      <c r="S6" s="503"/>
      <c r="T6" s="503"/>
      <c r="U6" s="521"/>
      <c r="W6" s="515"/>
      <c r="X6" s="503"/>
      <c r="Y6" s="492"/>
      <c r="Z6" s="496"/>
      <c r="AA6" s="513"/>
      <c r="AB6" s="220"/>
    </row>
    <row r="7" spans="1:28" s="243" customFormat="1" ht="12" customHeight="1">
      <c r="A7" s="244"/>
      <c r="B7" s="245"/>
      <c r="C7" s="246"/>
      <c r="D7" s="246"/>
      <c r="E7" s="480"/>
      <c r="F7" s="489" t="s">
        <v>1</v>
      </c>
      <c r="G7" s="484" t="s">
        <v>1</v>
      </c>
      <c r="H7" s="484" t="s">
        <v>206</v>
      </c>
      <c r="I7" s="484" t="s">
        <v>613</v>
      </c>
      <c r="J7" s="484" t="s">
        <v>3</v>
      </c>
      <c r="K7" s="484" t="s">
        <v>5</v>
      </c>
      <c r="L7" s="484" t="s">
        <v>12</v>
      </c>
      <c r="M7" s="484" t="s">
        <v>13</v>
      </c>
      <c r="N7" s="484" t="s">
        <v>4</v>
      </c>
      <c r="O7" s="484" t="s">
        <v>535</v>
      </c>
      <c r="P7" s="484" t="s">
        <v>6</v>
      </c>
      <c r="Q7" s="484" t="s">
        <v>5</v>
      </c>
      <c r="R7" s="484" t="s">
        <v>187</v>
      </c>
      <c r="S7" s="504" t="s">
        <v>565</v>
      </c>
      <c r="T7" s="504" t="s">
        <v>3</v>
      </c>
      <c r="U7" s="522" t="s">
        <v>585</v>
      </c>
      <c r="V7" s="497" t="s">
        <v>605</v>
      </c>
      <c r="W7" s="102" t="s">
        <v>5</v>
      </c>
      <c r="X7" s="102" t="s">
        <v>3</v>
      </c>
      <c r="Y7" s="102" t="s">
        <v>91</v>
      </c>
      <c r="Z7" s="497" t="s">
        <v>586</v>
      </c>
      <c r="AA7" s="497" t="s">
        <v>591</v>
      </c>
      <c r="AB7" s="102" t="s">
        <v>17</v>
      </c>
    </row>
    <row r="8" spans="1:28" s="243" customFormat="1">
      <c r="A8" s="247" t="s">
        <v>7</v>
      </c>
      <c r="B8" s="248"/>
      <c r="C8" s="249"/>
      <c r="D8" s="249"/>
      <c r="E8" s="271" t="s">
        <v>210</v>
      </c>
      <c r="F8" s="490" t="s">
        <v>8</v>
      </c>
      <c r="G8" s="485" t="s">
        <v>208</v>
      </c>
      <c r="H8" s="485" t="s">
        <v>94</v>
      </c>
      <c r="I8" s="485" t="s">
        <v>614</v>
      </c>
      <c r="J8" s="485" t="s">
        <v>10</v>
      </c>
      <c r="K8" s="485" t="s">
        <v>11</v>
      </c>
      <c r="L8" s="485" t="s">
        <v>25</v>
      </c>
      <c r="M8" s="485" t="s">
        <v>25</v>
      </c>
      <c r="N8" s="485" t="s">
        <v>14</v>
      </c>
      <c r="O8" s="485" t="s">
        <v>600</v>
      </c>
      <c r="P8" s="485" t="s">
        <v>16</v>
      </c>
      <c r="Q8" s="485" t="s">
        <v>188</v>
      </c>
      <c r="R8" s="485" t="s">
        <v>632</v>
      </c>
      <c r="S8" s="271" t="s">
        <v>149</v>
      </c>
      <c r="T8" s="506" t="s">
        <v>567</v>
      </c>
      <c r="U8" s="523" t="s">
        <v>603</v>
      </c>
      <c r="V8" s="271" t="s">
        <v>601</v>
      </c>
      <c r="W8" s="271" t="s">
        <v>15</v>
      </c>
      <c r="X8" s="271" t="s">
        <v>89</v>
      </c>
      <c r="Y8" s="271" t="s">
        <v>2</v>
      </c>
      <c r="Z8" s="271" t="s">
        <v>587</v>
      </c>
      <c r="AA8" s="514" t="s">
        <v>9</v>
      </c>
      <c r="AB8" s="271" t="s">
        <v>29</v>
      </c>
    </row>
    <row r="9" spans="1:28" s="243" customFormat="1">
      <c r="A9" s="250" t="s">
        <v>18</v>
      </c>
      <c r="B9" s="251"/>
      <c r="C9" s="252"/>
      <c r="D9" s="252" t="s">
        <v>19</v>
      </c>
      <c r="E9" s="272" t="s">
        <v>211</v>
      </c>
      <c r="F9" s="491" t="s">
        <v>20</v>
      </c>
      <c r="G9" s="486" t="s">
        <v>209</v>
      </c>
      <c r="H9" s="486" t="s">
        <v>50</v>
      </c>
      <c r="I9" s="486" t="s">
        <v>20</v>
      </c>
      <c r="J9" s="486" t="s">
        <v>23</v>
      </c>
      <c r="K9" s="486" t="s">
        <v>24</v>
      </c>
      <c r="L9" s="486" t="s">
        <v>50</v>
      </c>
      <c r="M9" s="486" t="s">
        <v>50</v>
      </c>
      <c r="N9" s="486" t="s">
        <v>26</v>
      </c>
      <c r="O9" s="486" t="s">
        <v>25</v>
      </c>
      <c r="P9" s="486" t="s">
        <v>584</v>
      </c>
      <c r="Q9" s="486" t="s">
        <v>23</v>
      </c>
      <c r="R9" s="486" t="s">
        <v>207</v>
      </c>
      <c r="S9" s="272" t="s">
        <v>50</v>
      </c>
      <c r="T9" s="507" t="s">
        <v>568</v>
      </c>
      <c r="U9" s="524" t="s">
        <v>604</v>
      </c>
      <c r="V9" s="272"/>
      <c r="W9" s="272" t="s">
        <v>27</v>
      </c>
      <c r="X9" s="272" t="s">
        <v>90</v>
      </c>
      <c r="Y9" s="272" t="s">
        <v>21</v>
      </c>
      <c r="Z9" s="272" t="s">
        <v>590</v>
      </c>
      <c r="AA9" s="272" t="s">
        <v>22</v>
      </c>
      <c r="AB9" s="272" t="s">
        <v>50</v>
      </c>
    </row>
    <row r="10" spans="1:28" s="286" customFormat="1">
      <c r="B10" s="289" t="s">
        <v>509</v>
      </c>
      <c r="E10" s="287">
        <v>1</v>
      </c>
      <c r="F10" s="287">
        <f>1+0.01</f>
        <v>1.01</v>
      </c>
      <c r="G10" s="287">
        <f>F10+0.01</f>
        <v>1.02</v>
      </c>
      <c r="H10" s="288">
        <f>G10+0.01</f>
        <v>1.03</v>
      </c>
      <c r="I10" s="288">
        <f>H10+0.01</f>
        <v>1.04</v>
      </c>
      <c r="J10" s="288">
        <v>2.0099999999999998</v>
      </c>
      <c r="K10" s="288">
        <f>J10+0.01</f>
        <v>2.0199999999999996</v>
      </c>
      <c r="L10" s="288">
        <f t="shared" ref="L10:S10" si="0">K10+0.01</f>
        <v>2.0299999999999994</v>
      </c>
      <c r="M10" s="288">
        <f t="shared" si="0"/>
        <v>2.0399999999999991</v>
      </c>
      <c r="N10" s="288">
        <f t="shared" si="0"/>
        <v>2.0499999999999989</v>
      </c>
      <c r="O10" s="288">
        <f t="shared" si="0"/>
        <v>2.0599999999999987</v>
      </c>
      <c r="P10" s="288">
        <f t="shared" si="0"/>
        <v>2.0699999999999985</v>
      </c>
      <c r="Q10" s="288">
        <f t="shared" si="0"/>
        <v>2.0799999999999983</v>
      </c>
      <c r="R10" s="288">
        <f t="shared" si="0"/>
        <v>2.0899999999999981</v>
      </c>
      <c r="S10" s="288">
        <f t="shared" si="0"/>
        <v>2.0999999999999979</v>
      </c>
      <c r="T10" s="288">
        <f t="shared" ref="T10" si="1">S10+0.01</f>
        <v>2.1099999999999977</v>
      </c>
      <c r="U10" s="525">
        <f t="shared" ref="U10" si="2">T10+0.01</f>
        <v>2.1199999999999974</v>
      </c>
      <c r="V10" s="288">
        <f t="shared" ref="V10" si="3">U10+0.01</f>
        <v>2.1299999999999972</v>
      </c>
      <c r="W10" s="288">
        <f t="shared" ref="W10" si="4">V10+0.01</f>
        <v>2.139999999999997</v>
      </c>
      <c r="X10" s="288">
        <f t="shared" ref="X10" si="5">W10+0.01</f>
        <v>2.1499999999999968</v>
      </c>
      <c r="Y10" s="288">
        <f t="shared" ref="Y10" si="6">X10+0.01</f>
        <v>2.1599999999999966</v>
      </c>
      <c r="Z10" s="288">
        <f t="shared" ref="Z10" si="7">Y10+0.01</f>
        <v>2.1699999999999964</v>
      </c>
      <c r="AA10" s="288">
        <f t="shared" ref="AA10" si="8">Z10+0.01</f>
        <v>2.1799999999999962</v>
      </c>
      <c r="AB10" s="288" t="s">
        <v>534</v>
      </c>
    </row>
    <row r="11" spans="1:28" s="286" customFormat="1">
      <c r="B11" s="289" t="s">
        <v>510</v>
      </c>
      <c r="E11" s="287" t="s">
        <v>511</v>
      </c>
      <c r="F11" s="287" t="s">
        <v>512</v>
      </c>
      <c r="G11" s="287" t="s">
        <v>513</v>
      </c>
      <c r="H11" s="288" t="s">
        <v>514</v>
      </c>
      <c r="I11" s="288" t="s">
        <v>611</v>
      </c>
      <c r="J11" s="288" t="s">
        <v>515</v>
      </c>
      <c r="K11" s="288" t="s">
        <v>539</v>
      </c>
      <c r="L11" s="288" t="s">
        <v>516</v>
      </c>
      <c r="M11" s="288" t="s">
        <v>517</v>
      </c>
      <c r="N11" s="288" t="s">
        <v>518</v>
      </c>
      <c r="O11" s="288" t="s">
        <v>519</v>
      </c>
      <c r="P11" s="288" t="s">
        <v>538</v>
      </c>
      <c r="Q11" s="288" t="s">
        <v>522</v>
      </c>
      <c r="R11" s="288" t="s">
        <v>523</v>
      </c>
      <c r="S11" s="288" t="s">
        <v>566</v>
      </c>
      <c r="T11" s="288" t="s">
        <v>569</v>
      </c>
      <c r="U11" s="525" t="s">
        <v>524</v>
      </c>
      <c r="V11" s="498" t="s">
        <v>525</v>
      </c>
      <c r="W11" s="288" t="s">
        <v>526</v>
      </c>
      <c r="X11" s="288" t="s">
        <v>520</v>
      </c>
      <c r="Y11" s="288" t="s">
        <v>521</v>
      </c>
      <c r="Z11" s="498" t="s">
        <v>577</v>
      </c>
      <c r="AA11" s="288" t="s">
        <v>592</v>
      </c>
      <c r="AB11" s="288"/>
    </row>
    <row r="12" spans="1:28" s="286" customFormat="1" ht="5.25" customHeight="1">
      <c r="B12" s="289"/>
      <c r="E12" s="287"/>
      <c r="F12" s="287"/>
      <c r="G12" s="287"/>
      <c r="H12" s="287"/>
      <c r="I12" s="287"/>
      <c r="J12" s="287"/>
      <c r="K12" s="288"/>
      <c r="L12" s="287"/>
      <c r="M12" s="287"/>
      <c r="N12" s="287"/>
      <c r="O12" s="287"/>
      <c r="P12" s="287"/>
      <c r="Q12" s="287"/>
      <c r="R12" s="287"/>
      <c r="S12" s="287"/>
      <c r="T12" s="288"/>
      <c r="U12" s="525"/>
      <c r="V12" s="498"/>
      <c r="W12" s="287"/>
      <c r="X12" s="287"/>
      <c r="Y12" s="287"/>
      <c r="Z12" s="498"/>
      <c r="AA12" s="288"/>
      <c r="AB12" s="288"/>
    </row>
    <row r="13" spans="1:28">
      <c r="B13" s="240" t="s">
        <v>153</v>
      </c>
      <c r="V13" s="273"/>
      <c r="W13" s="273"/>
      <c r="Z13" s="273"/>
      <c r="AA13" s="273"/>
    </row>
    <row r="14" spans="1:28" s="254" customFormat="1">
      <c r="A14" s="253">
        <v>1</v>
      </c>
      <c r="B14" s="254" t="s">
        <v>154</v>
      </c>
      <c r="E14" s="278">
        <f>'ROO INPUT'!F14</f>
        <v>546549</v>
      </c>
      <c r="F14" s="285">
        <v>0</v>
      </c>
      <c r="G14" s="285">
        <v>0</v>
      </c>
      <c r="H14" s="285">
        <v>0</v>
      </c>
      <c r="I14" s="285">
        <v>0</v>
      </c>
      <c r="J14" s="285">
        <v>-18871</v>
      </c>
      <c r="K14" s="285">
        <v>0</v>
      </c>
      <c r="L14" s="285">
        <v>0</v>
      </c>
      <c r="M14" s="285">
        <v>0</v>
      </c>
      <c r="N14" s="285">
        <v>0</v>
      </c>
      <c r="O14" s="285">
        <v>0</v>
      </c>
      <c r="P14" s="285">
        <v>0</v>
      </c>
      <c r="Q14" s="285">
        <v>0</v>
      </c>
      <c r="R14" s="285">
        <v>0</v>
      </c>
      <c r="S14" s="285">
        <v>-3836</v>
      </c>
      <c r="T14" s="285">
        <v>-21720</v>
      </c>
      <c r="U14" s="526">
        <v>0</v>
      </c>
      <c r="V14" s="285">
        <v>0</v>
      </c>
      <c r="W14" s="285">
        <v>0</v>
      </c>
      <c r="X14" s="285">
        <v>1740</v>
      </c>
      <c r="Y14" s="285">
        <v>0</v>
      </c>
      <c r="Z14" s="285">
        <v>0</v>
      </c>
      <c r="AA14" s="285">
        <v>0</v>
      </c>
      <c r="AB14" s="144">
        <f>SUM(E14:AA14)</f>
        <v>503862</v>
      </c>
    </row>
    <row r="15" spans="1:28" s="255" customFormat="1">
      <c r="A15" s="253">
        <v>2</v>
      </c>
      <c r="B15" s="255" t="s">
        <v>155</v>
      </c>
      <c r="E15" s="258">
        <f>'ROO INPUT'!F15</f>
        <v>1228</v>
      </c>
      <c r="F15" s="266">
        <v>0</v>
      </c>
      <c r="G15" s="266">
        <v>0</v>
      </c>
      <c r="H15" s="266">
        <v>0</v>
      </c>
      <c r="I15" s="266">
        <v>0</v>
      </c>
      <c r="J15" s="266">
        <v>0</v>
      </c>
      <c r="K15" s="267">
        <v>0</v>
      </c>
      <c r="L15" s="266">
        <v>0</v>
      </c>
      <c r="M15" s="266">
        <v>0</v>
      </c>
      <c r="N15" s="266">
        <v>0</v>
      </c>
      <c r="O15" s="266">
        <v>0</v>
      </c>
      <c r="P15" s="266">
        <v>0</v>
      </c>
      <c r="Q15" s="266">
        <v>0</v>
      </c>
      <c r="R15" s="266">
        <v>0</v>
      </c>
      <c r="S15" s="266">
        <v>0</v>
      </c>
      <c r="T15" s="267">
        <v>0</v>
      </c>
      <c r="U15" s="518">
        <v>0</v>
      </c>
      <c r="V15" s="273">
        <v>0</v>
      </c>
      <c r="W15" s="267">
        <v>0</v>
      </c>
      <c r="X15" s="266" t="s">
        <v>536</v>
      </c>
      <c r="Y15" s="266">
        <v>0</v>
      </c>
      <c r="Z15" s="273">
        <v>0</v>
      </c>
      <c r="AA15" s="267">
        <v>0</v>
      </c>
      <c r="AB15" s="265">
        <f>SUM(E15:AA15)</f>
        <v>1228</v>
      </c>
    </row>
    <row r="16" spans="1:28" s="255" customFormat="1">
      <c r="A16" s="253">
        <v>3</v>
      </c>
      <c r="B16" s="255" t="s">
        <v>156</v>
      </c>
      <c r="E16" s="282">
        <f>'ROO INPUT'!F16</f>
        <v>53430</v>
      </c>
      <c r="F16" s="275">
        <v>0</v>
      </c>
      <c r="G16" s="275">
        <v>0</v>
      </c>
      <c r="H16" s="275">
        <v>0</v>
      </c>
      <c r="I16" s="275">
        <v>0</v>
      </c>
      <c r="J16" s="275">
        <v>0</v>
      </c>
      <c r="K16" s="274">
        <v>0</v>
      </c>
      <c r="L16" s="275">
        <v>0</v>
      </c>
      <c r="M16" s="275">
        <v>0</v>
      </c>
      <c r="N16" s="275">
        <v>0</v>
      </c>
      <c r="O16" s="275">
        <v>0</v>
      </c>
      <c r="P16" s="275">
        <v>0</v>
      </c>
      <c r="Q16" s="275">
        <v>0</v>
      </c>
      <c r="R16" s="275">
        <v>0</v>
      </c>
      <c r="S16" s="275">
        <v>0</v>
      </c>
      <c r="T16" s="274">
        <v>0</v>
      </c>
      <c r="U16" s="527">
        <v>0</v>
      </c>
      <c r="V16" s="274">
        <v>0</v>
      </c>
      <c r="W16" s="274">
        <v>0</v>
      </c>
      <c r="X16" s="275">
        <v>0</v>
      </c>
      <c r="Y16" s="275">
        <v>0</v>
      </c>
      <c r="Z16" s="274">
        <v>0</v>
      </c>
      <c r="AA16" s="274">
        <v>-17144</v>
      </c>
      <c r="AB16" s="103">
        <f>SUM(E16:AA16)</f>
        <v>36286</v>
      </c>
    </row>
    <row r="17" spans="1:28" s="255" customFormat="1">
      <c r="A17" s="253">
        <v>4</v>
      </c>
      <c r="B17" s="255" t="s">
        <v>157</v>
      </c>
      <c r="E17" s="258">
        <f t="shared" ref="E17:AB17" si="9">SUM(E14:E16)</f>
        <v>601207</v>
      </c>
      <c r="F17" s="266">
        <f t="shared" si="9"/>
        <v>0</v>
      </c>
      <c r="G17" s="266">
        <f t="shared" si="9"/>
        <v>0</v>
      </c>
      <c r="H17" s="266">
        <f t="shared" si="9"/>
        <v>0</v>
      </c>
      <c r="I17" s="266">
        <f t="shared" ref="I17" si="10">SUM(I14:I16)</f>
        <v>0</v>
      </c>
      <c r="J17" s="266">
        <f t="shared" si="9"/>
        <v>-18871</v>
      </c>
      <c r="K17" s="267">
        <f t="shared" ref="K17" si="11">SUM(K14:K16)</f>
        <v>0</v>
      </c>
      <c r="L17" s="266">
        <f t="shared" si="9"/>
        <v>0</v>
      </c>
      <c r="M17" s="266">
        <f t="shared" si="9"/>
        <v>0</v>
      </c>
      <c r="N17" s="266">
        <f t="shared" si="9"/>
        <v>0</v>
      </c>
      <c r="O17" s="266">
        <f t="shared" si="9"/>
        <v>0</v>
      </c>
      <c r="P17" s="266">
        <f t="shared" si="9"/>
        <v>0</v>
      </c>
      <c r="Q17" s="266">
        <f t="shared" si="9"/>
        <v>0</v>
      </c>
      <c r="R17" s="266">
        <f t="shared" si="9"/>
        <v>0</v>
      </c>
      <c r="S17" s="266">
        <f t="shared" si="9"/>
        <v>-3836</v>
      </c>
      <c r="T17" s="267">
        <f t="shared" ref="T17" si="12">SUM(T14:T16)</f>
        <v>-21720</v>
      </c>
      <c r="U17" s="518">
        <f>SUM(U14:U16)</f>
        <v>0</v>
      </c>
      <c r="V17" s="273">
        <f t="shared" ref="V17" si="13">SUM(V14:V16)</f>
        <v>0</v>
      </c>
      <c r="W17" s="267">
        <f>SUM(W14:W16)</f>
        <v>0</v>
      </c>
      <c r="X17" s="266">
        <f>SUM(X14:X16)</f>
        <v>1740</v>
      </c>
      <c r="Y17" s="266">
        <f>SUM(Y14:Y16)</f>
        <v>0</v>
      </c>
      <c r="Z17" s="273">
        <f t="shared" ref="Z17" si="14">SUM(Z14:Z16)</f>
        <v>0</v>
      </c>
      <c r="AA17" s="267">
        <f t="shared" ref="AA17" si="15">SUM(AA14:AA16)</f>
        <v>-17144</v>
      </c>
      <c r="AB17" s="265">
        <f t="shared" si="9"/>
        <v>541376</v>
      </c>
    </row>
    <row r="18" spans="1:28" s="255" customFormat="1">
      <c r="A18" s="253">
        <v>5</v>
      </c>
      <c r="B18" s="255" t="s">
        <v>158</v>
      </c>
      <c r="E18" s="282">
        <f>'ROO INPUT'!F18</f>
        <v>60250</v>
      </c>
      <c r="F18" s="275">
        <v>0</v>
      </c>
      <c r="G18" s="275">
        <v>0</v>
      </c>
      <c r="H18" s="275">
        <v>0</v>
      </c>
      <c r="I18" s="275">
        <v>0</v>
      </c>
      <c r="J18" s="275">
        <v>-14</v>
      </c>
      <c r="K18" s="274">
        <v>0</v>
      </c>
      <c r="L18" s="275">
        <v>0</v>
      </c>
      <c r="M18" s="275">
        <v>0</v>
      </c>
      <c r="N18" s="275">
        <v>0</v>
      </c>
      <c r="O18" s="275">
        <v>0</v>
      </c>
      <c r="P18" s="275">
        <v>0</v>
      </c>
      <c r="Q18" s="275">
        <v>0</v>
      </c>
      <c r="R18" s="275">
        <v>0</v>
      </c>
      <c r="S18" s="275">
        <v>2883</v>
      </c>
      <c r="T18" s="274">
        <v>-213</v>
      </c>
      <c r="U18" s="527"/>
      <c r="V18" s="274">
        <v>0</v>
      </c>
      <c r="W18" s="274">
        <v>0</v>
      </c>
      <c r="X18" s="275">
        <v>0</v>
      </c>
      <c r="Y18" s="275">
        <v>0</v>
      </c>
      <c r="Z18" s="274">
        <v>0</v>
      </c>
      <c r="AA18" s="274">
        <f>-56352-AA16</f>
        <v>-39208</v>
      </c>
      <c r="AB18" s="103">
        <f>SUM(E18:AA18)</f>
        <v>23698</v>
      </c>
    </row>
    <row r="19" spans="1:28" s="255" customFormat="1">
      <c r="A19" s="253">
        <v>6</v>
      </c>
      <c r="B19" s="255" t="s">
        <v>159</v>
      </c>
      <c r="E19" s="258">
        <f t="shared" ref="E19:AB19" si="16">SUM(E17:E18)</f>
        <v>661457</v>
      </c>
      <c r="F19" s="266">
        <f t="shared" si="16"/>
        <v>0</v>
      </c>
      <c r="G19" s="266">
        <f t="shared" si="16"/>
        <v>0</v>
      </c>
      <c r="H19" s="266">
        <f t="shared" si="16"/>
        <v>0</v>
      </c>
      <c r="I19" s="266">
        <f t="shared" ref="I19" si="17">SUM(I17:I18)</f>
        <v>0</v>
      </c>
      <c r="J19" s="266">
        <f t="shared" si="16"/>
        <v>-18885</v>
      </c>
      <c r="K19" s="267">
        <f t="shared" ref="K19" si="18">SUM(K17:K18)</f>
        <v>0</v>
      </c>
      <c r="L19" s="266">
        <f t="shared" si="16"/>
        <v>0</v>
      </c>
      <c r="M19" s="266">
        <f t="shared" si="16"/>
        <v>0</v>
      </c>
      <c r="N19" s="266">
        <f t="shared" si="16"/>
        <v>0</v>
      </c>
      <c r="O19" s="266">
        <f t="shared" si="16"/>
        <v>0</v>
      </c>
      <c r="P19" s="266">
        <f t="shared" si="16"/>
        <v>0</v>
      </c>
      <c r="Q19" s="266">
        <f t="shared" si="16"/>
        <v>0</v>
      </c>
      <c r="R19" s="266">
        <f t="shared" si="16"/>
        <v>0</v>
      </c>
      <c r="S19" s="266">
        <f t="shared" si="16"/>
        <v>-953</v>
      </c>
      <c r="T19" s="267">
        <f t="shared" ref="T19" si="19">SUM(T17:T18)</f>
        <v>-21933</v>
      </c>
      <c r="U19" s="518">
        <f>SUM(U17:U18)</f>
        <v>0</v>
      </c>
      <c r="V19" s="273">
        <f>SUM(V17:V18)</f>
        <v>0</v>
      </c>
      <c r="W19" s="267">
        <f>SUM(W17:W18)</f>
        <v>0</v>
      </c>
      <c r="X19" s="266">
        <f>SUM(X17:X18)</f>
        <v>1740</v>
      </c>
      <c r="Y19" s="266">
        <f>SUM(Y17:Y18)</f>
        <v>0</v>
      </c>
      <c r="Z19" s="273">
        <f t="shared" ref="Z19" si="20">SUM(Z17:Z18)</f>
        <v>0</v>
      </c>
      <c r="AA19" s="267">
        <f t="shared" ref="AA19" si="21">SUM(AA17:AA18)</f>
        <v>-56352</v>
      </c>
      <c r="AB19" s="265">
        <f t="shared" si="16"/>
        <v>565074</v>
      </c>
    </row>
    <row r="20" spans="1:28" s="255" customFormat="1" ht="8.25" customHeight="1">
      <c r="A20" s="253"/>
      <c r="E20" s="258"/>
      <c r="F20" s="266"/>
      <c r="G20" s="266"/>
      <c r="H20" s="266"/>
      <c r="I20" s="266"/>
      <c r="J20" s="266"/>
      <c r="K20" s="267"/>
      <c r="L20" s="266"/>
      <c r="M20" s="266"/>
      <c r="N20" s="266"/>
      <c r="O20" s="266"/>
      <c r="P20" s="266"/>
      <c r="Q20" s="266"/>
      <c r="R20" s="266"/>
      <c r="S20" s="266"/>
      <c r="T20" s="267"/>
      <c r="U20" s="518"/>
      <c r="V20" s="273"/>
      <c r="W20" s="267"/>
      <c r="X20" s="266"/>
      <c r="Y20" s="266"/>
      <c r="Z20" s="273"/>
      <c r="AA20" s="267"/>
      <c r="AB20" s="265"/>
    </row>
    <row r="21" spans="1:28" s="255" customFormat="1">
      <c r="A21" s="253"/>
      <c r="B21" s="255" t="s">
        <v>160</v>
      </c>
      <c r="E21" s="258"/>
      <c r="F21" s="266"/>
      <c r="G21" s="266"/>
      <c r="H21" s="266"/>
      <c r="I21" s="266"/>
      <c r="J21" s="266"/>
      <c r="K21" s="267"/>
      <c r="L21" s="266"/>
      <c r="M21" s="266"/>
      <c r="N21" s="266"/>
      <c r="O21" s="266"/>
      <c r="P21" s="266"/>
      <c r="Q21" s="266"/>
      <c r="R21" s="266"/>
      <c r="S21" s="266"/>
      <c r="T21" s="267"/>
      <c r="U21" s="518"/>
      <c r="V21" s="273"/>
      <c r="W21" s="267"/>
      <c r="X21" s="266"/>
      <c r="Y21" s="266"/>
      <c r="Z21" s="273"/>
      <c r="AA21" s="267"/>
      <c r="AB21" s="265"/>
    </row>
    <row r="22" spans="1:28" s="255" customFormat="1">
      <c r="A22" s="253"/>
      <c r="B22" s="255" t="s">
        <v>161</v>
      </c>
      <c r="E22" s="258"/>
      <c r="F22" s="266"/>
      <c r="G22" s="266"/>
      <c r="H22" s="266"/>
      <c r="I22" s="266"/>
      <c r="J22" s="266"/>
      <c r="K22" s="267"/>
      <c r="L22" s="266"/>
      <c r="M22" s="266"/>
      <c r="N22" s="266"/>
      <c r="O22" s="266"/>
      <c r="P22" s="266"/>
      <c r="Q22" s="266"/>
      <c r="R22" s="266"/>
      <c r="S22" s="266"/>
      <c r="T22" s="267"/>
      <c r="U22" s="518"/>
      <c r="V22" s="273"/>
      <c r="W22" s="267"/>
      <c r="X22" s="266"/>
      <c r="Y22" s="266"/>
      <c r="Z22" s="273"/>
      <c r="AA22" s="267"/>
      <c r="AB22" s="265"/>
    </row>
    <row r="23" spans="1:28" s="255" customFormat="1">
      <c r="A23" s="253">
        <v>7</v>
      </c>
      <c r="C23" s="255" t="s">
        <v>162</v>
      </c>
      <c r="E23" s="258">
        <f>'ROO INPUT'!F23</f>
        <v>170553</v>
      </c>
      <c r="F23" s="266">
        <v>0</v>
      </c>
      <c r="G23" s="266">
        <v>5</v>
      </c>
      <c r="H23" s="266">
        <v>0</v>
      </c>
      <c r="I23" s="266">
        <v>0</v>
      </c>
      <c r="J23" s="266">
        <v>0</v>
      </c>
      <c r="K23" s="267">
        <v>0</v>
      </c>
      <c r="L23" s="266">
        <v>0</v>
      </c>
      <c r="M23" s="266">
        <v>0</v>
      </c>
      <c r="N23" s="266">
        <v>0</v>
      </c>
      <c r="O23" s="266">
        <v>0</v>
      </c>
      <c r="P23" s="266">
        <v>0</v>
      </c>
      <c r="Q23" s="266">
        <v>0</v>
      </c>
      <c r="R23" s="266">
        <v>0</v>
      </c>
      <c r="S23" s="266">
        <v>0</v>
      </c>
      <c r="T23" s="267">
        <v>0</v>
      </c>
      <c r="U23" s="518"/>
      <c r="V23" s="273">
        <v>0</v>
      </c>
      <c r="W23" s="267">
        <v>0</v>
      </c>
      <c r="X23" s="266">
        <v>300</v>
      </c>
      <c r="Y23" s="266">
        <v>-5</v>
      </c>
      <c r="Z23" s="273">
        <v>-926</v>
      </c>
      <c r="AA23" s="267">
        <f>-50487-AA24</f>
        <v>-35686</v>
      </c>
      <c r="AB23" s="265">
        <f>SUM(E23:AA23)</f>
        <v>134241</v>
      </c>
    </row>
    <row r="24" spans="1:28" s="255" customFormat="1">
      <c r="A24" s="253">
        <v>8</v>
      </c>
      <c r="C24" s="255" t="s">
        <v>163</v>
      </c>
      <c r="E24" s="258">
        <f>'ROO INPUT'!F24</f>
        <v>89083</v>
      </c>
      <c r="F24" s="266">
        <v>0</v>
      </c>
      <c r="G24" s="266"/>
      <c r="H24" s="266">
        <v>0</v>
      </c>
      <c r="I24" s="266">
        <v>0</v>
      </c>
      <c r="J24" s="266">
        <v>0</v>
      </c>
      <c r="K24" s="267">
        <v>0</v>
      </c>
      <c r="L24" s="266">
        <v>0</v>
      </c>
      <c r="M24" s="266">
        <v>0</v>
      </c>
      <c r="N24" s="266">
        <v>0</v>
      </c>
      <c r="O24" s="266">
        <v>0</v>
      </c>
      <c r="P24" s="266">
        <v>0</v>
      </c>
      <c r="Q24" s="266">
        <v>0</v>
      </c>
      <c r="R24" s="266">
        <v>0</v>
      </c>
      <c r="S24" s="266">
        <v>0</v>
      </c>
      <c r="T24" s="267">
        <v>0</v>
      </c>
      <c r="U24" s="518">
        <v>0</v>
      </c>
      <c r="V24" s="273">
        <v>0</v>
      </c>
      <c r="W24" s="267">
        <v>0</v>
      </c>
      <c r="X24" s="266">
        <v>0</v>
      </c>
      <c r="Y24" s="266">
        <v>0</v>
      </c>
      <c r="Z24" s="273">
        <v>0</v>
      </c>
      <c r="AA24" s="267">
        <v>-14801</v>
      </c>
      <c r="AB24" s="265">
        <f>SUM(E24:AA24)</f>
        <v>74282</v>
      </c>
    </row>
    <row r="25" spans="1:28" s="255" customFormat="1">
      <c r="A25" s="253">
        <v>9</v>
      </c>
      <c r="C25" s="255" t="s">
        <v>495</v>
      </c>
      <c r="E25" s="258">
        <f>'ROO INPUT'!F25</f>
        <v>32447</v>
      </c>
      <c r="F25" s="266">
        <v>0</v>
      </c>
      <c r="G25" s="266">
        <v>0</v>
      </c>
      <c r="H25" s="266">
        <v>0</v>
      </c>
      <c r="I25" s="266">
        <v>0</v>
      </c>
      <c r="J25" s="266">
        <v>0</v>
      </c>
      <c r="K25" s="267">
        <v>0</v>
      </c>
      <c r="L25" s="266">
        <v>0</v>
      </c>
      <c r="M25" s="258">
        <f>'ROO INPUT'!M25</f>
        <v>0</v>
      </c>
      <c r="N25" s="266">
        <v>0</v>
      </c>
      <c r="O25" s="266">
        <v>0</v>
      </c>
      <c r="P25" s="266">
        <v>0</v>
      </c>
      <c r="Q25" s="266">
        <v>0</v>
      </c>
      <c r="R25" s="266">
        <v>0</v>
      </c>
      <c r="S25" s="266">
        <v>0</v>
      </c>
      <c r="T25" s="267">
        <v>0</v>
      </c>
      <c r="U25" s="518">
        <v>0</v>
      </c>
      <c r="V25" s="273">
        <v>0</v>
      </c>
      <c r="W25" s="267">
        <v>0</v>
      </c>
      <c r="X25" s="266">
        <v>0</v>
      </c>
      <c r="Y25" s="266">
        <v>0</v>
      </c>
      <c r="Z25" s="273">
        <v>0</v>
      </c>
      <c r="AA25" s="267">
        <v>0</v>
      </c>
      <c r="AB25" s="265">
        <f>SUM(E25:AA25)</f>
        <v>32447</v>
      </c>
    </row>
    <row r="26" spans="1:28" s="255" customFormat="1">
      <c r="A26" s="253">
        <v>10</v>
      </c>
      <c r="C26" s="258" t="s">
        <v>492</v>
      </c>
      <c r="D26" s="258"/>
      <c r="E26" s="258">
        <f>'ROO INPUT'!F26</f>
        <v>-712</v>
      </c>
      <c r="F26" s="267">
        <v>0</v>
      </c>
      <c r="G26" s="267">
        <v>0</v>
      </c>
      <c r="H26" s="267">
        <v>0</v>
      </c>
      <c r="I26" s="267">
        <v>0</v>
      </c>
      <c r="J26" s="267">
        <v>0</v>
      </c>
      <c r="K26" s="267">
        <v>0</v>
      </c>
      <c r="L26" s="267">
        <v>0</v>
      </c>
      <c r="M26" s="267">
        <v>0</v>
      </c>
      <c r="N26" s="267">
        <v>0</v>
      </c>
      <c r="O26" s="267">
        <v>0</v>
      </c>
      <c r="P26" s="267">
        <v>0</v>
      </c>
      <c r="Q26" s="267">
        <v>0</v>
      </c>
      <c r="R26" s="267">
        <v>0</v>
      </c>
      <c r="S26" s="267">
        <v>0</v>
      </c>
      <c r="T26" s="267">
        <v>3332</v>
      </c>
      <c r="U26" s="518">
        <v>0</v>
      </c>
      <c r="V26" s="273">
        <v>0</v>
      </c>
      <c r="W26" s="267">
        <v>0</v>
      </c>
      <c r="X26" s="267">
        <v>0</v>
      </c>
      <c r="Y26" s="267">
        <v>0</v>
      </c>
      <c r="Z26" s="273">
        <v>0</v>
      </c>
      <c r="AA26" s="267"/>
      <c r="AB26" s="265">
        <f>SUM(E26:AA26)</f>
        <v>2620</v>
      </c>
    </row>
    <row r="27" spans="1:28" s="255" customFormat="1">
      <c r="A27" s="253">
        <v>11</v>
      </c>
      <c r="C27" s="255" t="s">
        <v>164</v>
      </c>
      <c r="E27" s="282">
        <f>'ROO INPUT'!F27</f>
        <v>16489</v>
      </c>
      <c r="F27" s="275">
        <v>0</v>
      </c>
      <c r="G27" s="275">
        <v>0</v>
      </c>
      <c r="H27" s="275">
        <v>0</v>
      </c>
      <c r="I27" s="275">
        <v>0</v>
      </c>
      <c r="J27" s="275">
        <v>0</v>
      </c>
      <c r="K27" s="274">
        <v>550</v>
      </c>
      <c r="L27" s="275">
        <v>0</v>
      </c>
      <c r="M27" s="275">
        <v>0</v>
      </c>
      <c r="N27" s="275">
        <v>0</v>
      </c>
      <c r="O27" s="275">
        <v>0</v>
      </c>
      <c r="P27" s="275">
        <v>0</v>
      </c>
      <c r="Q27" s="275">
        <v>0</v>
      </c>
      <c r="R27" s="275">
        <v>0</v>
      </c>
      <c r="S27" s="275">
        <v>0</v>
      </c>
      <c r="T27" s="274">
        <v>0</v>
      </c>
      <c r="U27" s="527">
        <v>0</v>
      </c>
      <c r="V27" s="274">
        <v>0</v>
      </c>
      <c r="W27" s="274">
        <v>0</v>
      </c>
      <c r="X27" s="275">
        <v>0</v>
      </c>
      <c r="Y27" s="275">
        <v>0</v>
      </c>
      <c r="Z27" s="274">
        <v>0</v>
      </c>
      <c r="AA27" s="274">
        <v>0</v>
      </c>
      <c r="AB27" s="103">
        <f>SUM(E27:AA27)</f>
        <v>17039</v>
      </c>
    </row>
    <row r="28" spans="1:28" s="255" customFormat="1">
      <c r="A28" s="253">
        <v>12</v>
      </c>
      <c r="B28" s="255" t="s">
        <v>165</v>
      </c>
      <c r="E28" s="258">
        <f t="shared" ref="E28:AB28" si="22">SUM(E23:E27)</f>
        <v>307860</v>
      </c>
      <c r="F28" s="266">
        <f t="shared" si="22"/>
        <v>0</v>
      </c>
      <c r="G28" s="266">
        <f t="shared" si="22"/>
        <v>5</v>
      </c>
      <c r="H28" s="266">
        <f t="shared" si="22"/>
        <v>0</v>
      </c>
      <c r="I28" s="266">
        <f t="shared" ref="I28" si="23">SUM(I23:I27)</f>
        <v>0</v>
      </c>
      <c r="J28" s="266">
        <f t="shared" si="22"/>
        <v>0</v>
      </c>
      <c r="K28" s="267">
        <f t="shared" ref="K28" si="24">SUM(K23:K27)</f>
        <v>550</v>
      </c>
      <c r="L28" s="266">
        <f t="shared" si="22"/>
        <v>0</v>
      </c>
      <c r="M28" s="266">
        <f t="shared" si="22"/>
        <v>0</v>
      </c>
      <c r="N28" s="266">
        <f t="shared" si="22"/>
        <v>0</v>
      </c>
      <c r="O28" s="266">
        <f t="shared" si="22"/>
        <v>0</v>
      </c>
      <c r="P28" s="266">
        <f t="shared" si="22"/>
        <v>0</v>
      </c>
      <c r="Q28" s="266">
        <f t="shared" si="22"/>
        <v>0</v>
      </c>
      <c r="R28" s="266">
        <f t="shared" si="22"/>
        <v>0</v>
      </c>
      <c r="S28" s="266">
        <f t="shared" si="22"/>
        <v>0</v>
      </c>
      <c r="T28" s="267">
        <f t="shared" ref="T28" si="25">SUM(T23:T27)</f>
        <v>3332</v>
      </c>
      <c r="U28" s="518">
        <f>SUM(U23:U27)</f>
        <v>0</v>
      </c>
      <c r="V28" s="273">
        <f t="shared" ref="V28" si="26">SUM(V23:V27)</f>
        <v>0</v>
      </c>
      <c r="W28" s="267">
        <f>SUM(W23:W27)</f>
        <v>0</v>
      </c>
      <c r="X28" s="266">
        <f>SUM(X23:X27)</f>
        <v>300</v>
      </c>
      <c r="Y28" s="266">
        <f>SUM(Y23:Y27)</f>
        <v>-5</v>
      </c>
      <c r="Z28" s="273">
        <f t="shared" ref="Z28" si="27">SUM(Z23:Z27)</f>
        <v>-926</v>
      </c>
      <c r="AA28" s="267">
        <f t="shared" ref="AA28" si="28">SUM(AA23:AA27)</f>
        <v>-50487</v>
      </c>
      <c r="AB28" s="265">
        <f t="shared" si="22"/>
        <v>260629</v>
      </c>
    </row>
    <row r="29" spans="1:28" s="255" customFormat="1" ht="8.25" customHeight="1">
      <c r="A29" s="253"/>
      <c r="E29" s="258"/>
      <c r="F29" s="266"/>
      <c r="G29" s="266"/>
      <c r="H29" s="266"/>
      <c r="I29" s="266"/>
      <c r="J29" s="266"/>
      <c r="K29" s="267"/>
      <c r="L29" s="266"/>
      <c r="M29" s="266"/>
      <c r="N29" s="266"/>
      <c r="O29" s="266"/>
      <c r="P29" s="266"/>
      <c r="Q29" s="266"/>
      <c r="R29" s="266"/>
      <c r="S29" s="266"/>
      <c r="T29" s="267"/>
      <c r="U29" s="518"/>
      <c r="V29" s="273"/>
      <c r="W29" s="267"/>
      <c r="X29" s="266"/>
      <c r="Y29" s="266"/>
      <c r="Z29" s="273"/>
      <c r="AA29" s="267"/>
      <c r="AB29" s="265"/>
    </row>
    <row r="30" spans="1:28" s="255" customFormat="1">
      <c r="A30" s="253"/>
      <c r="B30" s="255" t="s">
        <v>166</v>
      </c>
      <c r="E30" s="258"/>
      <c r="F30" s="266"/>
      <c r="G30" s="266"/>
      <c r="H30" s="266"/>
      <c r="I30" s="266"/>
      <c r="J30" s="266"/>
      <c r="K30" s="267"/>
      <c r="L30" s="266"/>
      <c r="M30" s="266"/>
      <c r="N30" s="266"/>
      <c r="O30" s="266"/>
      <c r="P30" s="266"/>
      <c r="Q30" s="266"/>
      <c r="R30" s="266"/>
      <c r="S30" s="266"/>
      <c r="T30" s="267"/>
      <c r="U30" s="518"/>
      <c r="V30" s="273"/>
      <c r="W30" s="267"/>
      <c r="X30" s="266"/>
      <c r="Y30" s="266"/>
      <c r="Z30" s="273"/>
      <c r="AA30" s="267"/>
      <c r="AB30" s="265"/>
    </row>
    <row r="31" spans="1:28" s="255" customFormat="1">
      <c r="A31" s="253">
        <v>13</v>
      </c>
      <c r="C31" s="255" t="s">
        <v>162</v>
      </c>
      <c r="E31" s="262">
        <f>'ROO INPUT'!F31</f>
        <v>26747</v>
      </c>
      <c r="F31" s="266">
        <v>0</v>
      </c>
      <c r="G31" s="266">
        <v>0</v>
      </c>
      <c r="H31" s="266">
        <v>0</v>
      </c>
      <c r="I31" s="266">
        <v>0</v>
      </c>
      <c r="J31" s="266">
        <v>0</v>
      </c>
      <c r="K31" s="267">
        <v>0</v>
      </c>
      <c r="L31" s="266">
        <v>0</v>
      </c>
      <c r="M31" s="266">
        <v>0</v>
      </c>
      <c r="N31" s="266">
        <v>0</v>
      </c>
      <c r="O31" s="266">
        <v>0</v>
      </c>
      <c r="P31" s="266">
        <v>0</v>
      </c>
      <c r="Q31" s="266">
        <v>0</v>
      </c>
      <c r="R31" s="266">
        <v>0</v>
      </c>
      <c r="S31" s="266">
        <v>0</v>
      </c>
      <c r="T31" s="267">
        <v>0</v>
      </c>
      <c r="U31" s="518"/>
      <c r="V31" s="273"/>
      <c r="W31" s="267">
        <v>0</v>
      </c>
      <c r="X31" s="266">
        <v>0</v>
      </c>
      <c r="Y31" s="266">
        <v>0</v>
      </c>
      <c r="Z31" s="273">
        <v>0</v>
      </c>
      <c r="AA31" s="267">
        <v>0</v>
      </c>
      <c r="AB31" s="265">
        <f>SUM(E31:AA31)</f>
        <v>26747</v>
      </c>
    </row>
    <row r="32" spans="1:28" s="255" customFormat="1">
      <c r="A32" s="253">
        <v>14</v>
      </c>
      <c r="C32" s="255" t="s">
        <v>494</v>
      </c>
      <c r="E32" s="262">
        <f>'ROO INPUT'!F32</f>
        <v>31132</v>
      </c>
      <c r="F32" s="266">
        <v>0</v>
      </c>
      <c r="G32" s="266">
        <v>0</v>
      </c>
      <c r="H32" s="266">
        <v>0</v>
      </c>
      <c r="I32" s="266">
        <v>0</v>
      </c>
      <c r="J32" s="266">
        <v>0</v>
      </c>
      <c r="K32" s="267">
        <v>0</v>
      </c>
      <c r="L32" s="266">
        <v>0</v>
      </c>
      <c r="M32" s="266">
        <v>0</v>
      </c>
      <c r="N32" s="266">
        <v>0</v>
      </c>
      <c r="O32" s="266">
        <v>0</v>
      </c>
      <c r="P32" s="266">
        <v>0</v>
      </c>
      <c r="Q32" s="266">
        <v>0</v>
      </c>
      <c r="R32" s="266">
        <v>-58</v>
      </c>
      <c r="S32" s="266">
        <v>0</v>
      </c>
      <c r="T32" s="267">
        <v>0</v>
      </c>
      <c r="U32" s="518">
        <v>0</v>
      </c>
      <c r="V32" s="273">
        <v>0</v>
      </c>
      <c r="W32" s="267">
        <v>0</v>
      </c>
      <c r="X32" s="266">
        <v>0</v>
      </c>
      <c r="Y32" s="266">
        <v>0</v>
      </c>
      <c r="Z32" s="273">
        <v>0</v>
      </c>
      <c r="AA32" s="267">
        <v>0</v>
      </c>
      <c r="AB32" s="265">
        <f>SUM(E32:AA32)</f>
        <v>31074</v>
      </c>
    </row>
    <row r="33" spans="1:28" s="255" customFormat="1">
      <c r="A33" s="253"/>
      <c r="C33" s="258" t="s">
        <v>651</v>
      </c>
      <c r="D33" s="258"/>
      <c r="E33" s="262"/>
      <c r="F33" s="266"/>
      <c r="G33" s="266"/>
      <c r="H33" s="266"/>
      <c r="I33" s="266"/>
      <c r="J33" s="266"/>
      <c r="K33" s="267"/>
      <c r="L33" s="266"/>
      <c r="M33" s="266"/>
      <c r="N33" s="266"/>
      <c r="O33" s="266"/>
      <c r="P33" s="266"/>
      <c r="Q33" s="266"/>
      <c r="R33" s="266"/>
      <c r="S33" s="266"/>
      <c r="T33" s="267"/>
      <c r="U33" s="518"/>
      <c r="V33" s="273"/>
      <c r="W33" s="267"/>
      <c r="X33" s="266"/>
      <c r="Y33" s="266"/>
      <c r="Z33" s="273"/>
      <c r="AA33" s="267"/>
      <c r="AB33" s="265"/>
    </row>
    <row r="34" spans="1:28" s="255" customFormat="1">
      <c r="A34" s="253">
        <v>15</v>
      </c>
      <c r="C34" s="255" t="s">
        <v>164</v>
      </c>
      <c r="E34" s="282">
        <f>'ROO INPUT'!F34</f>
        <v>47422</v>
      </c>
      <c r="F34" s="275">
        <v>0</v>
      </c>
      <c r="G34" s="275">
        <v>0</v>
      </c>
      <c r="H34" s="275">
        <v>0</v>
      </c>
      <c r="I34" s="275">
        <v>0</v>
      </c>
      <c r="J34" s="275">
        <v>-18805</v>
      </c>
      <c r="K34" s="274">
        <v>1020</v>
      </c>
      <c r="L34" s="275">
        <v>0</v>
      </c>
      <c r="M34" s="275">
        <v>0</v>
      </c>
      <c r="N34" s="275">
        <v>0</v>
      </c>
      <c r="O34" s="275">
        <v>0</v>
      </c>
      <c r="P34" s="275">
        <v>0</v>
      </c>
      <c r="Q34" s="275">
        <v>34</v>
      </c>
      <c r="R34" s="275">
        <v>0</v>
      </c>
      <c r="S34" s="275">
        <f>ROUND(S$14*'CF '!$E$16,0)</f>
        <v>-148</v>
      </c>
      <c r="T34" s="275">
        <f>ROUND(T$14*'CF '!$E$16,0)</f>
        <v>-839</v>
      </c>
      <c r="U34" s="527">
        <v>0</v>
      </c>
      <c r="V34" s="274">
        <v>0</v>
      </c>
      <c r="W34" s="274">
        <v>0</v>
      </c>
      <c r="X34" s="275">
        <f>ROUND(X$14*'CF '!$E$16,0)</f>
        <v>67</v>
      </c>
      <c r="Y34" s="275">
        <v>0</v>
      </c>
      <c r="Z34" s="274">
        <v>0</v>
      </c>
      <c r="AA34" s="274">
        <v>0</v>
      </c>
      <c r="AB34" s="103">
        <f>SUM(E34:AA34)</f>
        <v>28751</v>
      </c>
    </row>
    <row r="35" spans="1:28" s="255" customFormat="1">
      <c r="A35" s="253">
        <v>16</v>
      </c>
      <c r="B35" s="255" t="s">
        <v>167</v>
      </c>
      <c r="E35" s="258">
        <f t="shared" ref="E35:AB35" si="29">SUM(E31:E34)</f>
        <v>105301</v>
      </c>
      <c r="F35" s="266">
        <f t="shared" si="29"/>
        <v>0</v>
      </c>
      <c r="G35" s="266">
        <f t="shared" si="29"/>
        <v>0</v>
      </c>
      <c r="H35" s="266">
        <f t="shared" si="29"/>
        <v>0</v>
      </c>
      <c r="I35" s="266">
        <f t="shared" si="29"/>
        <v>0</v>
      </c>
      <c r="J35" s="266">
        <f t="shared" si="29"/>
        <v>-18805</v>
      </c>
      <c r="K35" s="267">
        <f t="shared" si="29"/>
        <v>1020</v>
      </c>
      <c r="L35" s="266">
        <f t="shared" si="29"/>
        <v>0</v>
      </c>
      <c r="M35" s="266">
        <f t="shared" si="29"/>
        <v>0</v>
      </c>
      <c r="N35" s="266">
        <f t="shared" si="29"/>
        <v>0</v>
      </c>
      <c r="O35" s="266">
        <f t="shared" si="29"/>
        <v>0</v>
      </c>
      <c r="P35" s="266">
        <f t="shared" si="29"/>
        <v>0</v>
      </c>
      <c r="Q35" s="266">
        <f t="shared" si="29"/>
        <v>34</v>
      </c>
      <c r="R35" s="266">
        <f t="shared" si="29"/>
        <v>-58</v>
      </c>
      <c r="S35" s="266">
        <f t="shared" si="29"/>
        <v>-148</v>
      </c>
      <c r="T35" s="267">
        <f t="shared" si="29"/>
        <v>-839</v>
      </c>
      <c r="U35" s="518">
        <f t="shared" si="29"/>
        <v>0</v>
      </c>
      <c r="V35" s="273">
        <f>SUM(V31:V34)</f>
        <v>0</v>
      </c>
      <c r="W35" s="267">
        <f>SUM(W31:W34)</f>
        <v>0</v>
      </c>
      <c r="X35" s="266">
        <f t="shared" si="29"/>
        <v>67</v>
      </c>
      <c r="Y35" s="266">
        <f t="shared" si="29"/>
        <v>0</v>
      </c>
      <c r="Z35" s="273">
        <f t="shared" si="29"/>
        <v>0</v>
      </c>
      <c r="AA35" s="267">
        <f t="shared" si="29"/>
        <v>0</v>
      </c>
      <c r="AB35" s="265">
        <f t="shared" si="29"/>
        <v>86572</v>
      </c>
    </row>
    <row r="36" spans="1:28" s="255" customFormat="1" ht="5.25" customHeight="1">
      <c r="E36" s="258"/>
      <c r="F36" s="266"/>
      <c r="G36" s="266"/>
      <c r="H36" s="266"/>
      <c r="I36" s="266"/>
      <c r="J36" s="266"/>
      <c r="K36" s="267"/>
      <c r="L36" s="266"/>
      <c r="M36" s="266"/>
      <c r="N36" s="266"/>
      <c r="O36" s="266"/>
      <c r="P36" s="266"/>
      <c r="Q36" s="266"/>
      <c r="R36" s="266"/>
      <c r="S36" s="266"/>
      <c r="T36" s="267"/>
      <c r="U36" s="518"/>
      <c r="V36" s="273"/>
      <c r="W36" s="267"/>
      <c r="X36" s="266"/>
      <c r="Y36" s="266"/>
      <c r="Z36" s="273"/>
      <c r="AA36" s="267"/>
      <c r="AB36" s="265"/>
    </row>
    <row r="37" spans="1:28" s="255" customFormat="1">
      <c r="A37" s="253">
        <v>17</v>
      </c>
      <c r="B37" s="255" t="s">
        <v>168</v>
      </c>
      <c r="E37" s="262">
        <f>'ROO INPUT'!F37</f>
        <v>9916</v>
      </c>
      <c r="F37" s="266">
        <v>0</v>
      </c>
      <c r="G37" s="266">
        <v>52</v>
      </c>
      <c r="H37" s="266">
        <v>0</v>
      </c>
      <c r="I37" s="266">
        <v>0</v>
      </c>
      <c r="J37" s="266">
        <v>0</v>
      </c>
      <c r="K37" s="267">
        <v>0</v>
      </c>
      <c r="L37" s="266">
        <v>1256</v>
      </c>
      <c r="M37" s="266">
        <v>0</v>
      </c>
      <c r="N37" s="266">
        <v>0</v>
      </c>
      <c r="O37" s="266">
        <v>0</v>
      </c>
      <c r="P37" s="266">
        <v>0</v>
      </c>
      <c r="Q37" s="266">
        <v>0</v>
      </c>
      <c r="R37" s="266">
        <v>0</v>
      </c>
      <c r="S37" s="266">
        <f>ROUND(S$14*'CF '!$E$12,0)</f>
        <v>-11</v>
      </c>
      <c r="T37" s="266">
        <f>ROUND(T$14*'CF '!$E$12,0)</f>
        <v>-65</v>
      </c>
      <c r="U37" s="518">
        <v>8</v>
      </c>
      <c r="V37" s="273">
        <v>0</v>
      </c>
      <c r="W37" s="267">
        <v>0</v>
      </c>
      <c r="X37" s="267">
        <f>ROUND(X$14*'CF '!$E$12,0)+6</f>
        <v>11</v>
      </c>
      <c r="Y37" s="266">
        <v>0</v>
      </c>
      <c r="Z37" s="273">
        <v>0</v>
      </c>
      <c r="AA37" s="267">
        <v>0</v>
      </c>
      <c r="AB37" s="265">
        <f>SUM(E37:AA37)</f>
        <v>11167</v>
      </c>
    </row>
    <row r="38" spans="1:28" s="255" customFormat="1">
      <c r="A38" s="253">
        <v>18</v>
      </c>
      <c r="B38" s="255" t="s">
        <v>169</v>
      </c>
      <c r="E38" s="262">
        <f>'ROO INPUT'!F38</f>
        <v>28425</v>
      </c>
      <c r="F38" s="266">
        <v>0</v>
      </c>
      <c r="G38" s="266">
        <v>0</v>
      </c>
      <c r="H38" s="266">
        <v>0</v>
      </c>
      <c r="I38" s="266">
        <v>0</v>
      </c>
      <c r="J38" s="266">
        <v>0</v>
      </c>
      <c r="K38" s="267">
        <v>0</v>
      </c>
      <c r="L38" s="266">
        <v>0</v>
      </c>
      <c r="M38" s="266">
        <v>0</v>
      </c>
      <c r="N38" s="266">
        <v>0</v>
      </c>
      <c r="O38" s="266">
        <v>0</v>
      </c>
      <c r="P38" s="266">
        <v>0</v>
      </c>
      <c r="Q38" s="266">
        <v>0</v>
      </c>
      <c r="R38" s="266">
        <v>0</v>
      </c>
      <c r="S38" s="266">
        <v>0</v>
      </c>
      <c r="T38" s="267">
        <v>-26835</v>
      </c>
      <c r="U38" s="518">
        <v>0</v>
      </c>
      <c r="V38" s="273">
        <v>0</v>
      </c>
      <c r="W38" s="267">
        <v>0</v>
      </c>
      <c r="X38" s="266">
        <v>0</v>
      </c>
      <c r="Y38" s="266">
        <v>0</v>
      </c>
      <c r="Z38" s="273">
        <v>0</v>
      </c>
      <c r="AA38" s="267">
        <v>0</v>
      </c>
      <c r="AB38" s="265">
        <f>SUM(E38:AA38)</f>
        <v>1590</v>
      </c>
    </row>
    <row r="39" spans="1:28" s="255" customFormat="1">
      <c r="A39" s="253">
        <v>19</v>
      </c>
      <c r="B39" s="255" t="s">
        <v>170</v>
      </c>
      <c r="E39" s="262">
        <f>'ROO INPUT'!F39</f>
        <v>0</v>
      </c>
      <c r="F39" s="266">
        <v>0</v>
      </c>
      <c r="G39" s="266">
        <v>0</v>
      </c>
      <c r="H39" s="266">
        <v>0</v>
      </c>
      <c r="I39" s="266">
        <v>0</v>
      </c>
      <c r="J39" s="266">
        <v>0</v>
      </c>
      <c r="K39" s="267">
        <v>0</v>
      </c>
      <c r="L39" s="266">
        <v>0</v>
      </c>
      <c r="M39" s="266">
        <v>0</v>
      </c>
      <c r="N39" s="266">
        <v>0</v>
      </c>
      <c r="O39" s="266">
        <v>0</v>
      </c>
      <c r="P39" s="266">
        <v>0</v>
      </c>
      <c r="Q39" s="266">
        <v>0</v>
      </c>
      <c r="R39" s="266">
        <v>0</v>
      </c>
      <c r="S39" s="266">
        <v>0</v>
      </c>
      <c r="T39" s="267">
        <v>0</v>
      </c>
      <c r="U39" s="518">
        <v>0</v>
      </c>
      <c r="V39" s="273">
        <v>0</v>
      </c>
      <c r="W39" s="267">
        <v>0</v>
      </c>
      <c r="X39" s="266">
        <v>0</v>
      </c>
      <c r="Y39" s="266">
        <v>0</v>
      </c>
      <c r="Z39" s="273">
        <v>0</v>
      </c>
      <c r="AA39" s="267">
        <v>0</v>
      </c>
      <c r="AB39" s="265">
        <f>SUM(E39:AA39)</f>
        <v>0</v>
      </c>
    </row>
    <row r="40" spans="1:28" s="255" customFormat="1" ht="8.25" customHeight="1">
      <c r="A40" s="253"/>
      <c r="E40" s="258"/>
      <c r="F40" s="266"/>
      <c r="G40" s="266"/>
      <c r="H40" s="266"/>
      <c r="I40" s="266"/>
      <c r="J40" s="266"/>
      <c r="K40" s="267"/>
      <c r="L40" s="266"/>
      <c r="M40" s="266"/>
      <c r="N40" s="266"/>
      <c r="O40" s="266"/>
      <c r="P40" s="266"/>
      <c r="Q40" s="266"/>
      <c r="R40" s="266"/>
      <c r="S40" s="266"/>
      <c r="T40" s="267"/>
      <c r="U40" s="518"/>
      <c r="V40" s="273"/>
      <c r="W40" s="267"/>
      <c r="X40" s="266"/>
      <c r="Y40" s="266"/>
      <c r="Z40" s="273"/>
      <c r="AA40" s="267"/>
      <c r="AB40" s="265"/>
    </row>
    <row r="41" spans="1:28" s="255" customFormat="1">
      <c r="B41" s="255" t="s">
        <v>171</v>
      </c>
      <c r="E41" s="258"/>
      <c r="F41" s="266"/>
      <c r="G41" s="266"/>
      <c r="H41" s="266"/>
      <c r="I41" s="266"/>
      <c r="J41" s="266"/>
      <c r="K41" s="267"/>
      <c r="L41" s="266"/>
      <c r="M41" s="266"/>
      <c r="N41" s="266"/>
      <c r="O41" s="266"/>
      <c r="P41" s="266"/>
      <c r="Q41" s="266"/>
      <c r="R41" s="266"/>
      <c r="S41" s="266"/>
      <c r="T41" s="267"/>
      <c r="U41" s="518"/>
      <c r="V41" s="273"/>
      <c r="W41" s="267"/>
      <c r="X41" s="266"/>
      <c r="Y41" s="266"/>
      <c r="Z41" s="273"/>
      <c r="AA41" s="267"/>
      <c r="AB41" s="265"/>
    </row>
    <row r="42" spans="1:28" s="255" customFormat="1">
      <c r="A42" s="253">
        <v>20</v>
      </c>
      <c r="C42" s="255" t="s">
        <v>162</v>
      </c>
      <c r="E42" s="262">
        <f>'ROO INPUT'!F42</f>
        <v>55880</v>
      </c>
      <c r="F42" s="266">
        <v>0</v>
      </c>
      <c r="G42" s="266">
        <v>0</v>
      </c>
      <c r="H42" s="266">
        <v>0</v>
      </c>
      <c r="I42" s="266">
        <v>0</v>
      </c>
      <c r="J42" s="266">
        <v>0</v>
      </c>
      <c r="K42" s="266">
        <v>0</v>
      </c>
      <c r="L42" s="266">
        <v>0</v>
      </c>
      <c r="M42" s="266">
        <v>-372</v>
      </c>
      <c r="N42" s="266">
        <v>51</v>
      </c>
      <c r="O42" s="266">
        <v>0</v>
      </c>
      <c r="P42" s="266">
        <v>-52</v>
      </c>
      <c r="Q42" s="266">
        <v>0</v>
      </c>
      <c r="R42" s="266">
        <v>0</v>
      </c>
      <c r="S42" s="266">
        <f>ROUND(S$14*'CF '!$E$14,0)</f>
        <v>-8</v>
      </c>
      <c r="T42" s="266">
        <f>ROUND(T$14*'CF '!$E$14,0)</f>
        <v>-43</v>
      </c>
      <c r="U42" s="518">
        <v>-1226</v>
      </c>
      <c r="V42" s="273">
        <v>753</v>
      </c>
      <c r="W42" s="267">
        <v>0</v>
      </c>
      <c r="X42" s="266">
        <f>ROUND(X$14*'CF '!$E$14,0)</f>
        <v>3</v>
      </c>
      <c r="Y42" s="266">
        <v>0</v>
      </c>
      <c r="Z42" s="273">
        <v>0</v>
      </c>
      <c r="AA42" s="267">
        <v>0</v>
      </c>
      <c r="AB42" s="265">
        <f>SUM(E42:AA42)</f>
        <v>54986</v>
      </c>
    </row>
    <row r="43" spans="1:28" s="255" customFormat="1">
      <c r="A43" s="253">
        <v>21</v>
      </c>
      <c r="C43" s="255" t="s">
        <v>494</v>
      </c>
      <c r="E43" s="262">
        <f>'ROO INPUT'!F43</f>
        <v>35595</v>
      </c>
      <c r="F43" s="266">
        <v>0</v>
      </c>
      <c r="G43" s="266">
        <v>0</v>
      </c>
      <c r="H43" s="266">
        <v>0</v>
      </c>
      <c r="I43" s="266">
        <v>0</v>
      </c>
      <c r="J43" s="266">
        <v>0</v>
      </c>
      <c r="K43" s="266">
        <v>0</v>
      </c>
      <c r="L43" s="266">
        <v>0</v>
      </c>
      <c r="M43" s="266">
        <v>0</v>
      </c>
      <c r="N43" s="266">
        <v>0</v>
      </c>
      <c r="O43" s="266">
        <v>0</v>
      </c>
      <c r="P43" s="266">
        <v>0</v>
      </c>
      <c r="Q43" s="266">
        <v>0</v>
      </c>
      <c r="R43" s="266">
        <v>0</v>
      </c>
      <c r="S43" s="266">
        <v>0</v>
      </c>
      <c r="T43" s="267">
        <v>0</v>
      </c>
      <c r="U43" s="518">
        <v>0</v>
      </c>
      <c r="V43" s="273">
        <v>0</v>
      </c>
      <c r="W43" s="267">
        <v>0</v>
      </c>
      <c r="X43" s="266">
        <v>0</v>
      </c>
      <c r="Y43" s="266">
        <v>0</v>
      </c>
      <c r="Z43" s="273">
        <v>0</v>
      </c>
      <c r="AA43" s="267">
        <v>0</v>
      </c>
      <c r="AB43" s="265">
        <f>SUM(E43:AA43)</f>
        <v>35595</v>
      </c>
    </row>
    <row r="44" spans="1:28" s="255" customFormat="1">
      <c r="A44" s="253">
        <v>22</v>
      </c>
      <c r="C44" s="255" t="s">
        <v>615</v>
      </c>
      <c r="E44" s="262">
        <f>'ROO INPUT'!F44</f>
        <v>-9018</v>
      </c>
      <c r="F44" s="266">
        <v>0</v>
      </c>
      <c r="G44" s="266">
        <v>0</v>
      </c>
      <c r="H44" s="266">
        <v>0</v>
      </c>
      <c r="I44" s="266">
        <v>0</v>
      </c>
      <c r="J44" s="266">
        <v>0</v>
      </c>
      <c r="K44" s="266">
        <v>0</v>
      </c>
      <c r="L44" s="266">
        <v>0</v>
      </c>
      <c r="M44" s="266">
        <v>0</v>
      </c>
      <c r="N44" s="266">
        <v>0</v>
      </c>
      <c r="O44" s="266">
        <v>0</v>
      </c>
      <c r="P44" s="266">
        <v>0</v>
      </c>
      <c r="Q44" s="266">
        <v>0</v>
      </c>
      <c r="R44" s="266">
        <v>0</v>
      </c>
      <c r="S44" s="266">
        <v>0</v>
      </c>
      <c r="T44" s="266">
        <v>3914</v>
      </c>
      <c r="U44" s="518">
        <v>0</v>
      </c>
      <c r="V44" s="266">
        <v>0</v>
      </c>
      <c r="W44" s="266">
        <v>0</v>
      </c>
      <c r="X44" s="266">
        <v>0</v>
      </c>
      <c r="Y44" s="266">
        <v>0</v>
      </c>
      <c r="Z44" s="266">
        <v>0</v>
      </c>
      <c r="AA44" s="266">
        <v>0</v>
      </c>
      <c r="AB44" s="265">
        <f>SUM(E44:AA44)</f>
        <v>-5104</v>
      </c>
    </row>
    <row r="45" spans="1:28" s="255" customFormat="1">
      <c r="A45" s="277">
        <v>23</v>
      </c>
      <c r="C45" s="255" t="s">
        <v>164</v>
      </c>
      <c r="E45" s="282">
        <f>'ROO INPUT'!F45</f>
        <v>0</v>
      </c>
      <c r="F45" s="275">
        <v>0</v>
      </c>
      <c r="G45" s="275">
        <v>0</v>
      </c>
      <c r="H45" s="275">
        <v>0</v>
      </c>
      <c r="I45" s="275">
        <v>0</v>
      </c>
      <c r="J45" s="275">
        <v>0</v>
      </c>
      <c r="K45" s="275">
        <v>0</v>
      </c>
      <c r="L45" s="275">
        <v>0</v>
      </c>
      <c r="M45" s="275">
        <v>0</v>
      </c>
      <c r="N45" s="275">
        <v>0</v>
      </c>
      <c r="O45" s="275">
        <v>0</v>
      </c>
      <c r="P45" s="275">
        <v>0</v>
      </c>
      <c r="Q45" s="275">
        <v>0</v>
      </c>
      <c r="R45" s="275">
        <v>0</v>
      </c>
      <c r="S45" s="275">
        <v>0</v>
      </c>
      <c r="T45" s="274">
        <v>0</v>
      </c>
      <c r="U45" s="527">
        <v>0</v>
      </c>
      <c r="V45" s="274">
        <v>0</v>
      </c>
      <c r="W45" s="274">
        <v>0</v>
      </c>
      <c r="X45" s="275">
        <v>0</v>
      </c>
      <c r="Y45" s="275">
        <v>0</v>
      </c>
      <c r="Z45" s="274">
        <v>0</v>
      </c>
      <c r="AA45" s="274">
        <v>0</v>
      </c>
      <c r="AB45" s="103">
        <f>SUM(E45:AA45)</f>
        <v>0</v>
      </c>
    </row>
    <row r="46" spans="1:28" s="255" customFormat="1">
      <c r="A46" s="253">
        <v>24</v>
      </c>
      <c r="B46" s="255" t="s">
        <v>172</v>
      </c>
      <c r="E46" s="282">
        <f t="shared" ref="E46:AB46" si="30">SUM(E42:E45)</f>
        <v>82457</v>
      </c>
      <c r="F46" s="275">
        <f t="shared" si="30"/>
        <v>0</v>
      </c>
      <c r="G46" s="275">
        <f t="shared" si="30"/>
        <v>0</v>
      </c>
      <c r="H46" s="275">
        <f t="shared" si="30"/>
        <v>0</v>
      </c>
      <c r="I46" s="275">
        <f t="shared" ref="I46" si="31">SUM(I42:I45)</f>
        <v>0</v>
      </c>
      <c r="J46" s="275">
        <f t="shared" si="30"/>
        <v>0</v>
      </c>
      <c r="K46" s="275">
        <f t="shared" ref="K46" si="32">SUM(K42:K45)</f>
        <v>0</v>
      </c>
      <c r="L46" s="275">
        <f t="shared" si="30"/>
        <v>0</v>
      </c>
      <c r="M46" s="275">
        <f t="shared" si="30"/>
        <v>-372</v>
      </c>
      <c r="N46" s="275">
        <f t="shared" si="30"/>
        <v>51</v>
      </c>
      <c r="O46" s="275">
        <f t="shared" si="30"/>
        <v>0</v>
      </c>
      <c r="P46" s="275">
        <f t="shared" si="30"/>
        <v>-52</v>
      </c>
      <c r="Q46" s="275">
        <f t="shared" si="30"/>
        <v>0</v>
      </c>
      <c r="R46" s="275">
        <f t="shared" si="30"/>
        <v>0</v>
      </c>
      <c r="S46" s="275">
        <f t="shared" si="30"/>
        <v>-8</v>
      </c>
      <c r="T46" s="274">
        <f t="shared" ref="T46" si="33">SUM(T42:T45)</f>
        <v>3871</v>
      </c>
      <c r="U46" s="527">
        <f>SUM(U42:U45)</f>
        <v>-1226</v>
      </c>
      <c r="V46" s="274">
        <f t="shared" ref="V46" si="34">SUM(V42:V45)</f>
        <v>753</v>
      </c>
      <c r="W46" s="274">
        <f>SUM(W42:W45)</f>
        <v>0</v>
      </c>
      <c r="X46" s="275">
        <f>SUM(X42:X45)</f>
        <v>3</v>
      </c>
      <c r="Y46" s="275">
        <f>SUM(Y42:Y45)</f>
        <v>0</v>
      </c>
      <c r="Z46" s="274">
        <f t="shared" ref="Z46" si="35">SUM(Z42:Z45)</f>
        <v>0</v>
      </c>
      <c r="AA46" s="274">
        <f t="shared" ref="AA46" si="36">SUM(AA42:AA45)</f>
        <v>0</v>
      </c>
      <c r="AB46" s="103">
        <f t="shared" si="30"/>
        <v>85477</v>
      </c>
    </row>
    <row r="47" spans="1:28" s="255" customFormat="1" ht="18" customHeight="1">
      <c r="A47" s="253">
        <v>25</v>
      </c>
      <c r="B47" s="255" t="s">
        <v>173</v>
      </c>
      <c r="E47" s="282">
        <f t="shared" ref="E47:AB47" si="37">E46+E39+E38+E37+E35+E28</f>
        <v>533959</v>
      </c>
      <c r="F47" s="275">
        <f t="shared" si="37"/>
        <v>0</v>
      </c>
      <c r="G47" s="275">
        <f t="shared" si="37"/>
        <v>57</v>
      </c>
      <c r="H47" s="275">
        <f t="shared" si="37"/>
        <v>0</v>
      </c>
      <c r="I47" s="275">
        <f t="shared" si="37"/>
        <v>0</v>
      </c>
      <c r="J47" s="275">
        <f t="shared" si="37"/>
        <v>-18805</v>
      </c>
      <c r="K47" s="275">
        <f t="shared" si="37"/>
        <v>1570</v>
      </c>
      <c r="L47" s="275">
        <f t="shared" si="37"/>
        <v>1256</v>
      </c>
      <c r="M47" s="275">
        <f t="shared" si="37"/>
        <v>-372</v>
      </c>
      <c r="N47" s="275">
        <f t="shared" si="37"/>
        <v>51</v>
      </c>
      <c r="O47" s="275">
        <f t="shared" si="37"/>
        <v>0</v>
      </c>
      <c r="P47" s="275">
        <f t="shared" si="37"/>
        <v>-52</v>
      </c>
      <c r="Q47" s="275">
        <f t="shared" si="37"/>
        <v>34</v>
      </c>
      <c r="R47" s="275">
        <f t="shared" si="37"/>
        <v>-58</v>
      </c>
      <c r="S47" s="275">
        <f t="shared" si="37"/>
        <v>-167</v>
      </c>
      <c r="T47" s="274">
        <f t="shared" si="37"/>
        <v>-20536</v>
      </c>
      <c r="U47" s="527">
        <f t="shared" si="37"/>
        <v>-1218</v>
      </c>
      <c r="V47" s="274">
        <f>V46+V39+V38+V37+V35+V28</f>
        <v>753</v>
      </c>
      <c r="W47" s="274">
        <f>W46+W39+W38+W37+W35+W28</f>
        <v>0</v>
      </c>
      <c r="X47" s="275">
        <f t="shared" si="37"/>
        <v>381</v>
      </c>
      <c r="Y47" s="275">
        <f t="shared" si="37"/>
        <v>-5</v>
      </c>
      <c r="Z47" s="274">
        <f t="shared" si="37"/>
        <v>-926</v>
      </c>
      <c r="AA47" s="274">
        <f t="shared" si="37"/>
        <v>-50487</v>
      </c>
      <c r="AB47" s="103">
        <f t="shared" si="37"/>
        <v>445435</v>
      </c>
    </row>
    <row r="48" spans="1:28" s="255" customFormat="1" ht="8.25" customHeight="1">
      <c r="E48" s="258"/>
      <c r="F48" s="266"/>
      <c r="G48" s="266"/>
      <c r="H48" s="266"/>
      <c r="I48" s="266"/>
      <c r="J48" s="266"/>
      <c r="K48" s="266"/>
      <c r="L48" s="266"/>
      <c r="M48" s="266"/>
      <c r="N48" s="266"/>
      <c r="O48" s="266"/>
      <c r="P48" s="266"/>
      <c r="Q48" s="266"/>
      <c r="R48" s="266"/>
      <c r="S48" s="266"/>
      <c r="T48" s="267"/>
      <c r="U48" s="518"/>
      <c r="V48" s="273"/>
      <c r="W48" s="267"/>
      <c r="X48" s="266"/>
      <c r="Y48" s="266"/>
      <c r="Z48" s="273"/>
      <c r="AA48" s="267"/>
      <c r="AB48" s="265"/>
    </row>
    <row r="49" spans="1:28" s="255" customFormat="1">
      <c r="A49" s="253">
        <v>26</v>
      </c>
      <c r="B49" s="255" t="s">
        <v>174</v>
      </c>
      <c r="E49" s="258">
        <f t="shared" ref="E49:AB49" si="38">E19-E47</f>
        <v>127498</v>
      </c>
      <c r="F49" s="266">
        <f t="shared" si="38"/>
        <v>0</v>
      </c>
      <c r="G49" s="266">
        <f t="shared" si="38"/>
        <v>-57</v>
      </c>
      <c r="H49" s="266">
        <f t="shared" si="38"/>
        <v>0</v>
      </c>
      <c r="I49" s="266">
        <f t="shared" si="38"/>
        <v>0</v>
      </c>
      <c r="J49" s="266">
        <f t="shared" si="38"/>
        <v>-80</v>
      </c>
      <c r="K49" s="266">
        <f t="shared" si="38"/>
        <v>-1570</v>
      </c>
      <c r="L49" s="266">
        <f t="shared" si="38"/>
        <v>-1256</v>
      </c>
      <c r="M49" s="266">
        <f t="shared" si="38"/>
        <v>372</v>
      </c>
      <c r="N49" s="266">
        <f t="shared" si="38"/>
        <v>-51</v>
      </c>
      <c r="O49" s="266">
        <f t="shared" si="38"/>
        <v>0</v>
      </c>
      <c r="P49" s="266">
        <f t="shared" si="38"/>
        <v>52</v>
      </c>
      <c r="Q49" s="266">
        <f t="shared" si="38"/>
        <v>-34</v>
      </c>
      <c r="R49" s="266">
        <f t="shared" si="38"/>
        <v>58</v>
      </c>
      <c r="S49" s="266">
        <f t="shared" si="38"/>
        <v>-786</v>
      </c>
      <c r="T49" s="267">
        <f t="shared" si="38"/>
        <v>-1397</v>
      </c>
      <c r="U49" s="518">
        <f t="shared" si="38"/>
        <v>1218</v>
      </c>
      <c r="V49" s="273">
        <f>V19-V47</f>
        <v>-753</v>
      </c>
      <c r="W49" s="267">
        <f>W19-W47</f>
        <v>0</v>
      </c>
      <c r="X49" s="266">
        <f t="shared" si="38"/>
        <v>1359</v>
      </c>
      <c r="Y49" s="266">
        <f t="shared" si="38"/>
        <v>5</v>
      </c>
      <c r="Z49" s="273">
        <f t="shared" si="38"/>
        <v>926</v>
      </c>
      <c r="AA49" s="267">
        <f t="shared" si="38"/>
        <v>-5865</v>
      </c>
      <c r="AB49" s="265">
        <f t="shared" si="38"/>
        <v>119639</v>
      </c>
    </row>
    <row r="50" spans="1:28" s="255" customFormat="1" ht="6.75" customHeight="1">
      <c r="A50" s="253"/>
      <c r="E50" s="258"/>
      <c r="F50" s="266"/>
      <c r="G50" s="266"/>
      <c r="H50" s="266"/>
      <c r="I50" s="266"/>
      <c r="J50" s="266"/>
      <c r="K50" s="266"/>
      <c r="L50" s="266"/>
      <c r="M50" s="266"/>
      <c r="N50" s="266"/>
      <c r="O50" s="266"/>
      <c r="P50" s="266"/>
      <c r="Q50" s="266"/>
      <c r="R50" s="266"/>
      <c r="S50" s="266"/>
      <c r="T50" s="267"/>
      <c r="U50" s="518"/>
      <c r="V50" s="273"/>
      <c r="W50" s="267"/>
      <c r="X50" s="266"/>
      <c r="Y50" s="266"/>
      <c r="Z50" s="273"/>
      <c r="AA50" s="267"/>
      <c r="AB50" s="265"/>
    </row>
    <row r="51" spans="1:28" s="255" customFormat="1">
      <c r="A51" s="257"/>
      <c r="B51" s="255" t="s">
        <v>175</v>
      </c>
      <c r="E51" s="258"/>
      <c r="F51" s="266"/>
      <c r="G51" s="266"/>
      <c r="H51" s="266"/>
      <c r="I51" s="266"/>
      <c r="J51" s="266"/>
      <c r="K51" s="266"/>
      <c r="L51" s="266"/>
      <c r="M51" s="266"/>
      <c r="N51" s="266"/>
      <c r="O51" s="266"/>
      <c r="P51" s="266"/>
      <c r="Q51" s="266"/>
      <c r="R51" s="266"/>
      <c r="S51" s="266"/>
      <c r="T51" s="267"/>
      <c r="U51" s="518"/>
      <c r="V51" s="273"/>
      <c r="W51" s="267"/>
      <c r="X51" s="266"/>
      <c r="Y51" s="266"/>
      <c r="Z51" s="273"/>
      <c r="AA51" s="267"/>
      <c r="AB51" s="265"/>
    </row>
    <row r="52" spans="1:28" s="258" customFormat="1">
      <c r="A52" s="277">
        <v>27</v>
      </c>
      <c r="B52" s="258" t="s">
        <v>527</v>
      </c>
      <c r="D52" s="356"/>
      <c r="E52" s="262">
        <f>'ROO INPUT'!F52</f>
        <v>4963</v>
      </c>
      <c r="F52" s="267">
        <f>F49*0.21</f>
        <v>0</v>
      </c>
      <c r="G52" s="267">
        <f>G49*0.21</f>
        <v>-11.969999999999999</v>
      </c>
      <c r="H52" s="267">
        <f t="shared" ref="H52:AA52" si="39">H49*0.21</f>
        <v>0</v>
      </c>
      <c r="I52" s="267">
        <f t="shared" si="39"/>
        <v>0</v>
      </c>
      <c r="J52" s="267">
        <f t="shared" si="39"/>
        <v>-16.8</v>
      </c>
      <c r="K52" s="267">
        <f t="shared" si="39"/>
        <v>-329.7</v>
      </c>
      <c r="L52" s="267">
        <f t="shared" si="39"/>
        <v>-263.76</v>
      </c>
      <c r="M52" s="267">
        <f t="shared" si="39"/>
        <v>78.11999999999999</v>
      </c>
      <c r="N52" s="267">
        <f t="shared" si="39"/>
        <v>-10.709999999999999</v>
      </c>
      <c r="O52" s="267">
        <v>1</v>
      </c>
      <c r="P52" s="267">
        <f t="shared" si="39"/>
        <v>10.92</v>
      </c>
      <c r="Q52" s="267">
        <f t="shared" si="39"/>
        <v>-7.14</v>
      </c>
      <c r="R52" s="267">
        <f t="shared" si="39"/>
        <v>12.18</v>
      </c>
      <c r="S52" s="267">
        <f t="shared" si="39"/>
        <v>-165.06</v>
      </c>
      <c r="T52" s="267">
        <f t="shared" si="39"/>
        <v>-293.37</v>
      </c>
      <c r="U52" s="518">
        <f t="shared" si="39"/>
        <v>255.78</v>
      </c>
      <c r="V52" s="267">
        <f>V49*0.21</f>
        <v>-158.13</v>
      </c>
      <c r="W52" s="267">
        <f>'DEBT CALC'!E46</f>
        <v>108</v>
      </c>
      <c r="X52" s="267">
        <v>348</v>
      </c>
      <c r="Y52" s="267">
        <f t="shared" si="39"/>
        <v>1.05</v>
      </c>
      <c r="Z52" s="267">
        <f t="shared" si="39"/>
        <v>194.45999999999998</v>
      </c>
      <c r="AA52" s="267">
        <f t="shared" si="39"/>
        <v>-1231.6499999999999</v>
      </c>
      <c r="AB52" s="265">
        <f>SUM(E52:AA52)</f>
        <v>3484.2199999999993</v>
      </c>
    </row>
    <row r="53" spans="1:28" s="258" customFormat="1">
      <c r="A53" s="277">
        <v>28</v>
      </c>
      <c r="B53" s="258" t="s">
        <v>212</v>
      </c>
      <c r="E53" s="262">
        <f>'ROO INPUT'!F53</f>
        <v>0</v>
      </c>
      <c r="F53" s="267">
        <f>(F81*'RR SUMMARY'!$N$10)*-0.21</f>
        <v>-0.26747700000000002</v>
      </c>
      <c r="G53" s="267">
        <f>(G81*'RR SUMMARY'!$N$10)*-0.21</f>
        <v>-5.6909999999999999E-3</v>
      </c>
      <c r="H53" s="267">
        <f>(H81*'RR SUMMARY'!$N$10)*-0.21</f>
        <v>21.352631999999996</v>
      </c>
      <c r="I53" s="267">
        <f>(I81*'RR SUMMARY'!$N$10)*-0.21</f>
        <v>274.807008</v>
      </c>
      <c r="J53" s="267">
        <f>(J81*'RR SUMMARY'!$N$10)*-0.21</f>
        <v>0</v>
      </c>
      <c r="K53" s="267">
        <f>(K81*'RR SUMMARY'!$N$10)*-0.21</f>
        <v>0</v>
      </c>
      <c r="L53" s="267">
        <f>(L81*'RR SUMMARY'!$N$10)*-0.21</f>
        <v>0</v>
      </c>
      <c r="M53" s="267">
        <f>(M81*'RR SUMMARY'!$N$10)*-0.21</f>
        <v>0</v>
      </c>
      <c r="N53" s="267">
        <f>(N81*'RR SUMMARY'!$N$10)*-0.21</f>
        <v>0</v>
      </c>
      <c r="O53" s="267">
        <f>(O81*'RR SUMMARY'!$N$10)*-0.21</f>
        <v>0</v>
      </c>
      <c r="P53" s="267">
        <f>(P81*'RR SUMMARY'!$N$10)*-0.21</f>
        <v>0</v>
      </c>
      <c r="Q53" s="267">
        <f>(Q81*'RR SUMMARY'!$N$10)*-0.21</f>
        <v>0</v>
      </c>
      <c r="R53" s="267">
        <f>(R81*'RR SUMMARY'!$N$10)*-0.21</f>
        <v>0</v>
      </c>
      <c r="S53" s="267">
        <f>(S81*'RR SUMMARY'!$N$10)*-0.21</f>
        <v>0</v>
      </c>
      <c r="T53" s="267">
        <f>(T81*'RR SUMMARY'!$N$10)*-0.21</f>
        <v>0</v>
      </c>
      <c r="U53" s="518">
        <f>(U81*'RR SUMMARY'!$N$10)*-0.21</f>
        <v>0</v>
      </c>
      <c r="V53" s="267">
        <f>(V81*'RR SUMMARY'!$N$10)*-0.21</f>
        <v>0</v>
      </c>
      <c r="W53" s="267"/>
      <c r="X53" s="267">
        <f>(X81*'RR SUMMARY'!$N$10)*-0.21</f>
        <v>0</v>
      </c>
      <c r="Y53" s="267">
        <f>(Y81*'RR SUMMARY'!$N$10)*-0.21</f>
        <v>0</v>
      </c>
      <c r="Z53" s="267">
        <f>(Z81*'RR SUMMARY'!$N$10)*-0.21</f>
        <v>0</v>
      </c>
      <c r="AA53" s="267">
        <f>(AA81*'RR SUMMARY'!$N$10)*-0.21</f>
        <v>0</v>
      </c>
      <c r="AB53" s="265">
        <f>SUM(E53:AA53)</f>
        <v>295.88647199999997</v>
      </c>
    </row>
    <row r="54" spans="1:28" s="258" customFormat="1">
      <c r="A54" s="277">
        <v>29</v>
      </c>
      <c r="B54" s="258" t="s">
        <v>176</v>
      </c>
      <c r="E54" s="262">
        <f>'ROO INPUT'!F54</f>
        <v>7830</v>
      </c>
      <c r="F54" s="267">
        <v>0</v>
      </c>
      <c r="G54" s="267">
        <v>0</v>
      </c>
      <c r="H54" s="267">
        <v>0</v>
      </c>
      <c r="I54" s="267">
        <v>0</v>
      </c>
      <c r="J54" s="267">
        <v>0</v>
      </c>
      <c r="K54" s="267">
        <v>0</v>
      </c>
      <c r="L54" s="267">
        <v>0</v>
      </c>
      <c r="M54" s="267">
        <v>0</v>
      </c>
      <c r="N54" s="267">
        <v>0</v>
      </c>
      <c r="O54" s="267">
        <v>-4</v>
      </c>
      <c r="P54" s="267">
        <v>0</v>
      </c>
      <c r="Q54" s="267">
        <v>0</v>
      </c>
      <c r="R54" s="267">
        <v>0</v>
      </c>
      <c r="S54" s="267">
        <v>0</v>
      </c>
      <c r="T54" s="267">
        <v>0</v>
      </c>
      <c r="U54" s="518">
        <v>0</v>
      </c>
      <c r="V54" s="273">
        <v>0</v>
      </c>
      <c r="W54" s="267">
        <v>0</v>
      </c>
      <c r="X54" s="267">
        <v>-63</v>
      </c>
      <c r="Y54" s="267">
        <v>0</v>
      </c>
      <c r="Z54" s="273">
        <v>0</v>
      </c>
      <c r="AA54" s="267">
        <v>0</v>
      </c>
      <c r="AB54" s="265">
        <f>SUM(E54:AA54)</f>
        <v>7763</v>
      </c>
    </row>
    <row r="55" spans="1:28" s="255" customFormat="1">
      <c r="A55" s="257">
        <v>30</v>
      </c>
      <c r="B55" s="255" t="s">
        <v>204</v>
      </c>
      <c r="E55" s="282">
        <f>'ROO INPUT'!F55</f>
        <v>-318</v>
      </c>
      <c r="F55" s="275">
        <v>0</v>
      </c>
      <c r="G55" s="275">
        <v>0</v>
      </c>
      <c r="H55" s="275">
        <v>0</v>
      </c>
      <c r="I55" s="275">
        <v>0</v>
      </c>
      <c r="J55" s="275">
        <v>0</v>
      </c>
      <c r="K55" s="275">
        <v>0</v>
      </c>
      <c r="L55" s="275">
        <v>0</v>
      </c>
      <c r="M55" s="275">
        <v>0</v>
      </c>
      <c r="N55" s="275">
        <v>0</v>
      </c>
      <c r="O55" s="275">
        <v>0</v>
      </c>
      <c r="P55" s="275">
        <v>0</v>
      </c>
      <c r="Q55" s="275">
        <v>0</v>
      </c>
      <c r="R55" s="275">
        <v>0</v>
      </c>
      <c r="S55" s="275">
        <v>0</v>
      </c>
      <c r="T55" s="274">
        <v>0</v>
      </c>
      <c r="U55" s="527">
        <v>0</v>
      </c>
      <c r="V55" s="274">
        <v>0</v>
      </c>
      <c r="W55" s="274">
        <v>0</v>
      </c>
      <c r="X55" s="275">
        <v>0</v>
      </c>
      <c r="Y55" s="275">
        <v>0</v>
      </c>
      <c r="Z55" s="274">
        <v>0</v>
      </c>
      <c r="AA55" s="274">
        <v>0</v>
      </c>
      <c r="AB55" s="103">
        <f>SUM(E55:AA55)</f>
        <v>-318</v>
      </c>
    </row>
    <row r="56" spans="1:28" ht="6.75" customHeight="1">
      <c r="V56" s="273"/>
      <c r="Z56" s="273"/>
    </row>
    <row r="57" spans="1:28" s="254" customFormat="1" ht="12" thickBot="1">
      <c r="A57" s="256">
        <v>31</v>
      </c>
      <c r="B57" s="254" t="s">
        <v>177</v>
      </c>
      <c r="E57" s="283">
        <f t="shared" ref="E57:AB57" si="40">E49-SUM(E52:E55)</f>
        <v>115023</v>
      </c>
      <c r="F57" s="284">
        <f t="shared" si="40"/>
        <v>0.26747700000000002</v>
      </c>
      <c r="G57" s="284">
        <f t="shared" si="40"/>
        <v>-45.024309000000002</v>
      </c>
      <c r="H57" s="284">
        <f t="shared" si="40"/>
        <v>-21.352631999999996</v>
      </c>
      <c r="I57" s="284">
        <f t="shared" ref="I57" si="41">I49-SUM(I52:I55)</f>
        <v>-274.807008</v>
      </c>
      <c r="J57" s="284">
        <f t="shared" si="40"/>
        <v>-63.2</v>
      </c>
      <c r="K57" s="284">
        <f t="shared" ref="K57" si="42">K49-SUM(K52:K55)</f>
        <v>-1240.3</v>
      </c>
      <c r="L57" s="284">
        <f t="shared" si="40"/>
        <v>-992.24</v>
      </c>
      <c r="M57" s="284">
        <f t="shared" si="40"/>
        <v>293.88</v>
      </c>
      <c r="N57" s="284">
        <f t="shared" si="40"/>
        <v>-40.29</v>
      </c>
      <c r="O57" s="284">
        <f t="shared" si="40"/>
        <v>3</v>
      </c>
      <c r="P57" s="284">
        <f t="shared" si="40"/>
        <v>41.08</v>
      </c>
      <c r="Q57" s="284">
        <f t="shared" si="40"/>
        <v>-26.86</v>
      </c>
      <c r="R57" s="284">
        <f t="shared" si="40"/>
        <v>45.82</v>
      </c>
      <c r="S57" s="284">
        <f t="shared" si="40"/>
        <v>-620.94000000000005</v>
      </c>
      <c r="T57" s="283">
        <f t="shared" ref="T57" si="43">T49-SUM(T52:T55)</f>
        <v>-1103.6300000000001</v>
      </c>
      <c r="U57" s="528">
        <f t="shared" ref="U57:AA57" si="44">U49-SUM(U52:U55)</f>
        <v>962.22</v>
      </c>
      <c r="V57" s="481">
        <f t="shared" ref="V57" si="45">V49-SUM(V52:V55)</f>
        <v>-594.87</v>
      </c>
      <c r="W57" s="481">
        <f>W49-SUM(W52:W55)</f>
        <v>-108</v>
      </c>
      <c r="X57" s="284">
        <f t="shared" si="44"/>
        <v>1074</v>
      </c>
      <c r="Y57" s="284">
        <f t="shared" si="44"/>
        <v>3.95</v>
      </c>
      <c r="Z57" s="481">
        <f t="shared" si="44"/>
        <v>731.54</v>
      </c>
      <c r="AA57" s="283">
        <f t="shared" si="44"/>
        <v>-4633.3500000000004</v>
      </c>
      <c r="AB57" s="203">
        <f t="shared" si="40"/>
        <v>108413.893528</v>
      </c>
    </row>
    <row r="58" spans="1:28" ht="6" customHeight="1" thickTop="1">
      <c r="A58" s="256"/>
      <c r="V58" s="273"/>
      <c r="Z58" s="273"/>
    </row>
    <row r="59" spans="1:28">
      <c r="A59" s="256"/>
      <c r="B59" s="240" t="s">
        <v>178</v>
      </c>
      <c r="V59" s="273"/>
      <c r="Z59" s="273"/>
    </row>
    <row r="60" spans="1:28">
      <c r="B60" s="240" t="s">
        <v>179</v>
      </c>
      <c r="V60" s="273"/>
      <c r="Z60" s="273"/>
    </row>
    <row r="61" spans="1:28" s="254" customFormat="1">
      <c r="A61" s="280">
        <v>32</v>
      </c>
      <c r="C61" s="254" t="s">
        <v>180</v>
      </c>
      <c r="E61" s="263">
        <f>'ROO INPUT'!F61</f>
        <v>211035</v>
      </c>
      <c r="F61" s="254">
        <v>0</v>
      </c>
      <c r="G61" s="254">
        <v>0</v>
      </c>
      <c r="H61" s="254">
        <v>0</v>
      </c>
      <c r="I61" s="254">
        <v>0</v>
      </c>
      <c r="J61" s="254">
        <v>0</v>
      </c>
      <c r="K61" s="254">
        <v>0</v>
      </c>
      <c r="L61" s="254">
        <v>0</v>
      </c>
      <c r="M61" s="254">
        <v>0</v>
      </c>
      <c r="N61" s="254">
        <v>0</v>
      </c>
      <c r="O61" s="254">
        <v>0</v>
      </c>
      <c r="P61" s="254">
        <v>0</v>
      </c>
      <c r="Q61" s="254">
        <v>0</v>
      </c>
      <c r="R61" s="254">
        <v>0</v>
      </c>
      <c r="S61" s="254">
        <v>0</v>
      </c>
      <c r="T61" s="278">
        <v>0</v>
      </c>
      <c r="U61" s="529">
        <v>0</v>
      </c>
      <c r="V61" s="263">
        <v>0</v>
      </c>
      <c r="W61" s="278">
        <v>0</v>
      </c>
      <c r="X61" s="254">
        <v>0</v>
      </c>
      <c r="Y61" s="254">
        <v>0</v>
      </c>
      <c r="Z61" s="263">
        <v>0</v>
      </c>
      <c r="AA61" s="278">
        <v>0</v>
      </c>
      <c r="AB61" s="144">
        <f>SUM(E61:AA61)</f>
        <v>211035</v>
      </c>
    </row>
    <row r="62" spans="1:28" s="255" customFormat="1">
      <c r="A62" s="256">
        <v>33</v>
      </c>
      <c r="C62" s="255" t="s">
        <v>181</v>
      </c>
      <c r="E62" s="262">
        <f>'ROO INPUT'!F62</f>
        <v>930160</v>
      </c>
      <c r="F62" s="266">
        <v>0</v>
      </c>
      <c r="G62" s="266">
        <v>0</v>
      </c>
      <c r="H62" s="266">
        <v>0</v>
      </c>
      <c r="I62" s="266">
        <v>0</v>
      </c>
      <c r="J62" s="266">
        <v>0</v>
      </c>
      <c r="K62" s="266">
        <v>0</v>
      </c>
      <c r="L62" s="266">
        <v>0</v>
      </c>
      <c r="M62" s="266">
        <v>0</v>
      </c>
      <c r="N62" s="266">
        <v>0</v>
      </c>
      <c r="O62" s="266">
        <v>0</v>
      </c>
      <c r="P62" s="266">
        <v>0</v>
      </c>
      <c r="Q62" s="266">
        <v>0</v>
      </c>
      <c r="R62" s="266">
        <v>0</v>
      </c>
      <c r="S62" s="266">
        <v>0</v>
      </c>
      <c r="T62" s="267">
        <v>0</v>
      </c>
      <c r="U62" s="518">
        <v>0</v>
      </c>
      <c r="V62" s="273">
        <v>0</v>
      </c>
      <c r="W62" s="267">
        <v>0</v>
      </c>
      <c r="X62" s="266">
        <v>0</v>
      </c>
      <c r="Y62" s="266">
        <v>0</v>
      </c>
      <c r="Z62" s="273">
        <v>0</v>
      </c>
      <c r="AA62" s="267">
        <v>0</v>
      </c>
      <c r="AB62" s="170">
        <f>SUM(E62:AA62)</f>
        <v>930160</v>
      </c>
    </row>
    <row r="63" spans="1:28" s="255" customFormat="1" ht="12.75" customHeight="1">
      <c r="A63" s="256">
        <v>34</v>
      </c>
      <c r="C63" s="255" t="s">
        <v>182</v>
      </c>
      <c r="E63" s="262">
        <f>'ROO INPUT'!F63</f>
        <v>509897</v>
      </c>
      <c r="F63" s="266">
        <v>0</v>
      </c>
      <c r="G63" s="266">
        <v>0</v>
      </c>
      <c r="H63" s="266">
        <v>0</v>
      </c>
      <c r="I63" s="266">
        <v>0</v>
      </c>
      <c r="J63" s="266">
        <v>0</v>
      </c>
      <c r="K63" s="266">
        <v>0</v>
      </c>
      <c r="L63" s="266">
        <v>0</v>
      </c>
      <c r="M63" s="266">
        <v>0</v>
      </c>
      <c r="N63" s="266">
        <v>0</v>
      </c>
      <c r="O63" s="266">
        <v>0</v>
      </c>
      <c r="P63" s="266">
        <v>0</v>
      </c>
      <c r="Q63" s="266">
        <v>0</v>
      </c>
      <c r="R63" s="266">
        <v>0</v>
      </c>
      <c r="S63" s="266">
        <v>0</v>
      </c>
      <c r="T63" s="267">
        <v>0</v>
      </c>
      <c r="U63" s="518">
        <v>0</v>
      </c>
      <c r="V63" s="273">
        <v>0</v>
      </c>
      <c r="W63" s="267">
        <v>0</v>
      </c>
      <c r="X63" s="266">
        <v>0</v>
      </c>
      <c r="Y63" s="266">
        <v>0</v>
      </c>
      <c r="Z63" s="273">
        <v>0</v>
      </c>
      <c r="AA63" s="267">
        <v>0</v>
      </c>
      <c r="AB63" s="170">
        <f>SUM(E63:AA63)</f>
        <v>509897</v>
      </c>
    </row>
    <row r="64" spans="1:28" s="255" customFormat="1" ht="12" customHeight="1">
      <c r="A64" s="256">
        <v>35</v>
      </c>
      <c r="C64" s="255" t="s">
        <v>166</v>
      </c>
      <c r="E64" s="262">
        <f>'ROO INPUT'!F64</f>
        <v>1194477</v>
      </c>
      <c r="F64" s="266">
        <v>0</v>
      </c>
      <c r="G64" s="266">
        <v>0</v>
      </c>
      <c r="H64" s="266">
        <v>0</v>
      </c>
      <c r="I64" s="266">
        <v>-57668</v>
      </c>
      <c r="J64" s="266">
        <v>0</v>
      </c>
      <c r="K64" s="266">
        <v>0</v>
      </c>
      <c r="L64" s="266">
        <v>0</v>
      </c>
      <c r="M64" s="266">
        <v>0</v>
      </c>
      <c r="N64" s="266">
        <v>0</v>
      </c>
      <c r="O64" s="266">
        <v>0</v>
      </c>
      <c r="P64" s="266">
        <v>0</v>
      </c>
      <c r="Q64" s="266">
        <v>0</v>
      </c>
      <c r="R64" s="266">
        <v>0</v>
      </c>
      <c r="S64" s="266">
        <v>0</v>
      </c>
      <c r="T64" s="267">
        <v>0</v>
      </c>
      <c r="U64" s="518">
        <v>0</v>
      </c>
      <c r="V64" s="273">
        <v>0</v>
      </c>
      <c r="W64" s="267">
        <v>0</v>
      </c>
      <c r="X64" s="266">
        <v>0</v>
      </c>
      <c r="Y64" s="266">
        <v>0</v>
      </c>
      <c r="Z64" s="273">
        <v>0</v>
      </c>
      <c r="AA64" s="267">
        <v>0</v>
      </c>
      <c r="AB64" s="170">
        <f>SUM(E64:AA64)</f>
        <v>1136809</v>
      </c>
    </row>
    <row r="65" spans="1:28" s="255" customFormat="1">
      <c r="A65" s="256">
        <v>36</v>
      </c>
      <c r="C65" s="255" t="s">
        <v>183</v>
      </c>
      <c r="E65" s="282">
        <f>'ROO INPUT'!F65-1</f>
        <v>279555</v>
      </c>
      <c r="F65" s="275">
        <v>0</v>
      </c>
      <c r="G65" s="275">
        <v>0</v>
      </c>
      <c r="H65" s="275">
        <v>0</v>
      </c>
      <c r="I65" s="275">
        <v>0</v>
      </c>
      <c r="J65" s="275">
        <v>0</v>
      </c>
      <c r="K65" s="275">
        <v>0</v>
      </c>
      <c r="L65" s="275">
        <v>0</v>
      </c>
      <c r="M65" s="275">
        <v>0</v>
      </c>
      <c r="N65" s="275">
        <v>0</v>
      </c>
      <c r="O65" s="275">
        <v>0</v>
      </c>
      <c r="P65" s="275">
        <v>0</v>
      </c>
      <c r="Q65" s="275">
        <v>0</v>
      </c>
      <c r="R65" s="275">
        <v>0</v>
      </c>
      <c r="S65" s="275">
        <v>0</v>
      </c>
      <c r="T65" s="274">
        <v>0</v>
      </c>
      <c r="U65" s="527">
        <v>0</v>
      </c>
      <c r="V65" s="274">
        <v>0</v>
      </c>
      <c r="W65" s="274">
        <v>0</v>
      </c>
      <c r="X65" s="275">
        <v>0</v>
      </c>
      <c r="Y65" s="275">
        <v>0</v>
      </c>
      <c r="Z65" s="274">
        <v>0</v>
      </c>
      <c r="AA65" s="274">
        <v>0</v>
      </c>
      <c r="AB65" s="171">
        <f>SUM(E65:AA65)</f>
        <v>279555</v>
      </c>
    </row>
    <row r="66" spans="1:28" s="255" customFormat="1">
      <c r="A66" s="256">
        <v>37</v>
      </c>
      <c r="B66" s="255" t="s">
        <v>184</v>
      </c>
      <c r="E66" s="267">
        <f t="shared" ref="E66:AB66" si="46">SUM(E61:E65)</f>
        <v>3125124</v>
      </c>
      <c r="F66" s="266">
        <f t="shared" si="46"/>
        <v>0</v>
      </c>
      <c r="G66" s="266">
        <f t="shared" si="46"/>
        <v>0</v>
      </c>
      <c r="H66" s="266">
        <f t="shared" si="46"/>
        <v>0</v>
      </c>
      <c r="I66" s="266">
        <f t="shared" ref="I66" si="47">SUM(I61:I65)</f>
        <v>-57668</v>
      </c>
      <c r="J66" s="266">
        <f t="shared" si="46"/>
        <v>0</v>
      </c>
      <c r="K66" s="266">
        <f t="shared" ref="K66" si="48">SUM(K61:K65)</f>
        <v>0</v>
      </c>
      <c r="L66" s="266">
        <f t="shared" si="46"/>
        <v>0</v>
      </c>
      <c r="M66" s="266">
        <f t="shared" si="46"/>
        <v>0</v>
      </c>
      <c r="N66" s="266">
        <f t="shared" si="46"/>
        <v>0</v>
      </c>
      <c r="O66" s="266">
        <f t="shared" si="46"/>
        <v>0</v>
      </c>
      <c r="P66" s="266">
        <f t="shared" si="46"/>
        <v>0</v>
      </c>
      <c r="Q66" s="266">
        <f t="shared" si="46"/>
        <v>0</v>
      </c>
      <c r="R66" s="266">
        <f t="shared" si="46"/>
        <v>0</v>
      </c>
      <c r="S66" s="266">
        <f t="shared" si="46"/>
        <v>0</v>
      </c>
      <c r="T66" s="267">
        <f t="shared" ref="T66" si="49">SUM(T61:T65)</f>
        <v>0</v>
      </c>
      <c r="U66" s="518">
        <f>SUM(U61:U65)</f>
        <v>0</v>
      </c>
      <c r="V66" s="273">
        <f t="shared" ref="V66" si="50">SUM(V61:V65)</f>
        <v>0</v>
      </c>
      <c r="W66" s="267">
        <f>SUM(W61:W65)</f>
        <v>0</v>
      </c>
      <c r="X66" s="266">
        <f>SUM(X61:X65)</f>
        <v>0</v>
      </c>
      <c r="Y66" s="266">
        <f>SUM(Y61:Y65)</f>
        <v>0</v>
      </c>
      <c r="Z66" s="273">
        <f t="shared" ref="Z66" si="51">SUM(Z61:Z65)</f>
        <v>0</v>
      </c>
      <c r="AA66" s="267">
        <f t="shared" ref="AA66" si="52">SUM(AA61:AA65)</f>
        <v>0</v>
      </c>
      <c r="AB66" s="170">
        <f t="shared" si="46"/>
        <v>3067456</v>
      </c>
    </row>
    <row r="67" spans="1:28" s="255" customFormat="1" ht="14.25" customHeight="1">
      <c r="A67" s="256"/>
      <c r="B67" s="255" t="s">
        <v>500</v>
      </c>
      <c r="E67" s="267"/>
      <c r="F67" s="266"/>
      <c r="G67" s="266"/>
      <c r="H67" s="266"/>
      <c r="I67" s="266"/>
      <c r="J67" s="266"/>
      <c r="K67" s="266"/>
      <c r="L67" s="266"/>
      <c r="M67" s="266"/>
      <c r="N67" s="266"/>
      <c r="O67" s="266"/>
      <c r="P67" s="266"/>
      <c r="Q67" s="266"/>
      <c r="R67" s="266"/>
      <c r="S67" s="266"/>
      <c r="T67" s="267"/>
      <c r="U67" s="518"/>
      <c r="V67" s="273"/>
      <c r="W67" s="267"/>
      <c r="X67" s="266"/>
      <c r="Y67" s="266"/>
      <c r="Z67" s="273"/>
      <c r="AA67" s="267">
        <v>0</v>
      </c>
      <c r="AB67" s="170"/>
    </row>
    <row r="68" spans="1:28" s="255" customFormat="1">
      <c r="A68" s="256">
        <v>38</v>
      </c>
      <c r="C68" s="254" t="s">
        <v>180</v>
      </c>
      <c r="E68" s="262">
        <f>'ROO INPUT'!F68</f>
        <v>-57078</v>
      </c>
      <c r="F68" s="266">
        <v>0</v>
      </c>
      <c r="G68" s="266">
        <v>0</v>
      </c>
      <c r="H68" s="266">
        <v>0</v>
      </c>
      <c r="I68" s="266">
        <v>0</v>
      </c>
      <c r="J68" s="266">
        <v>0</v>
      </c>
      <c r="K68" s="266">
        <v>0</v>
      </c>
      <c r="L68" s="266">
        <v>0</v>
      </c>
      <c r="M68" s="266">
        <v>0</v>
      </c>
      <c r="N68" s="266">
        <v>0</v>
      </c>
      <c r="O68" s="266">
        <v>0</v>
      </c>
      <c r="P68" s="266">
        <v>0</v>
      </c>
      <c r="Q68" s="266">
        <v>0</v>
      </c>
      <c r="R68" s="266">
        <v>0</v>
      </c>
      <c r="S68" s="266">
        <v>0</v>
      </c>
      <c r="T68" s="267">
        <v>0</v>
      </c>
      <c r="U68" s="518">
        <v>0</v>
      </c>
      <c r="V68" s="488">
        <v>0</v>
      </c>
      <c r="W68" s="266">
        <v>0</v>
      </c>
      <c r="X68" s="266">
        <v>0</v>
      </c>
      <c r="Y68" s="266">
        <v>0</v>
      </c>
      <c r="Z68" s="488">
        <v>0</v>
      </c>
      <c r="AA68" s="266">
        <v>0</v>
      </c>
      <c r="AB68" s="170">
        <f>SUM(E68:AA68)</f>
        <v>-57078</v>
      </c>
    </row>
    <row r="69" spans="1:28" s="255" customFormat="1">
      <c r="A69" s="256">
        <v>39</v>
      </c>
      <c r="C69" s="255" t="s">
        <v>181</v>
      </c>
      <c r="E69" s="262">
        <f>'ROO INPUT'!F69</f>
        <v>-382437</v>
      </c>
      <c r="F69" s="266">
        <v>0</v>
      </c>
      <c r="G69" s="266">
        <v>0</v>
      </c>
      <c r="H69" s="266">
        <v>0</v>
      </c>
      <c r="I69" s="266">
        <v>0</v>
      </c>
      <c r="J69" s="266">
        <v>0</v>
      </c>
      <c r="K69" s="266">
        <v>0</v>
      </c>
      <c r="L69" s="266">
        <v>0</v>
      </c>
      <c r="M69" s="266">
        <v>0</v>
      </c>
      <c r="N69" s="266">
        <v>0</v>
      </c>
      <c r="O69" s="266">
        <v>0</v>
      </c>
      <c r="P69" s="266">
        <v>0</v>
      </c>
      <c r="Q69" s="266">
        <v>0</v>
      </c>
      <c r="R69" s="266">
        <v>0</v>
      </c>
      <c r="S69" s="266">
        <v>0</v>
      </c>
      <c r="T69" s="267">
        <v>0</v>
      </c>
      <c r="U69" s="518">
        <v>0</v>
      </c>
      <c r="V69" s="488">
        <v>0</v>
      </c>
      <c r="W69" s="266">
        <v>0</v>
      </c>
      <c r="X69" s="266">
        <v>0</v>
      </c>
      <c r="Y69" s="266">
        <v>0</v>
      </c>
      <c r="Z69" s="488">
        <v>0</v>
      </c>
      <c r="AA69" s="266">
        <v>0</v>
      </c>
      <c r="AB69" s="170">
        <f>SUM(E69:AA69)</f>
        <v>-382437</v>
      </c>
    </row>
    <row r="70" spans="1:28" s="255" customFormat="1">
      <c r="A70" s="256">
        <v>40</v>
      </c>
      <c r="C70" s="255" t="s">
        <v>182</v>
      </c>
      <c r="E70" s="262">
        <f>'ROO INPUT'!F70</f>
        <v>-147016</v>
      </c>
      <c r="F70" s="266">
        <v>0</v>
      </c>
      <c r="G70" s="266">
        <v>0</v>
      </c>
      <c r="H70" s="266">
        <v>0</v>
      </c>
      <c r="I70" s="266">
        <v>0</v>
      </c>
      <c r="J70" s="266">
        <v>0</v>
      </c>
      <c r="K70" s="266">
        <v>0</v>
      </c>
      <c r="L70" s="266">
        <v>0</v>
      </c>
      <c r="M70" s="266">
        <v>0</v>
      </c>
      <c r="N70" s="266">
        <v>0</v>
      </c>
      <c r="O70" s="266">
        <v>0</v>
      </c>
      <c r="P70" s="266">
        <v>0</v>
      </c>
      <c r="Q70" s="266">
        <v>0</v>
      </c>
      <c r="R70" s="266">
        <v>0</v>
      </c>
      <c r="S70" s="266">
        <v>0</v>
      </c>
      <c r="T70" s="267">
        <v>0</v>
      </c>
      <c r="U70" s="518">
        <v>0</v>
      </c>
      <c r="V70" s="488">
        <v>0</v>
      </c>
      <c r="W70" s="266">
        <v>0</v>
      </c>
      <c r="X70" s="266">
        <v>0</v>
      </c>
      <c r="Y70" s="266">
        <v>0</v>
      </c>
      <c r="Z70" s="488">
        <v>0</v>
      </c>
      <c r="AA70" s="266">
        <v>0</v>
      </c>
      <c r="AB70" s="170">
        <f>SUM(E70:AA70)</f>
        <v>-147016</v>
      </c>
    </row>
    <row r="71" spans="1:28" s="255" customFormat="1">
      <c r="A71" s="256">
        <v>41</v>
      </c>
      <c r="C71" s="255" t="s">
        <v>166</v>
      </c>
      <c r="E71" s="262">
        <f>'ROO INPUT'!F71</f>
        <v>-358989</v>
      </c>
      <c r="F71" s="266">
        <v>0</v>
      </c>
      <c r="G71" s="266">
        <v>0</v>
      </c>
      <c r="H71" s="266">
        <v>0</v>
      </c>
      <c r="I71" s="266">
        <v>6178</v>
      </c>
      <c r="J71" s="266">
        <v>0</v>
      </c>
      <c r="K71" s="266">
        <v>0</v>
      </c>
      <c r="L71" s="266">
        <v>0</v>
      </c>
      <c r="M71" s="266">
        <v>0</v>
      </c>
      <c r="N71" s="266">
        <v>0</v>
      </c>
      <c r="O71" s="266">
        <v>0</v>
      </c>
      <c r="P71" s="266">
        <v>0</v>
      </c>
      <c r="Q71" s="266">
        <v>0</v>
      </c>
      <c r="R71" s="266">
        <v>0</v>
      </c>
      <c r="S71" s="266">
        <v>0</v>
      </c>
      <c r="T71" s="267">
        <v>0</v>
      </c>
      <c r="U71" s="518">
        <v>0</v>
      </c>
      <c r="V71" s="488">
        <v>0</v>
      </c>
      <c r="W71" s="266">
        <v>0</v>
      </c>
      <c r="X71" s="266">
        <v>0</v>
      </c>
      <c r="Y71" s="266">
        <v>0</v>
      </c>
      <c r="Z71" s="488">
        <v>0</v>
      </c>
      <c r="AA71" s="266">
        <v>0</v>
      </c>
      <c r="AB71" s="170">
        <f>SUM(E71:AA71)</f>
        <v>-352811</v>
      </c>
    </row>
    <row r="72" spans="1:28" s="255" customFormat="1">
      <c r="A72" s="256">
        <v>42</v>
      </c>
      <c r="C72" s="255" t="s">
        <v>183</v>
      </c>
      <c r="E72" s="262">
        <f>'ROO INPUT'!F72</f>
        <v>-92865</v>
      </c>
      <c r="F72" s="266">
        <v>0</v>
      </c>
      <c r="G72" s="266">
        <v>0</v>
      </c>
      <c r="H72" s="266">
        <v>0</v>
      </c>
      <c r="I72" s="266">
        <v>0</v>
      </c>
      <c r="J72" s="266">
        <v>0</v>
      </c>
      <c r="K72" s="266">
        <v>0</v>
      </c>
      <c r="L72" s="266">
        <v>0</v>
      </c>
      <c r="M72" s="266">
        <v>0</v>
      </c>
      <c r="N72" s="266">
        <v>0</v>
      </c>
      <c r="O72" s="266">
        <v>0</v>
      </c>
      <c r="P72" s="266">
        <v>0</v>
      </c>
      <c r="Q72" s="266">
        <v>0</v>
      </c>
      <c r="R72" s="266">
        <v>0</v>
      </c>
      <c r="S72" s="266">
        <v>0</v>
      </c>
      <c r="T72" s="267">
        <v>0</v>
      </c>
      <c r="U72" s="518">
        <v>0</v>
      </c>
      <c r="V72" s="275">
        <v>0</v>
      </c>
      <c r="W72" s="266">
        <v>0</v>
      </c>
      <c r="X72" s="266">
        <v>0</v>
      </c>
      <c r="Y72" s="266">
        <v>0</v>
      </c>
      <c r="Z72" s="275">
        <v>0</v>
      </c>
      <c r="AA72" s="266">
        <v>0</v>
      </c>
      <c r="AB72" s="170">
        <f>SUM(E72:AA72)</f>
        <v>-92865</v>
      </c>
    </row>
    <row r="73" spans="1:28" s="255" customFormat="1">
      <c r="A73" s="256">
        <v>43</v>
      </c>
      <c r="B73" s="255" t="s">
        <v>215</v>
      </c>
      <c r="E73" s="281">
        <f t="shared" ref="E73:AB73" si="53">SUM(E68:E72)</f>
        <v>-1038385</v>
      </c>
      <c r="F73" s="281">
        <f t="shared" si="53"/>
        <v>0</v>
      </c>
      <c r="G73" s="281">
        <f t="shared" si="53"/>
        <v>0</v>
      </c>
      <c r="H73" s="281">
        <f t="shared" si="53"/>
        <v>0</v>
      </c>
      <c r="I73" s="281">
        <f t="shared" ref="I73" si="54">SUM(I68:I72)</f>
        <v>6178</v>
      </c>
      <c r="J73" s="281">
        <f t="shared" si="53"/>
        <v>0</v>
      </c>
      <c r="K73" s="281">
        <f t="shared" ref="K73" si="55">SUM(K68:K72)</f>
        <v>0</v>
      </c>
      <c r="L73" s="281">
        <f t="shared" si="53"/>
        <v>0</v>
      </c>
      <c r="M73" s="281">
        <f t="shared" si="53"/>
        <v>0</v>
      </c>
      <c r="N73" s="281">
        <f t="shared" si="53"/>
        <v>0</v>
      </c>
      <c r="O73" s="281">
        <f t="shared" si="53"/>
        <v>0</v>
      </c>
      <c r="P73" s="281">
        <f t="shared" si="53"/>
        <v>0</v>
      </c>
      <c r="Q73" s="281">
        <f t="shared" si="53"/>
        <v>0</v>
      </c>
      <c r="R73" s="281">
        <f t="shared" si="53"/>
        <v>0</v>
      </c>
      <c r="S73" s="281">
        <f t="shared" si="53"/>
        <v>0</v>
      </c>
      <c r="T73" s="281">
        <f t="shared" ref="T73" si="56">SUM(T68:T72)</f>
        <v>0</v>
      </c>
      <c r="U73" s="530">
        <f>SUM(U68:U72)</f>
        <v>0</v>
      </c>
      <c r="V73" s="279">
        <f t="shared" ref="V73" si="57">SUM(V68:V72)</f>
        <v>0</v>
      </c>
      <c r="W73" s="281">
        <f>SUM(W68:W72)</f>
        <v>0</v>
      </c>
      <c r="X73" s="281">
        <f>SUM(X68:X72)</f>
        <v>0</v>
      </c>
      <c r="Y73" s="281">
        <f>SUM(Y68:Y72)</f>
        <v>0</v>
      </c>
      <c r="Z73" s="279">
        <f t="shared" ref="Z73" si="58">SUM(Z68:Z72)</f>
        <v>0</v>
      </c>
      <c r="AA73" s="281">
        <f t="shared" ref="AA73" si="59">SUM(AA68:AA72)</f>
        <v>0</v>
      </c>
      <c r="AB73" s="172">
        <f t="shared" si="53"/>
        <v>-1032207</v>
      </c>
    </row>
    <row r="74" spans="1:28" s="255" customFormat="1">
      <c r="A74" s="256">
        <v>44</v>
      </c>
      <c r="B74" s="255" t="s">
        <v>216</v>
      </c>
      <c r="E74" s="281">
        <f>E66+E73</f>
        <v>2086739</v>
      </c>
      <c r="F74" s="281">
        <f t="shared" ref="F74:Y74" si="60">F66+F73</f>
        <v>0</v>
      </c>
      <c r="G74" s="281">
        <f t="shared" si="60"/>
        <v>0</v>
      </c>
      <c r="H74" s="281">
        <f t="shared" si="60"/>
        <v>0</v>
      </c>
      <c r="I74" s="281">
        <f t="shared" ref="I74" si="61">I66+I73</f>
        <v>-51490</v>
      </c>
      <c r="J74" s="281">
        <f t="shared" si="60"/>
        <v>0</v>
      </c>
      <c r="K74" s="281">
        <f t="shared" si="60"/>
        <v>0</v>
      </c>
      <c r="L74" s="281">
        <f t="shared" si="60"/>
        <v>0</v>
      </c>
      <c r="M74" s="281">
        <f t="shared" si="60"/>
        <v>0</v>
      </c>
      <c r="N74" s="281">
        <f t="shared" si="60"/>
        <v>0</v>
      </c>
      <c r="O74" s="281">
        <f t="shared" si="60"/>
        <v>0</v>
      </c>
      <c r="P74" s="281">
        <f t="shared" si="60"/>
        <v>0</v>
      </c>
      <c r="Q74" s="281">
        <f t="shared" si="60"/>
        <v>0</v>
      </c>
      <c r="R74" s="281">
        <f t="shared" si="60"/>
        <v>0</v>
      </c>
      <c r="S74" s="281">
        <f t="shared" si="60"/>
        <v>0</v>
      </c>
      <c r="T74" s="281">
        <f t="shared" ref="T74" si="62">T66+T73</f>
        <v>0</v>
      </c>
      <c r="U74" s="530">
        <f>U66+U73</f>
        <v>0</v>
      </c>
      <c r="V74" s="273">
        <f>V66+V73</f>
        <v>0</v>
      </c>
      <c r="W74" s="281">
        <f>W66+W73</f>
        <v>0</v>
      </c>
      <c r="X74" s="281">
        <f t="shared" si="60"/>
        <v>0</v>
      </c>
      <c r="Y74" s="281">
        <f t="shared" si="60"/>
        <v>0</v>
      </c>
      <c r="Z74" s="273">
        <f t="shared" ref="Z74" si="63">Z66+Z73</f>
        <v>0</v>
      </c>
      <c r="AA74" s="281">
        <f t="shared" ref="AA74:AB74" si="64">AA66+AA73</f>
        <v>0</v>
      </c>
      <c r="AB74" s="173">
        <f t="shared" si="64"/>
        <v>2035249</v>
      </c>
    </row>
    <row r="75" spans="1:28" s="255" customFormat="1" ht="8.25" customHeight="1">
      <c r="A75" s="256"/>
      <c r="E75" s="273"/>
      <c r="F75" s="273"/>
      <c r="G75" s="273"/>
      <c r="H75" s="273"/>
      <c r="I75" s="273"/>
      <c r="J75" s="273"/>
      <c r="K75" s="273"/>
      <c r="L75" s="273"/>
      <c r="M75" s="273"/>
      <c r="N75" s="273"/>
      <c r="O75" s="273"/>
      <c r="P75" s="273"/>
      <c r="Q75" s="273"/>
      <c r="R75" s="273"/>
      <c r="S75" s="273"/>
      <c r="T75" s="273"/>
      <c r="U75" s="531"/>
      <c r="V75" s="273"/>
      <c r="W75" s="273"/>
      <c r="X75" s="273"/>
      <c r="Y75" s="273"/>
      <c r="Z75" s="273"/>
      <c r="AA75" s="273"/>
      <c r="AB75" s="176"/>
    </row>
    <row r="76" spans="1:28" s="255" customFormat="1">
      <c r="A76" s="257">
        <v>45</v>
      </c>
      <c r="B76" s="255" t="s">
        <v>185</v>
      </c>
      <c r="E76" s="274">
        <f>'ROO INPUT'!F76-1</f>
        <v>-418972</v>
      </c>
      <c r="F76" s="274">
        <v>47</v>
      </c>
      <c r="G76" s="275"/>
      <c r="H76" s="275">
        <v>0</v>
      </c>
      <c r="I76" s="275">
        <v>3384</v>
      </c>
      <c r="J76" s="275">
        <v>0</v>
      </c>
      <c r="K76" s="275">
        <v>0</v>
      </c>
      <c r="L76" s="275">
        <v>0</v>
      </c>
      <c r="M76" s="275">
        <v>0</v>
      </c>
      <c r="N76" s="275">
        <v>0</v>
      </c>
      <c r="O76" s="275">
        <v>0</v>
      </c>
      <c r="P76" s="275">
        <v>0</v>
      </c>
      <c r="Q76" s="275">
        <v>0</v>
      </c>
      <c r="R76" s="275">
        <v>0</v>
      </c>
      <c r="S76" s="275">
        <v>0</v>
      </c>
      <c r="T76" s="274">
        <v>0</v>
      </c>
      <c r="U76" s="527">
        <v>0</v>
      </c>
      <c r="V76" s="274">
        <v>0</v>
      </c>
      <c r="W76" s="274">
        <v>0</v>
      </c>
      <c r="X76" s="275">
        <v>0</v>
      </c>
      <c r="Y76" s="275">
        <v>0</v>
      </c>
      <c r="Z76" s="274">
        <v>0</v>
      </c>
      <c r="AA76" s="274">
        <v>0</v>
      </c>
      <c r="AB76" s="171">
        <f>SUM(E76:AA76)</f>
        <v>-415541</v>
      </c>
    </row>
    <row r="77" spans="1:28" s="255" customFormat="1">
      <c r="A77" s="257">
        <v>46</v>
      </c>
      <c r="C77" s="255" t="s">
        <v>501</v>
      </c>
      <c r="E77" s="273">
        <f>SUM(E74:E76)</f>
        <v>1667767</v>
      </c>
      <c r="F77" s="273">
        <f t="shared" ref="F77:AB77" si="65">SUM(F74:F76)</f>
        <v>47</v>
      </c>
      <c r="G77" s="273">
        <f t="shared" si="65"/>
        <v>0</v>
      </c>
      <c r="H77" s="273">
        <f t="shared" si="65"/>
        <v>0</v>
      </c>
      <c r="I77" s="273">
        <f t="shared" ref="I77" si="66">SUM(I74:I76)</f>
        <v>-48106</v>
      </c>
      <c r="J77" s="273">
        <f t="shared" si="65"/>
        <v>0</v>
      </c>
      <c r="K77" s="273">
        <f t="shared" ref="K77" si="67">SUM(K74:K76)</f>
        <v>0</v>
      </c>
      <c r="L77" s="273">
        <f t="shared" si="65"/>
        <v>0</v>
      </c>
      <c r="M77" s="273">
        <f t="shared" si="65"/>
        <v>0</v>
      </c>
      <c r="N77" s="273">
        <f t="shared" si="65"/>
        <v>0</v>
      </c>
      <c r="O77" s="273">
        <f t="shared" si="65"/>
        <v>0</v>
      </c>
      <c r="P77" s="273">
        <f t="shared" si="65"/>
        <v>0</v>
      </c>
      <c r="Q77" s="273">
        <f t="shared" si="65"/>
        <v>0</v>
      </c>
      <c r="R77" s="273">
        <f t="shared" si="65"/>
        <v>0</v>
      </c>
      <c r="S77" s="273">
        <f t="shared" si="65"/>
        <v>0</v>
      </c>
      <c r="T77" s="273">
        <f t="shared" ref="T77" si="68">SUM(T74:T76)</f>
        <v>0</v>
      </c>
      <c r="U77" s="531">
        <f>SUM(U74:U76)</f>
        <v>0</v>
      </c>
      <c r="V77" s="273">
        <f t="shared" ref="V77" si="69">SUM(V74:V76)</f>
        <v>0</v>
      </c>
      <c r="W77" s="273">
        <f>SUM(W74:W76)</f>
        <v>0</v>
      </c>
      <c r="X77" s="273">
        <f>SUM(X74:X76)</f>
        <v>0</v>
      </c>
      <c r="Y77" s="273">
        <f>SUM(Y74:Y76)</f>
        <v>0</v>
      </c>
      <c r="Z77" s="273">
        <f t="shared" ref="Z77" si="70">SUM(Z74:Z76)</f>
        <v>0</v>
      </c>
      <c r="AA77" s="273">
        <f t="shared" ref="AA77" si="71">SUM(AA74:AA76)</f>
        <v>0</v>
      </c>
      <c r="AB77" s="176">
        <f t="shared" si="65"/>
        <v>1619708</v>
      </c>
    </row>
    <row r="78" spans="1:28" s="255" customFormat="1">
      <c r="A78" s="256">
        <v>47</v>
      </c>
      <c r="B78" s="255" t="s">
        <v>563</v>
      </c>
      <c r="E78" s="273">
        <f>'ROO INPUT'!F78+2</f>
        <v>-2094</v>
      </c>
      <c r="F78" s="266">
        <v>0</v>
      </c>
      <c r="G78" s="266">
        <v>1</v>
      </c>
      <c r="H78" s="266">
        <v>0</v>
      </c>
      <c r="I78" s="266">
        <v>-182</v>
      </c>
      <c r="J78" s="266">
        <v>0</v>
      </c>
      <c r="K78" s="266">
        <v>0</v>
      </c>
      <c r="L78" s="266">
        <v>0</v>
      </c>
      <c r="M78" s="266">
        <v>0</v>
      </c>
      <c r="N78" s="266">
        <v>0</v>
      </c>
      <c r="O78" s="266">
        <v>0</v>
      </c>
      <c r="P78" s="266">
        <v>0</v>
      </c>
      <c r="Q78" s="266">
        <v>0</v>
      </c>
      <c r="R78" s="266">
        <v>0</v>
      </c>
      <c r="S78" s="266">
        <v>0</v>
      </c>
      <c r="T78" s="267">
        <v>0</v>
      </c>
      <c r="U78" s="518">
        <v>0</v>
      </c>
      <c r="V78" s="273">
        <v>0</v>
      </c>
      <c r="W78" s="267">
        <v>0</v>
      </c>
      <c r="X78" s="266">
        <v>0</v>
      </c>
      <c r="Y78" s="266">
        <v>0</v>
      </c>
      <c r="Z78" s="273">
        <v>0</v>
      </c>
      <c r="AA78" s="267">
        <v>0</v>
      </c>
      <c r="AB78" s="170">
        <f>SUM(E78:AA78)</f>
        <v>-2275</v>
      </c>
    </row>
    <row r="79" spans="1:28" s="255" customFormat="1">
      <c r="A79" s="256">
        <v>48</v>
      </c>
      <c r="B79" s="255" t="s">
        <v>205</v>
      </c>
      <c r="E79" s="274">
        <f>'ROO INPUT'!F79</f>
        <v>44462</v>
      </c>
      <c r="F79" s="275">
        <v>0</v>
      </c>
      <c r="G79" s="275">
        <v>0</v>
      </c>
      <c r="H79" s="274">
        <v>-3752</v>
      </c>
      <c r="I79" s="274">
        <v>0</v>
      </c>
      <c r="J79" s="275">
        <v>0</v>
      </c>
      <c r="K79" s="275">
        <v>0</v>
      </c>
      <c r="L79" s="275">
        <v>0</v>
      </c>
      <c r="M79" s="275">
        <v>0</v>
      </c>
      <c r="N79" s="275">
        <v>0</v>
      </c>
      <c r="O79" s="275">
        <v>0</v>
      </c>
      <c r="P79" s="275">
        <v>0</v>
      </c>
      <c r="Q79" s="275">
        <v>0</v>
      </c>
      <c r="R79" s="275">
        <v>0</v>
      </c>
      <c r="S79" s="275">
        <v>0</v>
      </c>
      <c r="T79" s="274">
        <v>0</v>
      </c>
      <c r="U79" s="527">
        <v>0</v>
      </c>
      <c r="V79" s="274">
        <v>0</v>
      </c>
      <c r="W79" s="274">
        <v>0</v>
      </c>
      <c r="X79" s="275">
        <v>0</v>
      </c>
      <c r="Y79" s="275">
        <v>0</v>
      </c>
      <c r="Z79" s="274">
        <v>0</v>
      </c>
      <c r="AA79" s="274">
        <v>0</v>
      </c>
      <c r="AB79" s="171">
        <f>SUM(E79:AA79)</f>
        <v>40710</v>
      </c>
    </row>
    <row r="80" spans="1:28" s="255" customFormat="1" ht="7.5" customHeight="1">
      <c r="A80" s="257"/>
      <c r="E80" s="273"/>
      <c r="F80" s="266"/>
      <c r="G80" s="266"/>
      <c r="H80" s="266"/>
      <c r="I80" s="266"/>
      <c r="J80" s="266"/>
      <c r="K80" s="266"/>
      <c r="L80" s="266"/>
      <c r="M80" s="266"/>
      <c r="N80" s="266"/>
      <c r="O80" s="266"/>
      <c r="P80" s="266"/>
      <c r="Q80" s="266"/>
      <c r="R80" s="266"/>
      <c r="S80" s="266"/>
      <c r="T80" s="267"/>
      <c r="U80" s="518"/>
      <c r="V80" s="273"/>
      <c r="W80" s="267"/>
      <c r="X80" s="266"/>
      <c r="Y80" s="266"/>
      <c r="Z80" s="273"/>
      <c r="AA80" s="267"/>
      <c r="AB80" s="265"/>
    </row>
    <row r="81" spans="1:28" s="254" customFormat="1" ht="13.5" customHeight="1" thickBot="1">
      <c r="A81" s="253">
        <v>49</v>
      </c>
      <c r="B81" s="254" t="s">
        <v>186</v>
      </c>
      <c r="E81" s="481">
        <f t="shared" ref="E81:AB81" si="72">SUM(E77:E79)</f>
        <v>1710135</v>
      </c>
      <c r="F81" s="283">
        <f t="shared" si="72"/>
        <v>47</v>
      </c>
      <c r="G81" s="283">
        <f t="shared" si="72"/>
        <v>1</v>
      </c>
      <c r="H81" s="283">
        <f t="shared" si="72"/>
        <v>-3752</v>
      </c>
      <c r="I81" s="283">
        <f t="shared" ref="I81" si="73">SUM(I77:I79)</f>
        <v>-48288</v>
      </c>
      <c r="J81" s="283">
        <f t="shared" si="72"/>
        <v>0</v>
      </c>
      <c r="K81" s="283">
        <f t="shared" si="72"/>
        <v>0</v>
      </c>
      <c r="L81" s="283">
        <f t="shared" si="72"/>
        <v>0</v>
      </c>
      <c r="M81" s="283">
        <f t="shared" si="72"/>
        <v>0</v>
      </c>
      <c r="N81" s="283">
        <f t="shared" si="72"/>
        <v>0</v>
      </c>
      <c r="O81" s="283">
        <f t="shared" si="72"/>
        <v>0</v>
      </c>
      <c r="P81" s="283">
        <f t="shared" si="72"/>
        <v>0</v>
      </c>
      <c r="Q81" s="283">
        <f t="shared" si="72"/>
        <v>0</v>
      </c>
      <c r="R81" s="283">
        <f t="shared" si="72"/>
        <v>0</v>
      </c>
      <c r="S81" s="283">
        <f t="shared" si="72"/>
        <v>0</v>
      </c>
      <c r="T81" s="283">
        <f>SUM(T77:T79)</f>
        <v>0</v>
      </c>
      <c r="U81" s="528">
        <f>SUM(U77:U79)</f>
        <v>0</v>
      </c>
      <c r="V81" s="283">
        <f>SUM(V77:V79)</f>
        <v>0</v>
      </c>
      <c r="W81" s="283">
        <f>SUM(W77:W79)</f>
        <v>0</v>
      </c>
      <c r="X81" s="283">
        <f t="shared" si="72"/>
        <v>0</v>
      </c>
      <c r="Y81" s="283">
        <f t="shared" si="72"/>
        <v>0</v>
      </c>
      <c r="Z81" s="283">
        <f t="shared" ref="Z81" si="74">SUM(Z77:Z79)</f>
        <v>0</v>
      </c>
      <c r="AA81" s="283">
        <f t="shared" ref="AA81" si="75">SUM(AA77:AA79)</f>
        <v>0</v>
      </c>
      <c r="AB81" s="174">
        <f t="shared" si="72"/>
        <v>1658143</v>
      </c>
    </row>
    <row r="82" spans="1:28" ht="18" customHeight="1" thickTop="1">
      <c r="A82" s="253">
        <v>50</v>
      </c>
      <c r="B82" s="240" t="s">
        <v>564</v>
      </c>
      <c r="E82" s="259">
        <f>ROUND(E57/E81,4)</f>
        <v>6.7299999999999999E-2</v>
      </c>
      <c r="F82" s="487"/>
      <c r="G82" s="487"/>
      <c r="H82" s="487"/>
      <c r="I82" s="487"/>
      <c r="J82" s="487"/>
      <c r="K82" s="487"/>
      <c r="L82" s="487"/>
      <c r="M82" s="487"/>
      <c r="N82" s="487"/>
      <c r="O82" s="487"/>
      <c r="P82" s="487"/>
      <c r="Q82" s="487"/>
      <c r="R82" s="487"/>
      <c r="V82" s="499"/>
      <c r="Z82" s="499"/>
      <c r="AB82" s="220"/>
    </row>
    <row r="83" spans="1:28">
      <c r="A83" s="241">
        <v>51</v>
      </c>
      <c r="B83" s="240" t="s">
        <v>561</v>
      </c>
      <c r="E83" s="276">
        <f>E89</f>
        <v>14124.800640597166</v>
      </c>
      <c r="F83" s="276">
        <f>F89</f>
        <v>4.218177606893037</v>
      </c>
      <c r="G83" s="276">
        <f>G89</f>
        <v>59.689110509632123</v>
      </c>
      <c r="H83" s="276">
        <f>H89</f>
        <v>-336.73622087367397</v>
      </c>
      <c r="I83" s="276">
        <f t="shared" ref="I83" si="76">I89</f>
        <v>-4333.7736230138507</v>
      </c>
      <c r="J83" s="276">
        <f>J89</f>
        <v>83.648227438471565</v>
      </c>
      <c r="K83" s="276">
        <f t="shared" ref="K83" si="77">K89</f>
        <v>1641.5964634800043</v>
      </c>
      <c r="L83" s="276">
        <f t="shared" ref="L83:S83" si="78">L89</f>
        <v>1313.2771707840036</v>
      </c>
      <c r="M83" s="276">
        <f t="shared" si="78"/>
        <v>-388.96425758889279</v>
      </c>
      <c r="N83" s="276">
        <f t="shared" si="78"/>
        <v>53.325744992025619</v>
      </c>
      <c r="O83" s="276">
        <f t="shared" si="78"/>
        <v>-3.9706437075223846</v>
      </c>
      <c r="P83" s="276">
        <f t="shared" si="78"/>
        <v>-54.371347835006517</v>
      </c>
      <c r="Q83" s="276">
        <f t="shared" si="78"/>
        <v>35.550496661350415</v>
      </c>
      <c r="R83" s="276">
        <f t="shared" si="78"/>
        <v>-60.644964892891885</v>
      </c>
      <c r="S83" s="276">
        <f t="shared" si="78"/>
        <v>821.84383458298316</v>
      </c>
      <c r="T83" s="276">
        <f t="shared" ref="T83:Y83" si="79">T89</f>
        <v>1460.7071716443099</v>
      </c>
      <c r="U83" s="532">
        <f t="shared" si="79"/>
        <v>-1273.5442627507296</v>
      </c>
      <c r="V83" s="276">
        <f t="shared" si="79"/>
        <v>787.33894076461365</v>
      </c>
      <c r="W83" s="276">
        <f t="shared" si="79"/>
        <v>142.94317347080585</v>
      </c>
      <c r="X83" s="276">
        <f t="shared" si="79"/>
        <v>-1421.4904472930136</v>
      </c>
      <c r="Y83" s="276">
        <f t="shared" si="79"/>
        <v>-5.2280142149044728</v>
      </c>
      <c r="Z83" s="276">
        <f t="shared" ref="Z83" si="80">Z89</f>
        <v>-968.22823260030827</v>
      </c>
      <c r="AA83" s="276">
        <f>AA89</f>
        <v>6132.4606740829468</v>
      </c>
      <c r="AB83" s="276">
        <f>AB89</f>
        <v>17814.447811844417</v>
      </c>
    </row>
    <row r="84" spans="1:28">
      <c r="B84" s="293"/>
      <c r="E84" s="240"/>
    </row>
    <row r="85" spans="1:28">
      <c r="E85" s="259">
        <f>'RR SUMMARY'!E12</f>
        <v>7.3499999999999996E-2</v>
      </c>
    </row>
    <row r="86" spans="1:28">
      <c r="E86" s="259"/>
    </row>
    <row r="87" spans="1:28">
      <c r="D87" s="240" t="s">
        <v>612</v>
      </c>
      <c r="E87" s="482">
        <f>'CF '!E24</f>
        <v>0.75554500000000002</v>
      </c>
    </row>
    <row r="88" spans="1:28">
      <c r="D88" s="240" t="s">
        <v>190</v>
      </c>
      <c r="E88" s="279">
        <f t="shared" ref="E88:AB88" si="81">E81*$E$85-E57</f>
        <v>10671.922499999986</v>
      </c>
      <c r="F88" s="279">
        <f t="shared" si="81"/>
        <v>3.1870229999999999</v>
      </c>
      <c r="G88" s="279">
        <f t="shared" si="81"/>
        <v>45.097809000000005</v>
      </c>
      <c r="H88" s="279">
        <f t="shared" si="81"/>
        <v>-254.41936799999999</v>
      </c>
      <c r="I88" s="279">
        <f t="shared" si="81"/>
        <v>-3274.3609919999999</v>
      </c>
      <c r="J88" s="279">
        <f t="shared" si="81"/>
        <v>63.2</v>
      </c>
      <c r="K88" s="279">
        <f t="shared" si="81"/>
        <v>1240.3</v>
      </c>
      <c r="L88" s="279">
        <f t="shared" si="81"/>
        <v>992.24</v>
      </c>
      <c r="M88" s="279">
        <f t="shared" si="81"/>
        <v>-293.88</v>
      </c>
      <c r="N88" s="279">
        <f t="shared" si="81"/>
        <v>40.29</v>
      </c>
      <c r="O88" s="279">
        <f t="shared" si="81"/>
        <v>-3</v>
      </c>
      <c r="P88" s="279">
        <f t="shared" si="81"/>
        <v>-41.08</v>
      </c>
      <c r="Q88" s="279">
        <f t="shared" si="81"/>
        <v>26.86</v>
      </c>
      <c r="R88" s="279">
        <f t="shared" si="81"/>
        <v>-45.82</v>
      </c>
      <c r="S88" s="279">
        <f t="shared" si="81"/>
        <v>620.94000000000005</v>
      </c>
      <c r="T88" s="279">
        <f>T81*$E$85-T57</f>
        <v>1103.6300000000001</v>
      </c>
      <c r="U88" s="533">
        <f t="shared" si="81"/>
        <v>-962.22</v>
      </c>
      <c r="V88" s="279">
        <f t="shared" si="81"/>
        <v>594.87</v>
      </c>
      <c r="W88" s="279">
        <f t="shared" si="81"/>
        <v>108</v>
      </c>
      <c r="X88" s="279">
        <f t="shared" si="81"/>
        <v>-1074</v>
      </c>
      <c r="Y88" s="279">
        <f t="shared" si="81"/>
        <v>-3.95</v>
      </c>
      <c r="Z88" s="279">
        <f t="shared" si="81"/>
        <v>-731.54</v>
      </c>
      <c r="AA88" s="279">
        <f t="shared" si="81"/>
        <v>4633.3500000000004</v>
      </c>
      <c r="AB88" s="279">
        <f t="shared" si="81"/>
        <v>13459.616971999989</v>
      </c>
    </row>
    <row r="89" spans="1:28" s="296" customFormat="1">
      <c r="A89" s="344"/>
      <c r="D89" s="296" t="s">
        <v>608</v>
      </c>
      <c r="E89" s="274">
        <f>E88/$E$87</f>
        <v>14124.800640597166</v>
      </c>
      <c r="F89" s="274">
        <f>F88/$E$87</f>
        <v>4.218177606893037</v>
      </c>
      <c r="G89" s="274">
        <f>G88/$E$87</f>
        <v>59.689110509632123</v>
      </c>
      <c r="H89" s="274">
        <f>H88/$E$87</f>
        <v>-336.73622087367397</v>
      </c>
      <c r="I89" s="274">
        <f t="shared" ref="I89" si="82">I88/$E$87</f>
        <v>-4333.7736230138507</v>
      </c>
      <c r="J89" s="274">
        <f>J88/$E$87</f>
        <v>83.648227438471565</v>
      </c>
      <c r="K89" s="274">
        <f t="shared" ref="K89" si="83">K88/$E$87</f>
        <v>1641.5964634800043</v>
      </c>
      <c r="L89" s="274">
        <f t="shared" ref="L89:S89" si="84">L88/$E$87</f>
        <v>1313.2771707840036</v>
      </c>
      <c r="M89" s="274">
        <f t="shared" si="84"/>
        <v>-388.96425758889279</v>
      </c>
      <c r="N89" s="274">
        <f t="shared" si="84"/>
        <v>53.325744992025619</v>
      </c>
      <c r="O89" s="274">
        <f t="shared" si="84"/>
        <v>-3.9706437075223846</v>
      </c>
      <c r="P89" s="274">
        <f t="shared" si="84"/>
        <v>-54.371347835006517</v>
      </c>
      <c r="Q89" s="274">
        <f t="shared" si="84"/>
        <v>35.550496661350415</v>
      </c>
      <c r="R89" s="274">
        <f t="shared" si="84"/>
        <v>-60.644964892891885</v>
      </c>
      <c r="S89" s="274">
        <f t="shared" si="84"/>
        <v>821.84383458298316</v>
      </c>
      <c r="T89" s="274">
        <f t="shared" ref="T89" si="85">T88/$E$87</f>
        <v>1460.7071716443099</v>
      </c>
      <c r="U89" s="527">
        <f>U88/$E$87</f>
        <v>-1273.5442627507296</v>
      </c>
      <c r="V89" s="274">
        <f t="shared" ref="V89" si="86">V88/$E$87</f>
        <v>787.33894076461365</v>
      </c>
      <c r="W89" s="274">
        <f>W88/$E$87</f>
        <v>142.94317347080585</v>
      </c>
      <c r="X89" s="274">
        <f>X88/$E$87</f>
        <v>-1421.4904472930136</v>
      </c>
      <c r="Y89" s="274">
        <f>Y88/$E$87</f>
        <v>-5.2280142149044728</v>
      </c>
      <c r="Z89" s="274">
        <f t="shared" ref="Z89" si="87">Z88/$E$87</f>
        <v>-968.22823260030827</v>
      </c>
      <c r="AA89" s="274">
        <f t="shared" ref="AA89" si="88">AA88/$E$87</f>
        <v>6132.4606740829468</v>
      </c>
      <c r="AB89" s="274">
        <f>AB88/$E$87</f>
        <v>17814.447811844417</v>
      </c>
    </row>
    <row r="90" spans="1:28" s="334" customFormat="1">
      <c r="A90" s="333"/>
      <c r="E90" s="273"/>
      <c r="F90" s="273"/>
      <c r="G90" s="273"/>
      <c r="H90" s="273"/>
      <c r="I90" s="273"/>
      <c r="J90" s="273"/>
      <c r="K90" s="273"/>
      <c r="L90" s="273"/>
      <c r="M90" s="273"/>
      <c r="N90" s="273"/>
      <c r="O90" s="273"/>
      <c r="P90" s="273"/>
      <c r="Q90" s="273"/>
      <c r="R90" s="273"/>
      <c r="S90" s="273"/>
      <c r="T90" s="273"/>
      <c r="U90" s="531"/>
      <c r="V90" s="273"/>
      <c r="W90" s="273"/>
      <c r="X90" s="273"/>
      <c r="Y90" s="273"/>
      <c r="Z90" s="273"/>
      <c r="AA90" s="273"/>
      <c r="AB90" s="273"/>
    </row>
    <row r="91" spans="1:28" s="334" customFormat="1">
      <c r="A91" s="333"/>
      <c r="E91" s="273"/>
      <c r="F91" s="273"/>
      <c r="G91" s="273"/>
      <c r="H91" s="273"/>
      <c r="I91" s="273"/>
      <c r="J91" s="273"/>
      <c r="K91" s="273"/>
      <c r="L91" s="273"/>
      <c r="M91" s="273"/>
      <c r="N91" s="273"/>
      <c r="O91" s="273"/>
      <c r="P91" s="273"/>
      <c r="Q91" s="273"/>
      <c r="R91" s="273"/>
      <c r="S91" s="273"/>
      <c r="T91" s="273"/>
      <c r="U91" s="531"/>
      <c r="V91" s="273"/>
      <c r="W91" s="273"/>
      <c r="X91" s="273"/>
      <c r="Y91" s="273"/>
      <c r="Z91" s="273"/>
      <c r="AA91" s="273"/>
      <c r="AB91" s="273"/>
    </row>
    <row r="92" spans="1:28" s="334" customFormat="1">
      <c r="A92" s="333"/>
      <c r="E92" s="273"/>
      <c r="F92" s="273"/>
      <c r="G92" s="273"/>
      <c r="H92" s="273"/>
      <c r="I92" s="273"/>
      <c r="J92" s="273"/>
      <c r="K92" s="273"/>
      <c r="L92" s="273"/>
      <c r="M92" s="273"/>
      <c r="N92" s="273"/>
      <c r="O92" s="273"/>
      <c r="P92" s="273"/>
      <c r="Q92" s="273"/>
      <c r="R92" s="273"/>
      <c r="S92" s="273"/>
      <c r="T92" s="273"/>
      <c r="U92" s="531"/>
      <c r="V92" s="273"/>
      <c r="W92" s="273"/>
      <c r="X92" s="273"/>
      <c r="Y92" s="273"/>
      <c r="Z92" s="273"/>
      <c r="AA92" s="273"/>
      <c r="AB92" s="273"/>
    </row>
    <row r="93" spans="1:28" s="261" customFormat="1">
      <c r="A93" s="264"/>
      <c r="E93" s="273"/>
      <c r="F93" s="488"/>
      <c r="G93" s="488"/>
      <c r="H93" s="488"/>
      <c r="I93" s="488"/>
      <c r="J93" s="488"/>
      <c r="K93" s="488"/>
      <c r="L93" s="488"/>
      <c r="M93" s="488"/>
      <c r="N93" s="488"/>
      <c r="O93" s="488"/>
      <c r="P93" s="488"/>
      <c r="Q93" s="488"/>
      <c r="R93" s="488"/>
      <c r="S93" s="488"/>
      <c r="T93" s="273"/>
      <c r="U93" s="531"/>
      <c r="V93" s="273"/>
      <c r="W93" s="273"/>
      <c r="X93" s="488"/>
      <c r="Y93" s="488"/>
      <c r="Z93" s="273"/>
      <c r="AA93" s="273"/>
      <c r="AB93" s="297"/>
    </row>
    <row r="94" spans="1:28" s="261" customFormat="1">
      <c r="A94" s="264"/>
      <c r="E94" s="273"/>
      <c r="F94" s="488"/>
      <c r="G94" s="488"/>
      <c r="H94" s="488"/>
      <c r="I94" s="488"/>
      <c r="J94" s="488"/>
      <c r="K94" s="488"/>
      <c r="L94" s="488"/>
      <c r="M94" s="488"/>
      <c r="N94" s="488"/>
      <c r="O94" s="488"/>
      <c r="P94" s="488"/>
      <c r="Q94" s="488"/>
      <c r="R94" s="488"/>
      <c r="S94" s="488"/>
      <c r="T94" s="273"/>
      <c r="U94" s="531"/>
      <c r="V94" s="273"/>
      <c r="W94" s="273"/>
      <c r="X94" s="488"/>
      <c r="Y94" s="488"/>
      <c r="Z94" s="273"/>
      <c r="AA94" s="273"/>
      <c r="AB94" s="297"/>
    </row>
  </sheetData>
  <customSheetViews>
    <customSheetView guid="{6E1B8C45-B07F-11D2-B0DC-0000832CDFF0}" scale="75" showPageBreaks="1" showGridLines="0" printArea="1" hiddenColumns="1" showRuler="0">
      <selection sqref="A1:IV65536"/>
      <colBreaks count="5" manualBreakCount="5">
        <brk id="11" max="70" man="1"/>
        <brk id="18" max="70" man="1"/>
        <brk id="25" max="70" man="1"/>
        <brk id="32" max="1048575" man="1"/>
        <brk id="40" max="1048575" man="1"/>
      </colBreaks>
      <pageMargins left="0.75" right="0.51" top="0.75" bottom="0.5" header="0.5" footer="0.5"/>
      <pageSetup scale="76" orientation="portrait" horizontalDpi="300" verticalDpi="300" r:id="rId1"/>
      <headerFooter alignWithMargins="0">
        <oddHeader>&amp;L&amp;"Times,Regular"&amp;9KM  File: &amp;F&amp;R&amp;"Times,Regular"&amp;9Page &amp;P of &amp;N  &amp;D</oddHeader>
      </headerFooter>
    </customSheetView>
    <customSheetView guid="{A15D1962-B049-11D2-8670-0000832CEEE8}" scale="75" showPageBreaks="1" showGridLines="0" hiddenColumns="1" showRuler="0" topLeftCell="AF1">
      <selection activeCell="AG1" sqref="AG1:AO65536"/>
      <colBreaks count="5" manualBreakCount="5">
        <brk id="11" max="70" man="1"/>
        <brk id="18" max="70" man="1"/>
        <brk id="25" max="70" man="1"/>
        <brk id="32" max="1048575" man="1"/>
        <brk id="52" max="1048575" man="1"/>
      </colBreaks>
      <pageMargins left="0.75" right="0.51" top="0.75" bottom="0.5" header="0.5" footer="0.5"/>
      <pageSetup scale="76" orientation="portrait" horizontalDpi="300" verticalDpi="300" r:id="rId2"/>
      <headerFooter alignWithMargins="0">
        <oddHeader>&amp;L&amp;"Times,Regular"&amp;9KM  File: &amp;F&amp;R&amp;"Times,Regular"&amp;9Page &amp;P of &amp;N  &amp;D</oddHeader>
      </headerFooter>
    </customSheetView>
  </customSheetViews>
  <mergeCells count="1">
    <mergeCell ref="D1:E1"/>
  </mergeCells>
  <phoneticPr fontId="0" type="noConversion"/>
  <hyperlinks>
    <hyperlink ref="J10" location="BandO!A1" display="t"/>
  </hyperlinks>
  <pageMargins left="0.7" right="0.51" top="1" bottom="0.5" header="0.5" footer="0.5"/>
  <pageSetup scale="68" firstPageNumber="4" fitToWidth="7" orientation="portrait" r:id="rId3"/>
  <headerFooter scaleWithDoc="0" alignWithMargins="0">
    <oddHeader>&amp;R12.2019 CBR</oddHeader>
    <oddFooter>&amp;RPage &amp;P of &amp;N</oddFooter>
  </headerFooter>
  <colBreaks count="2" manualBreakCount="2">
    <brk id="13" max="82" man="1"/>
    <brk id="21" max="82" man="1"/>
  </colBreaks>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5"/>
  <dimension ref="A1:AW65"/>
  <sheetViews>
    <sheetView view="pageBreakPreview" topLeftCell="H1" zoomScaleNormal="100" zoomScaleSheetLayoutView="100" workbookViewId="0">
      <selection activeCell="N19" sqref="N19"/>
    </sheetView>
  </sheetViews>
  <sheetFormatPr defaultColWidth="9.1796875" defaultRowHeight="14.25" customHeight="1"/>
  <cols>
    <col min="1" max="1" width="6.1796875" style="434" hidden="1" customWidth="1"/>
    <col min="2" max="2" width="1.54296875" style="434" hidden="1" customWidth="1"/>
    <col min="3" max="3" width="37.54296875" style="434" hidden="1" customWidth="1"/>
    <col min="4" max="4" width="3" style="434" hidden="1" customWidth="1"/>
    <col min="5" max="5" width="19.453125" style="434" hidden="1" customWidth="1"/>
    <col min="6" max="6" width="10.453125" style="434" hidden="1" customWidth="1"/>
    <col min="7" max="7" width="12.453125" style="434" hidden="1" customWidth="1"/>
    <col min="8" max="8" width="7.453125" style="434" customWidth="1"/>
    <col min="9" max="9" width="7.453125" style="365" customWidth="1"/>
    <col min="10" max="10" width="14.1796875" style="365" customWidth="1"/>
    <col min="11" max="11" width="12.81640625" style="365" customWidth="1"/>
    <col min="12" max="12" width="15.1796875" style="399" customWidth="1"/>
    <col min="13" max="13" width="14.1796875" style="365" customWidth="1"/>
    <col min="14" max="14" width="11.81640625" style="365" customWidth="1"/>
    <col min="15" max="15" width="8.54296875" style="365" hidden="1" customWidth="1"/>
    <col min="16" max="16" width="14.54296875" style="365" hidden="1" customWidth="1"/>
    <col min="17" max="17" width="9.1796875" style="365" hidden="1" customWidth="1"/>
    <col min="18" max="18" width="10.453125" style="365" hidden="1" customWidth="1"/>
    <col min="19" max="20" width="9.54296875" style="365" hidden="1" customWidth="1"/>
    <col min="21" max="21" width="11.453125" style="365" hidden="1" customWidth="1"/>
    <col min="22" max="22" width="10.453125" style="365" hidden="1" customWidth="1"/>
    <col min="23" max="23" width="9.1796875" style="365" hidden="1" customWidth="1"/>
    <col min="24" max="24" width="17" style="365" hidden="1" customWidth="1"/>
    <col min="25" max="25" width="18" style="365" customWidth="1"/>
    <col min="26" max="26" width="17" style="365" customWidth="1"/>
    <col min="27" max="27" width="15.81640625" style="365" customWidth="1"/>
    <col min="28" max="32" width="9.1796875" style="365"/>
    <col min="33" max="33" width="11.453125" style="365" customWidth="1"/>
    <col min="34" max="16384" width="9.1796875" style="365"/>
  </cols>
  <sheetData>
    <row r="1" spans="1:49" ht="19.5" customHeight="1">
      <c r="A1" s="556" t="s">
        <v>88</v>
      </c>
      <c r="B1" s="556"/>
      <c r="C1" s="556"/>
      <c r="D1" s="556"/>
      <c r="E1" s="556"/>
      <c r="F1" s="556"/>
      <c r="G1" s="556"/>
      <c r="H1" s="364"/>
      <c r="I1" s="547" t="s">
        <v>88</v>
      </c>
      <c r="J1" s="548"/>
      <c r="K1" s="548"/>
      <c r="L1" s="548"/>
      <c r="M1" s="549"/>
      <c r="N1" s="366"/>
    </row>
    <row r="2" spans="1:49" ht="14.25" customHeight="1">
      <c r="A2" s="556" t="s">
        <v>610</v>
      </c>
      <c r="B2" s="556"/>
      <c r="C2" s="556"/>
      <c r="D2" s="556"/>
      <c r="E2" s="556"/>
      <c r="F2" s="556"/>
      <c r="G2" s="556"/>
      <c r="H2" s="366"/>
      <c r="I2" s="550" t="s">
        <v>647</v>
      </c>
      <c r="J2" s="551"/>
      <c r="K2" s="551"/>
      <c r="L2" s="551"/>
      <c r="M2" s="552"/>
      <c r="N2" s="367"/>
    </row>
    <row r="3" spans="1:49" ht="14.25" customHeight="1">
      <c r="A3" s="556" t="s">
        <v>200</v>
      </c>
      <c r="B3" s="556"/>
      <c r="C3" s="556"/>
      <c r="D3" s="556"/>
      <c r="E3" s="556"/>
      <c r="F3" s="556"/>
      <c r="G3" s="556"/>
      <c r="H3" s="366"/>
      <c r="I3" s="550" t="s">
        <v>200</v>
      </c>
      <c r="J3" s="551"/>
      <c r="K3" s="551"/>
      <c r="L3" s="551"/>
      <c r="M3" s="552"/>
      <c r="N3" s="367"/>
      <c r="AN3" s="368"/>
    </row>
    <row r="4" spans="1:49" ht="14.25" customHeight="1">
      <c r="A4" s="556" t="str">
        <f>'ADJ DETAIL-INPUT'!A4</f>
        <v>TWELVE MONTHS ENDED DECEMBER 31, 2019</v>
      </c>
      <c r="B4" s="556"/>
      <c r="C4" s="556"/>
      <c r="D4" s="556"/>
      <c r="E4" s="556"/>
      <c r="F4" s="556"/>
      <c r="G4" s="556"/>
      <c r="H4" s="366"/>
      <c r="I4" s="553" t="s">
        <v>674</v>
      </c>
      <c r="J4" s="554"/>
      <c r="K4" s="554"/>
      <c r="L4" s="554"/>
      <c r="M4" s="555"/>
      <c r="N4" s="369"/>
    </row>
    <row r="5" spans="1:49" ht="14.25" customHeight="1">
      <c r="A5" s="367"/>
      <c r="B5" s="367"/>
      <c r="C5" s="546"/>
      <c r="D5" s="546"/>
      <c r="E5" s="370" t="s">
        <v>602</v>
      </c>
      <c r="F5" s="367"/>
      <c r="G5" s="369"/>
      <c r="H5" s="362"/>
      <c r="I5" s="305"/>
      <c r="J5" s="306"/>
      <c r="K5" s="360"/>
      <c r="L5" s="307"/>
      <c r="M5" s="361"/>
      <c r="N5" s="362"/>
      <c r="S5" s="368"/>
      <c r="X5" s="371"/>
      <c r="Y5" s="371"/>
      <c r="Z5" s="371"/>
      <c r="AQ5" s="368"/>
    </row>
    <row r="6" spans="1:49" ht="14.25" customHeight="1">
      <c r="A6" s="367"/>
      <c r="B6" s="367"/>
      <c r="C6" s="367"/>
      <c r="D6" s="367"/>
      <c r="E6" s="372">
        <v>43891</v>
      </c>
      <c r="F6" s="373"/>
      <c r="G6" s="369"/>
      <c r="H6" s="374"/>
      <c r="I6" s="305"/>
      <c r="J6" s="308"/>
      <c r="K6" s="360" t="s">
        <v>94</v>
      </c>
      <c r="L6" s="360"/>
      <c r="M6" s="361" t="s">
        <v>95</v>
      </c>
      <c r="N6" s="362"/>
      <c r="S6" s="368"/>
      <c r="X6" s="371"/>
      <c r="Y6" s="371"/>
      <c r="Z6" s="371"/>
      <c r="AQ6" s="368"/>
    </row>
    <row r="7" spans="1:49" ht="14.25" customHeight="1">
      <c r="A7" s="367" t="s">
        <v>92</v>
      </c>
      <c r="B7" s="367"/>
      <c r="C7" s="367"/>
      <c r="D7" s="367"/>
      <c r="E7" s="370" t="s">
        <v>93</v>
      </c>
      <c r="F7" s="367" t="s">
        <v>93</v>
      </c>
      <c r="G7" s="369"/>
      <c r="H7" s="362"/>
      <c r="I7" s="305"/>
      <c r="J7" s="309" t="s">
        <v>97</v>
      </c>
      <c r="K7" s="309" t="s">
        <v>99</v>
      </c>
      <c r="L7" s="309" t="s">
        <v>100</v>
      </c>
      <c r="M7" s="310" t="s">
        <v>100</v>
      </c>
      <c r="N7" s="375"/>
      <c r="X7" s="371"/>
      <c r="Y7" s="371"/>
      <c r="Z7" s="371"/>
      <c r="AW7" s="368"/>
    </row>
    <row r="8" spans="1:49" ht="14.25" customHeight="1">
      <c r="A8" s="373" t="s">
        <v>18</v>
      </c>
      <c r="B8" s="367"/>
      <c r="C8" s="373" t="s">
        <v>54</v>
      </c>
      <c r="D8" s="369"/>
      <c r="E8" s="376" t="s">
        <v>96</v>
      </c>
      <c r="F8" s="373" t="s">
        <v>96</v>
      </c>
      <c r="G8" s="369"/>
      <c r="H8" s="362"/>
      <c r="I8" s="305"/>
      <c r="J8" s="306"/>
      <c r="K8" s="306"/>
      <c r="L8" s="307"/>
      <c r="M8" s="311"/>
      <c r="N8" s="375"/>
    </row>
    <row r="9" spans="1:49" ht="14.25" customHeight="1">
      <c r="A9" s="365"/>
      <c r="B9" s="365"/>
      <c r="C9" s="365"/>
      <c r="D9" s="365"/>
      <c r="E9" s="365"/>
      <c r="F9" s="365"/>
      <c r="G9" s="371"/>
      <c r="H9" s="377"/>
      <c r="I9" s="305"/>
      <c r="J9" s="308" t="s">
        <v>15</v>
      </c>
      <c r="K9" s="313">
        <v>0.5121</v>
      </c>
      <c r="L9" s="335">
        <v>5.2990000000000002E-2</v>
      </c>
      <c r="M9" s="314">
        <f>ROUND(K9*L9,4)</f>
        <v>2.7099999999999999E-2</v>
      </c>
      <c r="N9" s="378" t="s">
        <v>191</v>
      </c>
      <c r="P9" s="379" t="s">
        <v>197</v>
      </c>
      <c r="Q9" s="380"/>
      <c r="R9" s="381" t="s">
        <v>115</v>
      </c>
      <c r="S9" s="382"/>
      <c r="T9" s="367" t="s">
        <v>114</v>
      </c>
    </row>
    <row r="10" spans="1:49" ht="14.25" customHeight="1">
      <c r="A10" s="383">
        <v>1</v>
      </c>
      <c r="B10" s="365"/>
      <c r="C10" s="365" t="s">
        <v>148</v>
      </c>
      <c r="D10" s="365"/>
      <c r="E10" s="384" t="e">
        <f>'ADJ DETAIL-INPUT'!#REF!</f>
        <v>#REF!</v>
      </c>
      <c r="F10" s="384" t="e">
        <f>'ADJ DETAIL-INPUT'!#REF!</f>
        <v>#REF!</v>
      </c>
      <c r="G10" s="385"/>
      <c r="H10" s="386"/>
      <c r="I10" s="305"/>
      <c r="J10" s="308"/>
      <c r="K10" s="312"/>
      <c r="L10" s="313"/>
      <c r="M10" s="314"/>
      <c r="N10" s="388">
        <f>SUM(M9:M10)</f>
        <v>2.7099999999999999E-2</v>
      </c>
      <c r="P10" s="389" t="s">
        <v>198</v>
      </c>
      <c r="Q10" s="369"/>
      <c r="R10" s="367" t="s">
        <v>94</v>
      </c>
      <c r="S10" s="367" t="s">
        <v>114</v>
      </c>
      <c r="T10" s="367" t="s">
        <v>95</v>
      </c>
    </row>
    <row r="11" spans="1:49" ht="14.25" customHeight="1">
      <c r="A11" s="383"/>
      <c r="B11" s="365"/>
      <c r="C11" s="365"/>
      <c r="D11" s="365"/>
      <c r="E11" s="387"/>
      <c r="F11" s="387"/>
      <c r="G11" s="390"/>
      <c r="H11" s="390"/>
      <c r="I11" s="305"/>
      <c r="J11" s="308" t="s">
        <v>648</v>
      </c>
      <c r="K11" s="313">
        <v>0.4879</v>
      </c>
      <c r="L11" s="313">
        <v>9.5000000000000001E-2</v>
      </c>
      <c r="M11" s="314">
        <f>ROUND(K11*L11,4)</f>
        <v>4.6399999999999997E-2</v>
      </c>
      <c r="P11" s="373" t="s">
        <v>97</v>
      </c>
      <c r="Q11" s="369"/>
      <c r="R11" s="373" t="s">
        <v>99</v>
      </c>
      <c r="S11" s="373" t="s">
        <v>100</v>
      </c>
      <c r="T11" s="373" t="s">
        <v>100</v>
      </c>
    </row>
    <row r="12" spans="1:49" ht="14.25" customHeight="1">
      <c r="A12" s="383">
        <v>2</v>
      </c>
      <c r="B12" s="365"/>
      <c r="C12" s="365" t="s">
        <v>102</v>
      </c>
      <c r="D12" s="365"/>
      <c r="E12" s="391">
        <f>$M$13</f>
        <v>7.3499999999999996E-2</v>
      </c>
      <c r="F12" s="392"/>
      <c r="G12" s="393"/>
      <c r="H12" s="393"/>
      <c r="I12" s="305"/>
      <c r="J12" s="308"/>
      <c r="K12" s="315"/>
      <c r="L12" s="316"/>
      <c r="M12" s="314"/>
      <c r="P12" s="382"/>
      <c r="Q12" s="380"/>
      <c r="R12" s="382"/>
      <c r="S12" s="382"/>
      <c r="T12" s="382"/>
    </row>
    <row r="13" spans="1:49" ht="14.25" customHeight="1" thickBot="1">
      <c r="A13" s="383"/>
      <c r="B13" s="365"/>
      <c r="C13" s="365"/>
      <c r="D13" s="365"/>
      <c r="E13" s="392"/>
      <c r="F13" s="392"/>
      <c r="G13" s="392"/>
      <c r="H13" s="392"/>
      <c r="I13" s="305"/>
      <c r="J13" s="308" t="s">
        <v>108</v>
      </c>
      <c r="K13" s="317">
        <f>SUM(K9:K11)</f>
        <v>1</v>
      </c>
      <c r="L13" s="316"/>
      <c r="M13" s="318">
        <f>SUM(M9:M11)</f>
        <v>7.3499999999999996E-2</v>
      </c>
      <c r="N13" s="377"/>
      <c r="P13" s="365" t="s">
        <v>101</v>
      </c>
      <c r="Q13" s="390"/>
      <c r="R13" s="394">
        <v>0.4415</v>
      </c>
      <c r="S13" s="394">
        <v>7.7499999999999999E-2</v>
      </c>
      <c r="T13" s="394">
        <f>ROUND(R13*S13,4)</f>
        <v>3.4200000000000001E-2</v>
      </c>
      <c r="Z13" s="483" t="s">
        <v>671</v>
      </c>
    </row>
    <row r="14" spans="1:49" ht="14.25" customHeight="1" thickTop="1" thickBot="1">
      <c r="A14" s="383">
        <v>3</v>
      </c>
      <c r="B14" s="365"/>
      <c r="C14" s="365" t="s">
        <v>103</v>
      </c>
      <c r="D14" s="365"/>
      <c r="E14" s="395" t="e">
        <f>ROUND(E10*E12,4)</f>
        <v>#REF!</v>
      </c>
      <c r="F14" s="395" t="e">
        <f>ROUND(F10*F12,4)</f>
        <v>#REF!</v>
      </c>
      <c r="G14" s="396"/>
      <c r="H14" s="396"/>
      <c r="I14" s="319"/>
      <c r="J14" s="320"/>
      <c r="K14" s="321"/>
      <c r="L14" s="322"/>
      <c r="M14" s="323"/>
      <c r="N14" s="375"/>
      <c r="Q14" s="397"/>
      <c r="R14" s="394"/>
      <c r="S14" s="394"/>
      <c r="T14" s="394"/>
    </row>
    <row r="15" spans="1:49" ht="14.25" customHeight="1">
      <c r="A15" s="383"/>
      <c r="B15" s="365"/>
      <c r="C15" s="365"/>
      <c r="D15" s="365"/>
      <c r="E15" s="387"/>
      <c r="F15" s="387"/>
      <c r="G15" s="390"/>
      <c r="H15" s="390"/>
      <c r="I15" s="398"/>
      <c r="N15" s="375"/>
      <c r="P15" s="400" t="s">
        <v>104</v>
      </c>
      <c r="Q15" s="401"/>
      <c r="R15" s="402">
        <v>3.39E-2</v>
      </c>
      <c r="S15" s="402">
        <v>7.0800000000000002E-2</v>
      </c>
      <c r="T15" s="402">
        <f>ROUND(R15*S15,4)</f>
        <v>2.3999999999999998E-3</v>
      </c>
    </row>
    <row r="16" spans="1:49" ht="14.25" customHeight="1">
      <c r="A16" s="383">
        <v>4</v>
      </c>
      <c r="B16" s="365"/>
      <c r="C16" s="365" t="s">
        <v>106</v>
      </c>
      <c r="D16" s="365"/>
      <c r="E16" s="403" t="e">
        <f>'ADJ DETAIL-INPUT'!#REF!</f>
        <v>#REF!</v>
      </c>
      <c r="F16" s="404" t="e">
        <f>'ADJ DETAIL-INPUT'!#REF!</f>
        <v>#REF!</v>
      </c>
      <c r="G16" s="390"/>
      <c r="H16" s="405"/>
      <c r="K16" s="406"/>
      <c r="L16" s="406"/>
      <c r="N16" s="375"/>
      <c r="O16" s="406"/>
      <c r="Q16" s="397"/>
      <c r="R16" s="394"/>
      <c r="S16" s="394"/>
      <c r="T16" s="394"/>
      <c r="U16" s="407" t="s">
        <v>191</v>
      </c>
      <c r="V16" s="407" t="s">
        <v>192</v>
      </c>
      <c r="AB16" s="408"/>
    </row>
    <row r="17" spans="1:28" ht="14.25" customHeight="1">
      <c r="A17" s="383"/>
      <c r="B17" s="365"/>
      <c r="C17" s="365"/>
      <c r="D17" s="365"/>
      <c r="E17" s="365"/>
      <c r="F17" s="365"/>
      <c r="G17" s="371"/>
      <c r="H17" s="371"/>
      <c r="N17" s="375"/>
      <c r="O17" s="409"/>
      <c r="P17" s="365" t="s">
        <v>105</v>
      </c>
      <c r="Q17" s="397"/>
      <c r="R17" s="394" t="e">
        <f>#REF!</f>
        <v>#REF!</v>
      </c>
      <c r="S17" s="394" t="e">
        <f>#REF!</f>
        <v>#REF!</v>
      </c>
      <c r="T17" s="394" t="e">
        <f>ROUND(R17*S17,4)</f>
        <v>#REF!</v>
      </c>
      <c r="U17" s="410" t="e">
        <f>SUM(T13:T17)</f>
        <v>#REF!</v>
      </c>
      <c r="V17" s="410" t="e">
        <f>T13+T17</f>
        <v>#REF!</v>
      </c>
    </row>
    <row r="18" spans="1:28" ht="14.25" customHeight="1">
      <c r="A18" s="383">
        <v>5</v>
      </c>
      <c r="B18" s="365"/>
      <c r="C18" s="365" t="s">
        <v>107</v>
      </c>
      <c r="D18" s="365"/>
      <c r="E18" s="387" t="e">
        <f>E14-E16</f>
        <v>#REF!</v>
      </c>
      <c r="F18" s="387" t="e">
        <f t="shared" ref="F18" si="0">F14-F16</f>
        <v>#REF!</v>
      </c>
      <c r="G18" s="390"/>
      <c r="H18" s="390"/>
      <c r="N18" s="371"/>
      <c r="Q18" s="397"/>
      <c r="R18" s="394"/>
      <c r="S18" s="394"/>
      <c r="T18" s="394"/>
      <c r="V18" s="411"/>
    </row>
    <row r="19" spans="1:28" ht="14.25" customHeight="1">
      <c r="A19" s="383"/>
      <c r="B19" s="365"/>
      <c r="C19" s="365"/>
      <c r="D19" s="365"/>
      <c r="E19" s="365"/>
      <c r="F19" s="365"/>
      <c r="G19" s="377"/>
      <c r="H19" s="377"/>
      <c r="I19" s="377"/>
      <c r="J19" s="377"/>
      <c r="K19" s="371"/>
      <c r="L19" s="412"/>
      <c r="M19" s="371"/>
      <c r="N19" s="371"/>
      <c r="O19" s="371"/>
      <c r="P19" s="371"/>
      <c r="Q19" s="397"/>
      <c r="R19" s="393"/>
      <c r="S19" s="393"/>
      <c r="T19" s="393"/>
      <c r="U19" s="371"/>
      <c r="V19" s="371"/>
      <c r="W19" s="371"/>
      <c r="X19" s="371"/>
      <c r="Y19" s="371"/>
      <c r="Z19" s="371"/>
      <c r="AA19" s="371"/>
    </row>
    <row r="20" spans="1:28" ht="14.25" customHeight="1">
      <c r="A20" s="383">
        <v>6</v>
      </c>
      <c r="B20" s="365"/>
      <c r="C20" s="365" t="s">
        <v>109</v>
      </c>
      <c r="D20" s="365"/>
      <c r="E20" s="413">
        <f>'CF '!E24</f>
        <v>0.75554500000000002</v>
      </c>
      <c r="F20" s="413">
        <f>'CF '!F24</f>
        <v>0</v>
      </c>
      <c r="G20" s="414"/>
      <c r="H20" s="414"/>
      <c r="I20" s="377"/>
      <c r="J20" s="415"/>
      <c r="K20" s="377"/>
      <c r="L20" s="416"/>
      <c r="M20" s="377"/>
      <c r="N20" s="377"/>
      <c r="O20" s="371"/>
      <c r="P20" s="371"/>
      <c r="Q20" s="397"/>
      <c r="R20" s="393"/>
      <c r="S20" s="393"/>
      <c r="T20" s="393"/>
      <c r="U20" s="371"/>
      <c r="V20" s="371"/>
      <c r="W20" s="371"/>
      <c r="X20" s="371"/>
      <c r="Y20" s="371"/>
      <c r="Z20" s="371"/>
      <c r="AA20" s="371"/>
    </row>
    <row r="21" spans="1:28" ht="11.25" customHeight="1" thickBot="1">
      <c r="A21" s="383"/>
      <c r="B21" s="365"/>
      <c r="C21" s="365"/>
      <c r="D21" s="365"/>
      <c r="E21" s="417"/>
      <c r="F21" s="417">
        <v>2017</v>
      </c>
      <c r="G21" s="418"/>
      <c r="H21" s="418"/>
      <c r="I21" s="377"/>
      <c r="J21" s="377"/>
      <c r="K21" s="419"/>
      <c r="L21" s="416"/>
      <c r="M21" s="362"/>
      <c r="N21" s="371"/>
      <c r="O21" s="371"/>
      <c r="P21" s="371"/>
      <c r="Q21" s="397"/>
      <c r="R21" s="393"/>
      <c r="S21" s="393"/>
      <c r="T21" s="393"/>
      <c r="U21" s="371"/>
      <c r="V21" s="371"/>
      <c r="W21" s="371"/>
      <c r="X21" s="371"/>
      <c r="Y21" s="371"/>
      <c r="Z21" s="371"/>
      <c r="AA21" s="371"/>
    </row>
    <row r="22" spans="1:28" ht="14.25" customHeight="1" thickBot="1">
      <c r="A22" s="383">
        <v>7</v>
      </c>
      <c r="B22" s="365"/>
      <c r="C22" s="365" t="s">
        <v>588</v>
      </c>
      <c r="D22" s="365"/>
      <c r="E22" s="420" t="e">
        <f>E18/E20</f>
        <v>#REF!</v>
      </c>
      <c r="F22" s="421" t="e">
        <f t="shared" ref="F22" si="1">ROUND(F18/F20,0)</f>
        <v>#REF!</v>
      </c>
      <c r="G22" s="396"/>
      <c r="H22" s="422"/>
      <c r="I22" s="377"/>
      <c r="J22" s="396"/>
      <c r="K22" s="396"/>
      <c r="L22" s="416"/>
      <c r="M22" s="377"/>
      <c r="N22" s="423"/>
      <c r="O22" s="371"/>
      <c r="P22" s="371"/>
      <c r="Q22" s="397"/>
      <c r="R22" s="392"/>
      <c r="S22" s="392"/>
      <c r="T22" s="393"/>
      <c r="U22" s="371"/>
      <c r="V22" s="371"/>
      <c r="W22" s="371"/>
      <c r="X22" s="371"/>
      <c r="Y22" s="371"/>
      <c r="Z22" s="371"/>
      <c r="AA22" s="371"/>
    </row>
    <row r="23" spans="1:28" ht="14.25" customHeight="1">
      <c r="A23" s="383"/>
      <c r="B23" s="382"/>
      <c r="C23" s="365"/>
      <c r="D23" s="365"/>
      <c r="E23" s="387"/>
      <c r="F23" s="365"/>
      <c r="G23" s="377"/>
      <c r="H23" s="424"/>
      <c r="I23" s="425"/>
      <c r="J23" s="396"/>
      <c r="K23" s="396"/>
      <c r="L23" s="426"/>
      <c r="M23" s="396"/>
      <c r="N23" s="426"/>
      <c r="O23" s="377"/>
      <c r="P23" s="377"/>
      <c r="Q23" s="424"/>
      <c r="R23" s="427"/>
      <c r="S23" s="427"/>
      <c r="T23" s="335"/>
      <c r="U23" s="377"/>
      <c r="V23" s="377"/>
      <c r="W23" s="377"/>
      <c r="X23" s="371"/>
      <c r="Y23" s="390"/>
      <c r="Z23" s="371"/>
      <c r="AA23" s="371"/>
      <c r="AB23" s="408"/>
    </row>
    <row r="24" spans="1:28" ht="14.25" customHeight="1">
      <c r="A24" s="383">
        <v>8</v>
      </c>
      <c r="B24" s="382"/>
      <c r="C24" s="365" t="s">
        <v>589</v>
      </c>
      <c r="D24" s="365"/>
      <c r="E24" s="390" t="e">
        <f>'ADJ DETAIL-INPUT'!#REF!+'ADJ DETAIL-INPUT'!#REF!</f>
        <v>#REF!</v>
      </c>
      <c r="F24" s="390" t="e">
        <f>'ADJ DETAIL-INPUT'!#REF!+'ADJ DETAIL-INPUT'!#REF!</f>
        <v>#REF!</v>
      </c>
      <c r="G24" s="396"/>
      <c r="H24" s="428"/>
      <c r="I24" s="377"/>
      <c r="J24" s="396"/>
      <c r="K24" s="396"/>
      <c r="L24" s="426"/>
      <c r="M24" s="396"/>
      <c r="N24" s="426"/>
      <c r="O24" s="377"/>
      <c r="P24" s="377"/>
      <c r="Q24" s="424"/>
      <c r="R24" s="427"/>
      <c r="S24" s="427"/>
      <c r="T24" s="335"/>
      <c r="U24" s="377"/>
      <c r="V24" s="377"/>
      <c r="W24" s="377"/>
      <c r="X24" s="371"/>
      <c r="Y24" s="393"/>
      <c r="Z24" s="371"/>
      <c r="AA24" s="371"/>
    </row>
    <row r="25" spans="1:28" ht="14.25" customHeight="1">
      <c r="A25" s="383"/>
      <c r="B25" s="382"/>
      <c r="C25" s="365"/>
      <c r="D25" s="365"/>
      <c r="E25" s="365"/>
      <c r="F25" s="365"/>
      <c r="G25" s="377"/>
      <c r="H25" s="429"/>
      <c r="I25" s="430"/>
      <c r="J25" s="362"/>
      <c r="K25" s="362"/>
      <c r="L25" s="362"/>
      <c r="M25" s="362"/>
      <c r="N25" s="362"/>
      <c r="O25" s="377"/>
      <c r="P25" s="377"/>
      <c r="Q25" s="424"/>
      <c r="R25" s="427"/>
      <c r="S25" s="427"/>
      <c r="T25" s="335"/>
      <c r="U25" s="377"/>
      <c r="V25" s="377"/>
      <c r="W25" s="377"/>
      <c r="X25" s="371"/>
      <c r="Y25" s="371"/>
      <c r="Z25" s="371"/>
      <c r="AA25" s="371"/>
    </row>
    <row r="26" spans="1:28" ht="14.25" customHeight="1" thickBot="1">
      <c r="A26" s="383">
        <v>9</v>
      </c>
      <c r="B26" s="382"/>
      <c r="C26" s="365" t="s">
        <v>110</v>
      </c>
      <c r="D26" s="365"/>
      <c r="E26" s="431" t="e">
        <f>ROUND(E22/E24,4)</f>
        <v>#REF!</v>
      </c>
      <c r="F26" s="431" t="e">
        <f t="shared" ref="F26" si="2">ROUND(F22/F24,4)</f>
        <v>#REF!</v>
      </c>
      <c r="G26" s="432"/>
      <c r="H26" s="432"/>
      <c r="I26" s="375"/>
      <c r="J26" s="375"/>
      <c r="K26" s="362"/>
      <c r="L26" s="433"/>
      <c r="M26" s="362"/>
      <c r="N26" s="433"/>
      <c r="O26" s="377"/>
      <c r="P26" s="377"/>
      <c r="Q26" s="396"/>
      <c r="R26" s="335"/>
      <c r="S26" s="427"/>
      <c r="T26" s="335"/>
      <c r="U26" s="377"/>
      <c r="V26" s="377"/>
      <c r="W26" s="377"/>
      <c r="X26" s="371"/>
      <c r="Y26" s="371"/>
      <c r="Z26" s="371"/>
      <c r="AA26" s="371"/>
    </row>
    <row r="27" spans="1:28" ht="14.25" customHeight="1" thickTop="1">
      <c r="E27" s="435"/>
      <c r="F27" s="435"/>
      <c r="G27" s="436"/>
      <c r="H27" s="437"/>
      <c r="I27" s="375"/>
      <c r="J27" s="377"/>
      <c r="K27" s="438"/>
      <c r="L27" s="362"/>
      <c r="M27" s="438"/>
      <c r="N27" s="362"/>
      <c r="O27" s="377"/>
      <c r="P27" s="377"/>
      <c r="Q27" s="377"/>
      <c r="R27" s="377"/>
      <c r="S27" s="377"/>
      <c r="T27" s="377"/>
      <c r="U27" s="377"/>
      <c r="V27" s="377"/>
      <c r="W27" s="377"/>
      <c r="X27" s="371"/>
      <c r="Y27" s="371"/>
      <c r="Z27" s="371"/>
      <c r="AA27" s="371"/>
    </row>
    <row r="28" spans="1:28" ht="14.25" customHeight="1">
      <c r="A28" s="383">
        <v>10</v>
      </c>
      <c r="B28" s="382"/>
      <c r="C28" s="365" t="s">
        <v>631</v>
      </c>
      <c r="D28" s="365"/>
      <c r="E28" s="396">
        <v>511823</v>
      </c>
      <c r="F28" s="390">
        <v>505346</v>
      </c>
      <c r="G28" s="396"/>
      <c r="H28" s="396"/>
      <c r="I28" s="375"/>
      <c r="J28" s="362"/>
      <c r="K28" s="375"/>
      <c r="L28" s="433"/>
      <c r="M28" s="375"/>
      <c r="N28" s="433"/>
      <c r="O28" s="377"/>
      <c r="P28" s="377"/>
      <c r="Q28" s="377"/>
      <c r="R28" s="377"/>
      <c r="S28" s="377"/>
      <c r="T28" s="377"/>
      <c r="U28" s="377"/>
      <c r="V28" s="377"/>
      <c r="W28" s="377"/>
      <c r="X28" s="371"/>
      <c r="Y28" s="371"/>
      <c r="Z28" s="371"/>
      <c r="AA28" s="371"/>
    </row>
    <row r="29" spans="1:28" ht="14.25" customHeight="1">
      <c r="A29" s="383"/>
      <c r="B29" s="382"/>
      <c r="C29" s="365"/>
      <c r="D29" s="365"/>
      <c r="E29" s="439"/>
      <c r="F29" s="365"/>
      <c r="G29" s="377"/>
      <c r="H29" s="335"/>
      <c r="I29" s="375"/>
      <c r="J29" s="375"/>
      <c r="K29" s="440"/>
      <c r="L29" s="426"/>
      <c r="M29" s="440"/>
      <c r="N29" s="426"/>
      <c r="O29" s="377"/>
      <c r="P29" s="377"/>
      <c r="Q29" s="377"/>
      <c r="R29" s="377"/>
      <c r="S29" s="377"/>
      <c r="T29" s="377"/>
      <c r="U29" s="377"/>
      <c r="V29" s="377"/>
      <c r="W29" s="377"/>
      <c r="X29" s="371"/>
      <c r="Y29" s="371"/>
      <c r="Z29" s="371"/>
      <c r="AA29" s="371"/>
    </row>
    <row r="30" spans="1:28" ht="14.25" customHeight="1" thickBot="1">
      <c r="A30" s="383">
        <v>11</v>
      </c>
      <c r="B30" s="382"/>
      <c r="C30" s="365" t="s">
        <v>110</v>
      </c>
      <c r="D30" s="365"/>
      <c r="E30" s="441" t="e">
        <f>ROUND(E22/E28,4)</f>
        <v>#REF!</v>
      </c>
      <c r="F30" s="431" t="e">
        <f t="shared" ref="F30" si="3">ROUND(F22/F28,4)</f>
        <v>#REF!</v>
      </c>
      <c r="G30" s="442"/>
      <c r="H30" s="432"/>
      <c r="I30" s="375"/>
      <c r="J30" s="377"/>
      <c r="K30" s="371"/>
      <c r="L30" s="412"/>
      <c r="M30" s="371"/>
      <c r="N30" s="371"/>
      <c r="O30" s="377"/>
      <c r="P30" s="377"/>
      <c r="Q30" s="377"/>
      <c r="R30" s="377"/>
      <c r="S30" s="377"/>
      <c r="T30" s="377"/>
      <c r="U30" s="377"/>
      <c r="V30" s="377"/>
      <c r="W30" s="377"/>
      <c r="X30" s="371"/>
      <c r="Y30" s="371"/>
      <c r="Z30" s="371"/>
      <c r="AA30" s="371"/>
    </row>
    <row r="31" spans="1:28" ht="14.25" customHeight="1" thickTop="1">
      <c r="A31" s="435"/>
      <c r="B31" s="435"/>
      <c r="C31" s="435"/>
      <c r="D31" s="435"/>
      <c r="E31" s="443"/>
      <c r="F31" s="435"/>
      <c r="G31" s="435"/>
      <c r="H31" s="435"/>
      <c r="I31" s="375"/>
      <c r="J31" s="377"/>
      <c r="K31" s="335"/>
      <c r="L31" s="412"/>
      <c r="M31" s="335"/>
      <c r="N31" s="377"/>
      <c r="O31" s="377"/>
      <c r="P31" s="377"/>
      <c r="Q31" s="377"/>
      <c r="R31" s="377"/>
      <c r="S31" s="377"/>
      <c r="T31" s="377"/>
      <c r="U31" s="377"/>
      <c r="V31" s="377"/>
      <c r="W31" s="377"/>
      <c r="X31" s="371"/>
      <c r="Y31" s="371"/>
      <c r="Z31" s="371"/>
      <c r="AA31" s="371"/>
    </row>
    <row r="32" spans="1:28" ht="14.25" customHeight="1">
      <c r="I32" s="377"/>
      <c r="J32" s="377"/>
      <c r="K32" s="377"/>
      <c r="L32" s="416"/>
      <c r="M32" s="377"/>
      <c r="N32" s="377"/>
      <c r="O32" s="377"/>
      <c r="P32" s="377"/>
      <c r="Q32" s="396"/>
      <c r="R32" s="377"/>
      <c r="S32" s="377"/>
      <c r="T32" s="377"/>
      <c r="U32" s="377"/>
      <c r="V32" s="377"/>
      <c r="W32" s="377"/>
    </row>
    <row r="33" spans="9:23" ht="29.25" customHeight="1">
      <c r="I33" s="377"/>
      <c r="J33" s="377"/>
      <c r="K33" s="377"/>
      <c r="L33" s="416"/>
      <c r="M33" s="444"/>
      <c r="N33" s="377"/>
      <c r="O33" s="377"/>
      <c r="P33" s="377"/>
      <c r="Q33" s="335"/>
      <c r="R33" s="377"/>
      <c r="S33" s="377"/>
      <c r="T33" s="377"/>
      <c r="U33" s="377"/>
      <c r="V33" s="377"/>
      <c r="W33" s="377"/>
    </row>
    <row r="34" spans="9:23" ht="14.25" customHeight="1">
      <c r="I34" s="377"/>
      <c r="J34" s="377"/>
      <c r="K34" s="377"/>
      <c r="L34" s="416"/>
      <c r="M34" s="377"/>
      <c r="N34" s="377"/>
      <c r="O34" s="377"/>
      <c r="P34" s="377"/>
      <c r="Q34" s="427"/>
      <c r="R34" s="377"/>
      <c r="S34" s="377"/>
      <c r="T34" s="377"/>
      <c r="U34" s="377"/>
      <c r="V34" s="377"/>
      <c r="W34" s="377"/>
    </row>
    <row r="35" spans="9:23" ht="14.25" customHeight="1">
      <c r="I35" s="377"/>
      <c r="J35" s="377"/>
      <c r="K35" s="377"/>
      <c r="L35" s="416"/>
      <c r="M35" s="445"/>
      <c r="N35" s="377"/>
      <c r="O35" s="377"/>
      <c r="P35" s="377"/>
      <c r="Q35" s="396"/>
      <c r="R35" s="377"/>
      <c r="S35" s="377"/>
      <c r="T35" s="377"/>
      <c r="U35" s="377"/>
      <c r="V35" s="377"/>
      <c r="W35" s="377"/>
    </row>
    <row r="36" spans="9:23" ht="14.25" customHeight="1">
      <c r="I36" s="377"/>
      <c r="J36" s="377"/>
      <c r="K36" s="377"/>
      <c r="L36" s="416"/>
      <c r="M36" s="377"/>
      <c r="N36" s="377"/>
      <c r="O36" s="377"/>
      <c r="P36" s="377"/>
      <c r="Q36" s="396"/>
      <c r="R36" s="377"/>
      <c r="S36" s="377"/>
      <c r="T36" s="377"/>
      <c r="U36" s="377"/>
      <c r="V36" s="377"/>
      <c r="W36" s="377"/>
    </row>
    <row r="37" spans="9:23" ht="14.25" customHeight="1">
      <c r="I37" s="377"/>
      <c r="J37" s="377"/>
      <c r="K37" s="377"/>
      <c r="L37" s="416"/>
      <c r="M37" s="377"/>
      <c r="N37" s="377"/>
      <c r="O37" s="377"/>
      <c r="P37" s="377"/>
      <c r="Q37" s="396"/>
      <c r="R37" s="377"/>
      <c r="S37" s="377"/>
      <c r="T37" s="377"/>
      <c r="U37" s="377"/>
      <c r="V37" s="377"/>
      <c r="W37" s="377"/>
    </row>
    <row r="38" spans="9:23" ht="14.25" customHeight="1">
      <c r="I38" s="377"/>
      <c r="J38" s="416"/>
      <c r="K38" s="377"/>
      <c r="L38" s="416"/>
      <c r="M38" s="415"/>
      <c r="N38" s="377"/>
      <c r="O38" s="377"/>
      <c r="P38" s="377"/>
      <c r="Q38" s="377"/>
      <c r="R38" s="377"/>
      <c r="S38" s="377"/>
      <c r="T38" s="377"/>
      <c r="U38" s="377"/>
      <c r="V38" s="377"/>
      <c r="W38" s="377"/>
    </row>
    <row r="39" spans="9:23" ht="14.25" customHeight="1">
      <c r="I39" s="377"/>
      <c r="J39" s="446"/>
      <c r="K39" s="377"/>
      <c r="L39" s="416"/>
      <c r="M39" s="447"/>
      <c r="N39" s="377"/>
      <c r="O39" s="377"/>
      <c r="P39" s="377"/>
      <c r="Q39" s="396"/>
      <c r="R39" s="377"/>
      <c r="S39" s="377"/>
      <c r="T39" s="377"/>
      <c r="U39" s="377"/>
      <c r="V39" s="377"/>
      <c r="W39" s="377"/>
    </row>
    <row r="40" spans="9:23" ht="14.25" customHeight="1">
      <c r="I40" s="377"/>
      <c r="J40" s="377"/>
      <c r="K40" s="377"/>
      <c r="L40" s="416"/>
      <c r="M40" s="377"/>
      <c r="N40" s="377"/>
      <c r="O40" s="377"/>
      <c r="P40" s="377"/>
      <c r="Q40" s="377"/>
      <c r="R40" s="377"/>
      <c r="S40" s="377"/>
      <c r="T40" s="377"/>
      <c r="U40" s="377"/>
      <c r="V40" s="377"/>
      <c r="W40" s="377"/>
    </row>
    <row r="41" spans="9:23" ht="14.25" customHeight="1">
      <c r="I41" s="377"/>
      <c r="J41" s="377"/>
      <c r="K41" s="377"/>
      <c r="L41" s="416"/>
      <c r="M41" s="428"/>
      <c r="N41" s="377"/>
      <c r="O41" s="377"/>
      <c r="P41" s="377"/>
      <c r="Q41" s="444"/>
      <c r="R41" s="377"/>
      <c r="S41" s="377"/>
      <c r="T41" s="377"/>
      <c r="U41" s="377"/>
      <c r="V41" s="377"/>
      <c r="W41" s="377"/>
    </row>
    <row r="42" spans="9:23" ht="14.25" customHeight="1">
      <c r="I42" s="377"/>
      <c r="J42" s="377"/>
      <c r="K42" s="377"/>
      <c r="L42" s="416"/>
      <c r="M42" s="377"/>
      <c r="N42" s="377"/>
      <c r="O42" s="377"/>
      <c r="P42" s="377"/>
      <c r="Q42" s="377"/>
      <c r="R42" s="377"/>
      <c r="S42" s="377"/>
      <c r="T42" s="377"/>
      <c r="U42" s="377"/>
      <c r="V42" s="377"/>
      <c r="W42" s="377"/>
    </row>
    <row r="43" spans="9:23" ht="14.25" customHeight="1">
      <c r="I43" s="377"/>
      <c r="J43" s="446"/>
      <c r="K43" s="377"/>
      <c r="L43" s="416"/>
      <c r="M43" s="428"/>
      <c r="N43" s="377"/>
      <c r="O43" s="377"/>
      <c r="P43" s="377"/>
      <c r="Q43" s="396"/>
      <c r="R43" s="377"/>
      <c r="S43" s="377"/>
      <c r="T43" s="377"/>
      <c r="U43" s="377"/>
      <c r="V43" s="377"/>
      <c r="W43" s="377"/>
    </row>
    <row r="44" spans="9:23" ht="14.25" customHeight="1">
      <c r="I44" s="377"/>
      <c r="J44" s="446"/>
      <c r="K44" s="377"/>
      <c r="L44" s="416"/>
      <c r="M44" s="377"/>
      <c r="N44" s="377"/>
      <c r="O44" s="377"/>
      <c r="P44" s="377"/>
      <c r="Q44" s="377"/>
      <c r="R44" s="377"/>
      <c r="S44" s="377"/>
      <c r="T44" s="377"/>
      <c r="U44" s="377"/>
      <c r="V44" s="377"/>
      <c r="W44" s="377"/>
    </row>
    <row r="45" spans="9:23" ht="14.25" customHeight="1">
      <c r="I45" s="377"/>
      <c r="J45" s="377"/>
      <c r="K45" s="377"/>
      <c r="L45" s="416"/>
      <c r="M45" s="377"/>
      <c r="N45" s="377"/>
      <c r="O45" s="377"/>
      <c r="P45" s="377"/>
      <c r="Q45" s="396"/>
      <c r="R45" s="377"/>
      <c r="S45" s="377"/>
      <c r="T45" s="377"/>
      <c r="U45" s="377"/>
      <c r="V45" s="377"/>
      <c r="W45" s="377"/>
    </row>
    <row r="46" spans="9:23" ht="14.25" customHeight="1">
      <c r="I46" s="377"/>
      <c r="J46" s="446"/>
      <c r="K46" s="377"/>
      <c r="L46" s="416"/>
      <c r="M46" s="448"/>
      <c r="N46" s="377"/>
      <c r="O46" s="377"/>
      <c r="P46" s="377"/>
      <c r="Q46" s="377"/>
      <c r="R46" s="377"/>
      <c r="S46" s="377"/>
      <c r="T46" s="377"/>
      <c r="U46" s="377"/>
      <c r="V46" s="377"/>
      <c r="W46" s="377"/>
    </row>
    <row r="47" spans="9:23" ht="14.25" customHeight="1">
      <c r="I47" s="377"/>
      <c r="J47" s="377"/>
      <c r="K47" s="377"/>
      <c r="L47" s="416"/>
      <c r="M47" s="377"/>
      <c r="N47" s="377"/>
      <c r="O47" s="377"/>
      <c r="P47" s="377"/>
      <c r="Q47" s="335"/>
      <c r="R47" s="377"/>
      <c r="S47" s="377"/>
      <c r="T47" s="377"/>
      <c r="U47" s="377"/>
      <c r="V47" s="377"/>
      <c r="W47" s="377"/>
    </row>
    <row r="48" spans="9:23" ht="14.25" customHeight="1">
      <c r="I48" s="377"/>
      <c r="J48" s="377"/>
      <c r="K48" s="377"/>
      <c r="L48" s="416"/>
      <c r="M48" s="377"/>
      <c r="N48" s="377"/>
      <c r="O48" s="377"/>
      <c r="P48" s="377"/>
      <c r="Q48" s="377"/>
      <c r="R48" s="377"/>
      <c r="S48" s="377"/>
      <c r="T48" s="377"/>
      <c r="U48" s="377"/>
      <c r="V48" s="377"/>
      <c r="W48" s="377"/>
    </row>
    <row r="49" spans="5:23" ht="14.25" customHeight="1">
      <c r="I49" s="377"/>
      <c r="J49" s="377"/>
      <c r="K49" s="377"/>
      <c r="L49" s="416"/>
      <c r="M49" s="377"/>
      <c r="N49" s="377"/>
      <c r="O49" s="377"/>
      <c r="P49" s="377"/>
      <c r="Q49" s="377"/>
      <c r="R49" s="377"/>
      <c r="S49" s="377"/>
      <c r="T49" s="377"/>
      <c r="U49" s="377"/>
      <c r="V49" s="377"/>
      <c r="W49" s="377"/>
    </row>
    <row r="50" spans="5:23" ht="14.25" customHeight="1">
      <c r="I50" s="377"/>
      <c r="J50" s="377"/>
      <c r="K50" s="377"/>
      <c r="L50" s="416"/>
      <c r="M50" s="377"/>
      <c r="N50" s="377"/>
      <c r="O50" s="446"/>
      <c r="P50" s="377"/>
      <c r="Q50" s="377"/>
      <c r="R50" s="377"/>
      <c r="S50" s="377"/>
      <c r="T50" s="377"/>
      <c r="U50" s="377"/>
      <c r="V50" s="377"/>
      <c r="W50" s="377"/>
    </row>
    <row r="51" spans="5:23" ht="14.25" customHeight="1">
      <c r="I51" s="377"/>
      <c r="J51" s="377"/>
      <c r="K51" s="377"/>
      <c r="L51" s="416"/>
      <c r="M51" s="377"/>
      <c r="N51" s="377"/>
      <c r="O51" s="446"/>
      <c r="P51" s="377"/>
      <c r="Q51" s="377"/>
      <c r="R51" s="377"/>
      <c r="S51" s="377"/>
      <c r="T51" s="377"/>
      <c r="U51" s="377"/>
      <c r="V51" s="377"/>
      <c r="W51" s="377"/>
    </row>
    <row r="52" spans="5:23" ht="14.25" customHeight="1">
      <c r="I52" s="377"/>
      <c r="J52" s="377"/>
      <c r="K52" s="377"/>
      <c r="L52" s="416"/>
      <c r="M52" s="377"/>
      <c r="N52" s="377"/>
      <c r="O52" s="446"/>
      <c r="P52" s="377"/>
      <c r="Q52" s="377"/>
      <c r="R52" s="377"/>
      <c r="S52" s="377"/>
      <c r="T52" s="377"/>
      <c r="U52" s="377"/>
      <c r="V52" s="377"/>
      <c r="W52" s="377"/>
    </row>
    <row r="53" spans="5:23" ht="14.25" customHeight="1">
      <c r="I53" s="377"/>
      <c r="J53" s="377"/>
      <c r="K53" s="377"/>
      <c r="L53" s="416"/>
      <c r="M53" s="377"/>
      <c r="N53" s="377"/>
      <c r="O53" s="446"/>
      <c r="P53" s="377"/>
      <c r="Q53" s="377"/>
      <c r="R53" s="377"/>
      <c r="S53" s="377"/>
      <c r="T53" s="377"/>
      <c r="U53" s="377"/>
      <c r="V53" s="377"/>
      <c r="W53" s="377"/>
    </row>
    <row r="54" spans="5:23" ht="14.25" customHeight="1">
      <c r="I54" s="377"/>
      <c r="J54" s="377"/>
      <c r="K54" s="377"/>
      <c r="L54" s="416"/>
      <c r="M54" s="377"/>
      <c r="N54" s="377"/>
      <c r="O54" s="446"/>
      <c r="P54" s="377"/>
      <c r="Q54" s="377"/>
      <c r="R54" s="377"/>
      <c r="S54" s="377"/>
      <c r="T54" s="377"/>
      <c r="U54" s="377"/>
      <c r="V54" s="377"/>
      <c r="W54" s="377"/>
    </row>
    <row r="55" spans="5:23" ht="14.25" customHeight="1">
      <c r="I55" s="377"/>
      <c r="J55" s="377"/>
      <c r="K55" s="377"/>
      <c r="L55" s="416"/>
      <c r="M55" s="377"/>
      <c r="N55" s="377"/>
      <c r="O55" s="446"/>
      <c r="P55" s="377"/>
      <c r="Q55" s="377"/>
      <c r="R55" s="377"/>
      <c r="S55" s="377"/>
      <c r="T55" s="377"/>
      <c r="U55" s="377"/>
      <c r="V55" s="377"/>
      <c r="W55" s="377"/>
    </row>
    <row r="56" spans="5:23" ht="14.25" customHeight="1">
      <c r="I56" s="377"/>
      <c r="J56" s="377"/>
      <c r="K56" s="377"/>
      <c r="L56" s="416"/>
      <c r="M56" s="377"/>
      <c r="N56" s="377"/>
      <c r="O56" s="446"/>
      <c r="P56" s="377"/>
      <c r="Q56" s="377"/>
      <c r="R56" s="377"/>
      <c r="S56" s="377"/>
      <c r="T56" s="377"/>
      <c r="U56" s="377"/>
      <c r="V56" s="377"/>
      <c r="W56" s="377"/>
    </row>
    <row r="57" spans="5:23" ht="14.25" customHeight="1">
      <c r="I57" s="377"/>
      <c r="J57" s="377"/>
      <c r="K57" s="377"/>
      <c r="L57" s="416"/>
      <c r="M57" s="377"/>
      <c r="N57" s="377"/>
      <c r="O57" s="446"/>
      <c r="P57" s="377"/>
      <c r="Q57" s="377"/>
      <c r="R57" s="377"/>
      <c r="S57" s="377"/>
      <c r="T57" s="377"/>
      <c r="U57" s="377"/>
      <c r="V57" s="377"/>
      <c r="W57" s="377"/>
    </row>
    <row r="58" spans="5:23" ht="14.25" customHeight="1">
      <c r="I58" s="377"/>
      <c r="J58" s="377"/>
      <c r="K58" s="377"/>
      <c r="L58" s="416"/>
      <c r="M58" s="377"/>
      <c r="N58" s="377"/>
      <c r="O58" s="446"/>
      <c r="P58" s="377"/>
      <c r="Q58" s="377"/>
      <c r="R58" s="377"/>
      <c r="S58" s="377"/>
      <c r="T58" s="377"/>
      <c r="U58" s="377"/>
      <c r="V58" s="377"/>
      <c r="W58" s="377"/>
    </row>
    <row r="59" spans="5:23" ht="14.25" customHeight="1">
      <c r="I59" s="377"/>
      <c r="J59" s="377"/>
      <c r="K59" s="377"/>
      <c r="L59" s="416"/>
      <c r="M59" s="377"/>
      <c r="N59" s="377"/>
      <c r="O59" s="446"/>
      <c r="P59" s="377"/>
      <c r="Q59" s="377"/>
      <c r="R59" s="377"/>
      <c r="S59" s="377"/>
      <c r="T59" s="377"/>
      <c r="U59" s="377"/>
      <c r="V59" s="377"/>
      <c r="W59" s="377"/>
    </row>
    <row r="60" spans="5:23" ht="14.25" customHeight="1">
      <c r="I60" s="377"/>
      <c r="J60" s="377"/>
      <c r="K60" s="377"/>
      <c r="L60" s="416"/>
      <c r="M60" s="377"/>
      <c r="N60" s="377"/>
      <c r="O60" s="377"/>
      <c r="P60" s="377"/>
      <c r="Q60" s="377"/>
      <c r="R60" s="377"/>
      <c r="S60" s="377"/>
      <c r="T60" s="377"/>
      <c r="U60" s="377"/>
      <c r="V60" s="377"/>
      <c r="W60" s="377"/>
    </row>
    <row r="61" spans="5:23" ht="14.25" customHeight="1">
      <c r="I61" s="377"/>
      <c r="J61" s="377"/>
      <c r="K61" s="377"/>
      <c r="L61" s="416"/>
      <c r="M61" s="377"/>
      <c r="N61" s="377"/>
      <c r="O61" s="377"/>
      <c r="P61" s="377"/>
      <c r="Q61" s="377"/>
      <c r="R61" s="377"/>
      <c r="S61" s="377"/>
      <c r="T61" s="377"/>
      <c r="U61" s="377"/>
      <c r="V61" s="377"/>
      <c r="W61" s="377"/>
    </row>
    <row r="62" spans="5:23" ht="14.25" customHeight="1">
      <c r="N62" s="377"/>
      <c r="O62" s="377"/>
      <c r="P62" s="377"/>
      <c r="Q62" s="377"/>
      <c r="R62" s="377"/>
      <c r="S62" s="377"/>
      <c r="T62" s="377"/>
      <c r="U62" s="377"/>
      <c r="V62" s="377"/>
      <c r="W62" s="377"/>
    </row>
    <row r="63" spans="5:23" ht="14.25" customHeight="1">
      <c r="N63" s="377"/>
      <c r="O63" s="377"/>
      <c r="P63" s="377"/>
      <c r="Q63" s="377"/>
      <c r="R63" s="377"/>
      <c r="S63" s="377"/>
      <c r="T63" s="377"/>
      <c r="U63" s="377"/>
      <c r="V63" s="377"/>
      <c r="W63" s="377"/>
    </row>
    <row r="64" spans="5:23" ht="14.25" customHeight="1">
      <c r="E64" s="449"/>
    </row>
    <row r="65" spans="5:5" ht="14.25" customHeight="1">
      <c r="E65" s="449"/>
    </row>
  </sheetData>
  <mergeCells count="9">
    <mergeCell ref="C5:D5"/>
    <mergeCell ref="I1:M1"/>
    <mergeCell ref="I2:M2"/>
    <mergeCell ref="I3:M3"/>
    <mergeCell ref="I4:M4"/>
    <mergeCell ref="A2:G2"/>
    <mergeCell ref="A1:G1"/>
    <mergeCell ref="A3:G3"/>
    <mergeCell ref="A4:G4"/>
  </mergeCells>
  <phoneticPr fontId="0" type="noConversion"/>
  <pageMargins left="1.25" right="0.51" top="1.25" bottom="0.5" header="0.5" footer="0.5"/>
  <pageSetup scale="110" firstPageNumber="4" orientation="portrait" r:id="rId1"/>
  <headerFooter scaleWithDoc="0" alignWithMargins="0">
    <oddHeader xml:space="preserve">&amp;R12.2019 CBR
</oddHeader>
    <oddFooter>&amp;RPage &amp;P of &amp;N</oddFooter>
  </headerFooter>
  <colBreaks count="1" manualBreakCount="1">
    <brk id="5" max="48"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pageSetUpPr fitToPage="1"/>
  </sheetPr>
  <dimension ref="A1:BH51"/>
  <sheetViews>
    <sheetView view="pageBreakPreview" zoomScale="115" zoomScaleNormal="100" zoomScaleSheetLayoutView="115" workbookViewId="0">
      <selection activeCell="N19" sqref="N19"/>
    </sheetView>
  </sheetViews>
  <sheetFormatPr defaultColWidth="9.1796875" defaultRowHeight="13"/>
  <cols>
    <col min="1" max="1" width="11.54296875" style="1" customWidth="1"/>
    <col min="2" max="2" width="9.1796875" style="1"/>
    <col min="3" max="3" width="42" style="1" customWidth="1"/>
    <col min="4" max="4" width="4.54296875" style="1" customWidth="1"/>
    <col min="5" max="5" width="20.1796875" style="48" customWidth="1"/>
    <col min="6" max="6" width="12" style="1" customWidth="1"/>
    <col min="7" max="9" width="9.1796875" style="1"/>
    <col min="10" max="10" width="14.54296875" style="1" customWidth="1"/>
    <col min="11" max="15" width="9.1796875" style="1"/>
    <col min="16" max="16" width="9.1796875" style="9"/>
    <col min="17" max="35" width="9.1796875" style="1"/>
    <col min="36" max="36" width="14.54296875" style="1" customWidth="1"/>
    <col min="37" max="37" width="17" style="1" customWidth="1"/>
    <col min="38" max="38" width="18" style="1" customWidth="1"/>
    <col min="39" max="39" width="17" style="1" customWidth="1"/>
    <col min="40" max="40" width="15.81640625" style="1" customWidth="1"/>
    <col min="41" max="50" width="9.1796875" style="1"/>
    <col min="51" max="51" width="11.453125" style="1" customWidth="1"/>
    <col min="52" max="16384" width="9.1796875" style="1"/>
  </cols>
  <sheetData>
    <row r="1" spans="1:51" ht="13.5">
      <c r="A1" s="50" t="s">
        <v>88</v>
      </c>
      <c r="B1" s="50"/>
      <c r="C1" s="50"/>
      <c r="D1" s="50"/>
      <c r="E1" s="58"/>
      <c r="G1" s="51"/>
    </row>
    <row r="2" spans="1:51" ht="13.5" customHeight="1">
      <c r="A2" s="557" t="s">
        <v>147</v>
      </c>
      <c r="B2" s="557"/>
      <c r="C2" s="557"/>
      <c r="D2" s="557"/>
      <c r="E2" s="557"/>
      <c r="G2" s="51"/>
    </row>
    <row r="3" spans="1:51">
      <c r="A3" s="540" t="s">
        <v>200</v>
      </c>
      <c r="B3" s="540"/>
      <c r="C3" s="540"/>
      <c r="D3" s="540"/>
      <c r="E3" s="540"/>
      <c r="F3" s="221"/>
      <c r="G3" s="221"/>
      <c r="J3" s="3"/>
      <c r="K3" s="3"/>
      <c r="W3" s="3"/>
      <c r="X3" s="3"/>
      <c r="Y3" s="3"/>
      <c r="Z3" s="3"/>
      <c r="AA3" s="3"/>
      <c r="AB3" s="3"/>
      <c r="AC3" s="3"/>
      <c r="AD3" s="3"/>
      <c r="AE3" s="3"/>
      <c r="AF3" s="3"/>
      <c r="AG3" s="3"/>
      <c r="AH3" s="3"/>
      <c r="AI3" s="3"/>
      <c r="AJ3" s="3"/>
      <c r="AK3" s="3"/>
      <c r="AL3" s="3"/>
      <c r="AM3" s="3"/>
      <c r="AN3" s="3"/>
      <c r="AO3" s="3"/>
      <c r="AP3" s="326"/>
      <c r="AQ3" s="3"/>
      <c r="AR3" s="3"/>
      <c r="AS3" s="3"/>
    </row>
    <row r="4" spans="1:51">
      <c r="A4" s="540" t="str">
        <f>'RR SUMMARY'!A4:H4</f>
        <v>TWELVE MONTHS ENDED DECEMBER 31, 2019</v>
      </c>
      <c r="B4" s="540"/>
      <c r="C4" s="540"/>
      <c r="D4" s="540"/>
      <c r="E4" s="540"/>
      <c r="G4" s="51"/>
      <c r="J4" s="4"/>
      <c r="K4" s="3"/>
      <c r="W4" s="3"/>
      <c r="X4" s="3"/>
      <c r="Y4" s="3"/>
      <c r="Z4" s="3"/>
      <c r="AA4" s="3"/>
      <c r="AB4" s="3"/>
      <c r="AC4" s="3"/>
      <c r="AD4" s="3"/>
      <c r="AE4" s="3"/>
      <c r="AF4" s="3"/>
      <c r="AG4" s="3"/>
      <c r="AH4" s="3"/>
      <c r="AI4" s="3"/>
      <c r="AJ4" s="3"/>
      <c r="AK4" s="3"/>
      <c r="AL4" s="3"/>
      <c r="AM4" s="3"/>
      <c r="AN4" s="3"/>
      <c r="AO4" s="3"/>
      <c r="AP4" s="3"/>
      <c r="AQ4" s="3"/>
      <c r="AR4" s="3"/>
      <c r="AS4" s="3"/>
    </row>
    <row r="5" spans="1:51">
      <c r="C5" s="346"/>
      <c r="E5" s="327"/>
      <c r="G5" s="51"/>
      <c r="J5" s="342"/>
      <c r="K5" s="3"/>
      <c r="U5" s="222"/>
      <c r="W5" s="3"/>
      <c r="X5" s="3"/>
      <c r="Y5" s="3"/>
      <c r="Z5" s="3"/>
      <c r="AA5" s="3"/>
      <c r="AB5" s="3"/>
      <c r="AC5" s="3"/>
      <c r="AD5" s="3"/>
      <c r="AE5" s="3"/>
      <c r="AF5" s="3"/>
      <c r="AG5" s="3"/>
      <c r="AH5" s="3"/>
      <c r="AI5" s="3"/>
      <c r="AJ5" s="3"/>
      <c r="AK5" s="3"/>
      <c r="AL5" s="3"/>
      <c r="AM5" s="3"/>
      <c r="AN5" s="3"/>
      <c r="AO5" s="3"/>
      <c r="AP5" s="3"/>
      <c r="AQ5" s="3"/>
      <c r="AR5" s="3"/>
      <c r="AS5" s="326"/>
    </row>
    <row r="6" spans="1:51" s="2" customFormat="1" ht="13.5">
      <c r="A6" s="346" t="s">
        <v>92</v>
      </c>
      <c r="B6" s="346"/>
      <c r="C6" s="346"/>
      <c r="D6" s="346"/>
      <c r="E6" s="59"/>
      <c r="G6" s="52"/>
      <c r="J6" s="342"/>
      <c r="K6" s="342"/>
      <c r="P6" s="72"/>
      <c r="W6" s="325"/>
      <c r="X6" s="325"/>
      <c r="Y6" s="325"/>
      <c r="Z6" s="325"/>
      <c r="AA6" s="325"/>
      <c r="AB6" s="325"/>
      <c r="AC6" s="325"/>
      <c r="AD6" s="325"/>
      <c r="AE6" s="325"/>
      <c r="AF6" s="325"/>
      <c r="AG6" s="325"/>
      <c r="AH6" s="325"/>
      <c r="AI6" s="325"/>
      <c r="AJ6" s="325"/>
      <c r="AK6" s="325"/>
      <c r="AL6" s="325"/>
      <c r="AM6" s="325"/>
      <c r="AN6" s="325"/>
      <c r="AO6" s="325"/>
      <c r="AP6" s="325"/>
      <c r="AQ6" s="325"/>
      <c r="AR6" s="325"/>
      <c r="AS6" s="325"/>
      <c r="AY6" s="222" t="s">
        <v>562</v>
      </c>
    </row>
    <row r="7" spans="1:51" s="2" customFormat="1" ht="13.5">
      <c r="A7" s="53" t="s">
        <v>18</v>
      </c>
      <c r="B7" s="346"/>
      <c r="C7" s="53" t="s">
        <v>54</v>
      </c>
      <c r="D7" s="345"/>
      <c r="E7" s="60" t="s">
        <v>140</v>
      </c>
      <c r="G7" s="52"/>
      <c r="J7" s="342"/>
      <c r="K7" s="342"/>
      <c r="P7" s="72"/>
      <c r="W7" s="325"/>
      <c r="X7" s="325"/>
      <c r="Y7" s="325"/>
      <c r="Z7" s="325"/>
      <c r="AA7" s="325"/>
      <c r="AB7" s="325"/>
      <c r="AC7" s="325"/>
      <c r="AD7" s="325"/>
      <c r="AE7" s="325"/>
      <c r="AF7" s="325"/>
      <c r="AG7" s="325"/>
      <c r="AH7" s="325"/>
      <c r="AI7" s="325"/>
      <c r="AJ7" s="325"/>
      <c r="AK7" s="325"/>
      <c r="AL7" s="325"/>
      <c r="AM7" s="325"/>
      <c r="AN7" s="325"/>
      <c r="AO7" s="325"/>
      <c r="AP7" s="325"/>
      <c r="AQ7" s="325"/>
      <c r="AR7" s="325"/>
      <c r="AS7" s="325"/>
    </row>
    <row r="8" spans="1:51">
      <c r="G8" s="51"/>
      <c r="J8" s="3"/>
      <c r="K8" s="3"/>
      <c r="W8" s="3"/>
      <c r="X8" s="3"/>
      <c r="Y8" s="3"/>
      <c r="Z8" s="3"/>
      <c r="AA8" s="3"/>
      <c r="AB8" s="3"/>
      <c r="AC8" s="3"/>
      <c r="AD8" s="3"/>
      <c r="AE8" s="3"/>
      <c r="AF8" s="3"/>
      <c r="AG8" s="3"/>
      <c r="AH8" s="3"/>
      <c r="AI8" s="3"/>
      <c r="AJ8" s="3"/>
      <c r="AK8" s="3"/>
      <c r="AL8" s="3"/>
      <c r="AM8" s="3"/>
      <c r="AN8" s="3"/>
      <c r="AO8" s="3"/>
      <c r="AP8" s="3"/>
      <c r="AQ8" s="3"/>
      <c r="AR8" s="3"/>
      <c r="AS8" s="3"/>
    </row>
    <row r="9" spans="1:51">
      <c r="A9" s="347">
        <v>1</v>
      </c>
      <c r="C9" s="54" t="s">
        <v>28</v>
      </c>
      <c r="E9" s="61">
        <v>1</v>
      </c>
      <c r="J9" s="88"/>
      <c r="K9" s="3"/>
    </row>
    <row r="10" spans="1:51">
      <c r="A10" s="347"/>
      <c r="E10" s="61"/>
      <c r="J10" s="55"/>
      <c r="K10" s="3"/>
    </row>
    <row r="11" spans="1:51">
      <c r="A11" s="347"/>
      <c r="C11" s="49" t="s">
        <v>141</v>
      </c>
      <c r="D11" s="216"/>
      <c r="E11" s="348"/>
      <c r="F11" s="48"/>
      <c r="J11" s="55"/>
      <c r="K11" s="3"/>
    </row>
    <row r="12" spans="1:51">
      <c r="A12" s="347">
        <v>2</v>
      </c>
      <c r="C12" s="216" t="s">
        <v>142</v>
      </c>
      <c r="D12" s="339"/>
      <c r="E12" s="349">
        <v>2.996062889736461E-3</v>
      </c>
      <c r="F12" s="337"/>
      <c r="J12" s="55"/>
      <c r="K12" s="3"/>
    </row>
    <row r="13" spans="1:51">
      <c r="A13" s="347"/>
      <c r="C13" s="216"/>
      <c r="D13" s="216"/>
      <c r="E13" s="349"/>
      <c r="J13" s="55"/>
      <c r="K13" s="3"/>
    </row>
    <row r="14" spans="1:51">
      <c r="A14" s="347">
        <v>3</v>
      </c>
      <c r="C14" s="216" t="s">
        <v>143</v>
      </c>
      <c r="D14" s="216"/>
      <c r="E14" s="349">
        <v>2E-3</v>
      </c>
      <c r="J14" s="55"/>
      <c r="K14" s="3"/>
    </row>
    <row r="15" spans="1:51">
      <c r="A15" s="347"/>
      <c r="C15" s="216"/>
      <c r="D15" s="216"/>
      <c r="E15" s="349"/>
      <c r="J15" s="55"/>
      <c r="K15" s="3"/>
      <c r="AO15" s="100"/>
    </row>
    <row r="16" spans="1:51">
      <c r="A16" s="347">
        <v>4</v>
      </c>
      <c r="C16" s="216" t="s">
        <v>144</v>
      </c>
      <c r="D16" s="339"/>
      <c r="E16" s="349">
        <v>3.8617950500028947E-2</v>
      </c>
      <c r="F16" s="338"/>
      <c r="J16" s="55"/>
      <c r="K16" s="3"/>
    </row>
    <row r="17" spans="1:60">
      <c r="A17" s="347"/>
      <c r="C17" s="216"/>
      <c r="D17" s="216"/>
      <c r="E17" s="350"/>
      <c r="J17" s="55"/>
      <c r="K17" s="3"/>
    </row>
    <row r="18" spans="1:60">
      <c r="A18" s="347">
        <v>6</v>
      </c>
      <c r="C18" s="216" t="s">
        <v>145</v>
      </c>
      <c r="D18" s="216"/>
      <c r="E18" s="63">
        <f>SUM(E12:E16)</f>
        <v>4.3614013389765408E-2</v>
      </c>
      <c r="J18" s="55"/>
      <c r="K18" s="3"/>
    </row>
    <row r="19" spans="1:60">
      <c r="C19" s="216"/>
      <c r="D19" s="216"/>
      <c r="E19" s="62"/>
      <c r="J19" s="55"/>
      <c r="K19" s="340"/>
    </row>
    <row r="20" spans="1:60">
      <c r="A20" s="347">
        <v>7</v>
      </c>
      <c r="C20" s="216" t="s">
        <v>146</v>
      </c>
      <c r="D20" s="216"/>
      <c r="E20" s="62">
        <f>E9-E18</f>
        <v>0.95638598661023455</v>
      </c>
      <c r="J20" s="55"/>
      <c r="K20" s="3"/>
      <c r="AO20" s="100"/>
    </row>
    <row r="21" spans="1:60">
      <c r="C21" s="216"/>
      <c r="D21" s="216"/>
      <c r="E21" s="62"/>
      <c r="J21" s="55"/>
      <c r="K21" s="3"/>
      <c r="BB21" s="1">
        <v>109</v>
      </c>
      <c r="BH21" s="1">
        <v>-2</v>
      </c>
    </row>
    <row r="22" spans="1:60">
      <c r="A22" s="331">
        <v>8</v>
      </c>
      <c r="B22" s="78"/>
      <c r="C22" s="350" t="s">
        <v>609</v>
      </c>
      <c r="D22" s="351"/>
      <c r="E22" s="352">
        <f>ROUND(E20*0.21,6)</f>
        <v>0.20084099999999999</v>
      </c>
      <c r="G22" s="51"/>
      <c r="J22" s="55"/>
      <c r="K22" s="3"/>
    </row>
    <row r="23" spans="1:60">
      <c r="A23" s="78"/>
      <c r="B23" s="78"/>
      <c r="C23" s="350"/>
      <c r="D23" s="350"/>
      <c r="E23" s="349"/>
      <c r="G23" s="51"/>
      <c r="J23" s="3"/>
      <c r="K23" s="62"/>
    </row>
    <row r="24" spans="1:60" ht="13.5" thickBot="1">
      <c r="A24" s="331">
        <v>9</v>
      </c>
      <c r="B24" s="78"/>
      <c r="C24" s="353" t="s">
        <v>147</v>
      </c>
      <c r="D24" s="350"/>
      <c r="E24" s="354">
        <f>ROUND(E20-E22,6)</f>
        <v>0.75554500000000002</v>
      </c>
      <c r="J24" s="55"/>
      <c r="K24" s="3"/>
    </row>
    <row r="25" spans="1:60" ht="13.5" thickTop="1">
      <c r="J25" s="3"/>
      <c r="K25" s="3"/>
      <c r="BF25" s="1">
        <v>622</v>
      </c>
    </row>
    <row r="26" spans="1:60">
      <c r="J26" s="343"/>
      <c r="K26" s="3"/>
    </row>
    <row r="30" spans="1:60">
      <c r="AO30" s="99"/>
    </row>
    <row r="35" spans="41:41">
      <c r="AO35" s="99"/>
    </row>
    <row r="50" spans="5:5">
      <c r="E50" s="210"/>
    </row>
    <row r="51" spans="5:5">
      <c r="E51" s="210"/>
    </row>
  </sheetData>
  <mergeCells count="3">
    <mergeCell ref="A3:E3"/>
    <mergeCell ref="A2:E2"/>
    <mergeCell ref="A4:E4"/>
  </mergeCells>
  <phoneticPr fontId="0" type="noConversion"/>
  <pageMargins left="0.75" right="0.51" top="1" bottom="0.5" header="0.5" footer="0.5"/>
  <pageSetup scale="94" firstPageNumber="4" orientation="portrait" r:id="rId1"/>
  <headerFooter scaleWithDoc="0" alignWithMargins="0">
    <oddHeader>&amp;R12.2019 CBR</oddHead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9.1796875" defaultRowHeight="12.5"/>
  <cols>
    <col min="1" max="16384" width="9.1796875" style="329"/>
  </cols>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83"/>
  <sheetViews>
    <sheetView tabSelected="1" topLeftCell="A10" workbookViewId="0">
      <selection activeCell="D33" sqref="D33"/>
    </sheetView>
  </sheetViews>
  <sheetFormatPr defaultColWidth="10.54296875" defaultRowHeight="11.5"/>
  <cols>
    <col min="1" max="1" width="4.54296875" style="241" customWidth="1"/>
    <col min="2" max="3" width="1.54296875" style="240" customWidth="1"/>
    <col min="4" max="4" width="33.54296875" style="240" customWidth="1"/>
    <col min="5" max="5" width="18.81640625" style="267" customWidth="1"/>
    <col min="6" max="27" width="18.81640625" style="266" customWidth="1"/>
    <col min="28" max="28" width="20.453125" style="240" customWidth="1"/>
    <col min="29" max="16384" width="10.54296875" style="240"/>
  </cols>
  <sheetData>
    <row r="1" spans="1:27">
      <c r="E1" s="267" t="s">
        <v>214</v>
      </c>
      <c r="F1" s="267" t="s">
        <v>219</v>
      </c>
      <c r="G1" s="267" t="s">
        <v>219</v>
      </c>
      <c r="H1" s="267" t="s">
        <v>219</v>
      </c>
      <c r="I1" s="267" t="s">
        <v>219</v>
      </c>
      <c r="J1" s="267" t="s">
        <v>219</v>
      </c>
      <c r="K1" s="267" t="s">
        <v>219</v>
      </c>
      <c r="L1" s="267" t="s">
        <v>219</v>
      </c>
      <c r="M1" s="267" t="s">
        <v>219</v>
      </c>
      <c r="N1" s="267" t="s">
        <v>219</v>
      </c>
      <c r="O1" s="267" t="s">
        <v>219</v>
      </c>
      <c r="P1" s="267" t="s">
        <v>219</v>
      </c>
      <c r="Q1" s="267" t="s">
        <v>219</v>
      </c>
      <c r="R1" s="267" t="s">
        <v>219</v>
      </c>
      <c r="S1" s="267" t="s">
        <v>219</v>
      </c>
      <c r="T1" s="267" t="s">
        <v>219</v>
      </c>
      <c r="U1" s="267" t="s">
        <v>219</v>
      </c>
      <c r="V1" s="267" t="s">
        <v>219</v>
      </c>
      <c r="W1" s="267" t="s">
        <v>219</v>
      </c>
      <c r="X1" s="267" t="s">
        <v>219</v>
      </c>
      <c r="Y1" s="267" t="s">
        <v>219</v>
      </c>
      <c r="Z1" s="267" t="s">
        <v>219</v>
      </c>
      <c r="AA1" s="267" t="s">
        <v>219</v>
      </c>
    </row>
    <row r="2" spans="1:27" ht="5.25" customHeight="1">
      <c r="D2" s="241"/>
      <c r="E2" s="265"/>
    </row>
    <row r="3" spans="1:27">
      <c r="A3" s="332" t="str">
        <f>'ADJ DETAIL-INPUT'!A2</f>
        <v xml:space="preserve">AVISTA UTILITIES  </v>
      </c>
      <c r="D3" s="241"/>
      <c r="E3" s="240"/>
      <c r="F3" s="268"/>
      <c r="G3" s="268"/>
      <c r="H3" s="268"/>
      <c r="I3" s="268"/>
      <c r="J3" s="268"/>
      <c r="K3" s="268"/>
      <c r="L3" s="268"/>
      <c r="M3" s="268"/>
      <c r="N3" s="268"/>
      <c r="O3" s="268"/>
      <c r="P3" s="268"/>
      <c r="Q3" s="268"/>
      <c r="R3" s="268"/>
      <c r="S3" s="268"/>
      <c r="T3" s="268"/>
      <c r="U3" s="268"/>
      <c r="V3" s="268"/>
      <c r="W3" s="268"/>
      <c r="X3" s="268"/>
      <c r="Y3" s="268"/>
      <c r="Z3" s="268"/>
      <c r="AA3" s="558">
        <f>'ADJ DETAIL-INPUT'!AA3</f>
        <v>0</v>
      </c>
    </row>
    <row r="4" spans="1:27">
      <c r="A4" s="332" t="str">
        <f>'ADJ DETAIL-INPUT'!A3</f>
        <v xml:space="preserve">WASHINGTON ELECTRIC RESULTS </v>
      </c>
      <c r="D4" s="241"/>
      <c r="F4" s="268"/>
      <c r="G4" s="268"/>
      <c r="H4" s="268"/>
      <c r="I4" s="268"/>
      <c r="J4" s="268"/>
      <c r="K4" s="268"/>
      <c r="L4" s="268"/>
      <c r="M4" s="268"/>
      <c r="N4" s="268"/>
      <c r="O4" s="268"/>
      <c r="P4" s="268"/>
      <c r="Q4" s="268"/>
      <c r="R4" s="268"/>
      <c r="S4" s="268"/>
      <c r="T4" s="268"/>
      <c r="U4" s="268"/>
      <c r="V4" s="268"/>
      <c r="W4" s="268"/>
      <c r="X4" s="268"/>
      <c r="Y4" s="268"/>
      <c r="Z4" s="268"/>
      <c r="AA4" s="558"/>
    </row>
    <row r="5" spans="1:27">
      <c r="A5" s="332" t="str">
        <f>'ADJ DETAIL-INPUT'!A5</f>
        <v xml:space="preserve">(000'S OF DOLLARS)  </v>
      </c>
      <c r="D5" s="241"/>
      <c r="AA5" s="558"/>
    </row>
    <row r="6" spans="1:27" s="243" customFormat="1">
      <c r="A6" s="332" t="str">
        <f>'ADJ DETAIL-INPUT'!A4</f>
        <v>TWELVE MONTHS ENDED DECEMBER 31, 2019</v>
      </c>
      <c r="D6" s="242"/>
      <c r="E6" s="269"/>
      <c r="F6" s="270"/>
      <c r="G6" s="270"/>
      <c r="H6" s="270"/>
      <c r="I6" s="270"/>
      <c r="J6" s="270"/>
      <c r="K6" s="270"/>
      <c r="L6" s="270"/>
      <c r="M6" s="270"/>
      <c r="N6" s="270"/>
      <c r="O6" s="270"/>
      <c r="P6" s="270"/>
      <c r="Q6" s="270"/>
      <c r="R6" s="270"/>
      <c r="S6" s="270"/>
      <c r="T6" s="270"/>
      <c r="U6" s="270"/>
      <c r="V6" s="270"/>
      <c r="W6" s="270"/>
      <c r="X6" s="270"/>
      <c r="Y6" s="270"/>
      <c r="Z6" s="270"/>
      <c r="AA6" s="558"/>
    </row>
    <row r="7" spans="1:27" s="243" customFormat="1" ht="12" customHeight="1">
      <c r="A7" s="195"/>
      <c r="B7" s="249"/>
      <c r="C7" s="249"/>
      <c r="D7" s="249"/>
      <c r="F7" s="290" t="str">
        <f>'ADJ DETAIL-INPUT'!F7</f>
        <v xml:space="preserve">Deferred </v>
      </c>
      <c r="G7" s="290" t="str">
        <f>'ADJ DETAIL-INPUT'!G7</f>
        <v xml:space="preserve">Deferred </v>
      </c>
      <c r="H7" s="290" t="str">
        <f>'ADJ DETAIL-INPUT'!H7</f>
        <v>Working</v>
      </c>
      <c r="I7" s="290" t="str">
        <f>'ADJ DETAIL-INPUT'!I7</f>
        <v>Remove</v>
      </c>
      <c r="J7" s="290" t="str">
        <f>'ADJ DETAIL-INPUT'!J7</f>
        <v>Eliminate</v>
      </c>
      <c r="K7" s="290" t="str">
        <f>'ADJ DETAIL-INPUT'!K7</f>
        <v>Restate</v>
      </c>
      <c r="L7" s="290" t="str">
        <f>'ADJ DETAIL-INPUT'!L7</f>
        <v>Uncollect.</v>
      </c>
      <c r="M7" s="290" t="str">
        <f>'ADJ DETAIL-INPUT'!M7</f>
        <v>Regulatory</v>
      </c>
      <c r="N7" s="290" t="str">
        <f>'ADJ DETAIL-INPUT'!N7</f>
        <v>Injuries</v>
      </c>
      <c r="O7" s="290" t="str">
        <f>'ADJ DETAIL-INPUT'!O7</f>
        <v>FIT/DFIT/</v>
      </c>
      <c r="P7" s="290" t="str">
        <f>'ADJ DETAIL-INPUT'!P7</f>
        <v>Office Space</v>
      </c>
      <c r="Q7" s="290" t="str">
        <f>'ADJ DETAIL-INPUT'!Q7</f>
        <v>Restate</v>
      </c>
      <c r="R7" s="290" t="str">
        <f>'ADJ DETAIL-INPUT'!R7</f>
        <v>Net</v>
      </c>
      <c r="S7" s="290" t="str">
        <f>'ADJ DETAIL-INPUT'!S7</f>
        <v xml:space="preserve">Weather </v>
      </c>
      <c r="T7" s="290" t="str">
        <f>'ADJ DETAIL-INPUT'!T7</f>
        <v>Eliminate</v>
      </c>
      <c r="U7" s="290" t="str">
        <f>'ADJ DETAIL-INPUT'!U7</f>
        <v>Misc. Restating</v>
      </c>
      <c r="V7" s="290" t="str">
        <f>'ADJ DETAIL-INPUT'!V7</f>
        <v xml:space="preserve">Restating </v>
      </c>
      <c r="W7" s="290" t="str">
        <f>'ADJ DETAIL-INPUT'!W7</f>
        <v>Restate</v>
      </c>
      <c r="X7" s="290" t="str">
        <f>'ADJ DETAIL-INPUT'!X7</f>
        <v>Eliminate</v>
      </c>
      <c r="Y7" s="290" t="str">
        <f>'ADJ DETAIL-INPUT'!Y7</f>
        <v>Nez Perce</v>
      </c>
      <c r="Z7" s="290" t="str">
        <f>'ADJ DETAIL-INPUT'!Z7</f>
        <v>Normalize</v>
      </c>
      <c r="AA7" s="290" t="str">
        <f>'ADJ DETAIL-INPUT'!AA7</f>
        <v xml:space="preserve">Authorized </v>
      </c>
    </row>
    <row r="8" spans="1:27" s="243" customFormat="1">
      <c r="A8" s="195" t="str">
        <f>'ADJ DETAIL-INPUT'!A8</f>
        <v>Line</v>
      </c>
      <c r="B8" s="249"/>
      <c r="C8" s="249"/>
      <c r="D8" s="249"/>
      <c r="E8" s="330" t="s">
        <v>210</v>
      </c>
      <c r="F8" s="290" t="str">
        <f>'ADJ DETAIL-INPUT'!F8</f>
        <v>FIT</v>
      </c>
      <c r="G8" s="290" t="str">
        <f>'ADJ DETAIL-INPUT'!G8</f>
        <v xml:space="preserve">Debits and </v>
      </c>
      <c r="H8" s="290" t="str">
        <f>'ADJ DETAIL-INPUT'!H8</f>
        <v>Capital</v>
      </c>
      <c r="I8" s="290" t="str">
        <f>'ADJ DETAIL-INPUT'!I8</f>
        <v>AMI</v>
      </c>
      <c r="J8" s="290" t="str">
        <f>'ADJ DETAIL-INPUT'!J8</f>
        <v>B &amp; O</v>
      </c>
      <c r="K8" s="290" t="str">
        <f>'ADJ DETAIL-INPUT'!K8</f>
        <v>Property</v>
      </c>
      <c r="L8" s="290" t="str">
        <f>'ADJ DETAIL-INPUT'!L8</f>
        <v>Expense</v>
      </c>
      <c r="M8" s="290" t="str">
        <f>'ADJ DETAIL-INPUT'!M8</f>
        <v>Expense</v>
      </c>
      <c r="N8" s="290" t="str">
        <f>'ADJ DETAIL-INPUT'!N8</f>
        <v xml:space="preserve">and </v>
      </c>
      <c r="O8" s="290" t="str">
        <f>'ADJ DETAIL-INPUT'!O8</f>
        <v>ITC</v>
      </c>
      <c r="P8" s="290" t="str">
        <f>'ADJ DETAIL-INPUT'!P8</f>
        <v>Charges to</v>
      </c>
      <c r="Q8" s="290" t="str">
        <f>'ADJ DETAIL-INPUT'!Q8</f>
        <v>Excise</v>
      </c>
      <c r="R8" s="290" t="str">
        <f>'ADJ DETAIL-INPUT'!R8</f>
        <v>Gains &amp;</v>
      </c>
      <c r="S8" s="290" t="str">
        <f>'ADJ DETAIL-INPUT'!S8</f>
        <v>Normalization</v>
      </c>
      <c r="T8" s="290" t="str">
        <f>'ADJ DETAIL-INPUT'!T8</f>
        <v>Adder</v>
      </c>
      <c r="U8" s="290" t="str">
        <f>'ADJ DETAIL-INPUT'!U8</f>
        <v>Non-Util / Non-</v>
      </c>
      <c r="V8" s="290" t="str">
        <f>'ADJ DETAIL-INPUT'!V8</f>
        <v>Incentives</v>
      </c>
      <c r="W8" s="290" t="str">
        <f>'ADJ DETAIL-INPUT'!W8</f>
        <v>Debt</v>
      </c>
      <c r="X8" s="290" t="str">
        <f>'ADJ DETAIL-INPUT'!X8</f>
        <v>WA Power</v>
      </c>
      <c r="Y8" s="290" t="str">
        <f>'ADJ DETAIL-INPUT'!Y8</f>
        <v>Settlement</v>
      </c>
      <c r="Z8" s="290" t="str">
        <f>'ADJ DETAIL-INPUT'!Z8</f>
        <v>CS2/Colstrip</v>
      </c>
      <c r="AA8" s="290" t="str">
        <f>'ADJ DETAIL-INPUT'!AA8</f>
        <v>Power</v>
      </c>
    </row>
    <row r="9" spans="1:27" s="243" customFormat="1" ht="11.25" customHeight="1">
      <c r="A9" s="199" t="str">
        <f>'ADJ DETAIL-INPUT'!A9</f>
        <v>No.</v>
      </c>
      <c r="B9" s="252"/>
      <c r="C9" s="200" t="s">
        <v>19</v>
      </c>
      <c r="D9" s="252"/>
      <c r="E9" s="196" t="s">
        <v>211</v>
      </c>
      <c r="F9" s="291" t="str">
        <f>'ADJ DETAIL-INPUT'!F9</f>
        <v>Rate Base</v>
      </c>
      <c r="G9" s="291" t="str">
        <f>'ADJ DETAIL-INPUT'!G9</f>
        <v>Credits</v>
      </c>
      <c r="H9" s="291" t="str">
        <f>'ADJ DETAIL-INPUT'!H9</f>
        <v xml:space="preserve"> </v>
      </c>
      <c r="I9" s="291" t="str">
        <f>'ADJ DETAIL-INPUT'!I9</f>
        <v>Rate Base</v>
      </c>
      <c r="J9" s="291" t="str">
        <f>'ADJ DETAIL-INPUT'!J9</f>
        <v>Taxes</v>
      </c>
      <c r="K9" s="291" t="str">
        <f>'ADJ DETAIL-INPUT'!K9</f>
        <v>Tax</v>
      </c>
      <c r="L9" s="291" t="str">
        <f>'ADJ DETAIL-INPUT'!L9</f>
        <v xml:space="preserve"> </v>
      </c>
      <c r="M9" s="291" t="str">
        <f>'ADJ DETAIL-INPUT'!M9</f>
        <v xml:space="preserve"> </v>
      </c>
      <c r="N9" s="291" t="str">
        <f>'ADJ DETAIL-INPUT'!N9</f>
        <v>Damages</v>
      </c>
      <c r="O9" s="291" t="str">
        <f>'ADJ DETAIL-INPUT'!O9</f>
        <v>Expense</v>
      </c>
      <c r="P9" s="291" t="str">
        <f>'ADJ DETAIL-INPUT'!P9</f>
        <v>Non-Utility</v>
      </c>
      <c r="Q9" s="291" t="str">
        <f>'ADJ DETAIL-INPUT'!Q9</f>
        <v>Taxes</v>
      </c>
      <c r="R9" s="291" t="str">
        <f>'ADJ DETAIL-INPUT'!R9</f>
        <v>Losses</v>
      </c>
      <c r="S9" s="291" t="str">
        <f>'ADJ DETAIL-INPUT'!S9</f>
        <v xml:space="preserve"> </v>
      </c>
      <c r="T9" s="291" t="str">
        <f>'ADJ DETAIL-INPUT'!T9</f>
        <v>Schedules</v>
      </c>
      <c r="U9" s="291" t="str">
        <f>'ADJ DETAIL-INPUT'!U9</f>
        <v>Recurring Expenses</v>
      </c>
      <c r="V9" s="291">
        <f>'ADJ DETAIL-INPUT'!V9</f>
        <v>0</v>
      </c>
      <c r="W9" s="291" t="str">
        <f>'ADJ DETAIL-INPUT'!W9</f>
        <v>Interest</v>
      </c>
      <c r="X9" s="291" t="str">
        <f>'ADJ DETAIL-INPUT'!X9</f>
        <v>Cost Defer</v>
      </c>
      <c r="Y9" s="291" t="str">
        <f>'ADJ DETAIL-INPUT'!Y9</f>
        <v>Adjustment</v>
      </c>
      <c r="Z9" s="291" t="str">
        <f>'ADJ DETAIL-INPUT'!Z9</f>
        <v>Major Maint</v>
      </c>
      <c r="AA9" s="291" t="str">
        <f>'ADJ DETAIL-INPUT'!AA9</f>
        <v>Supply</v>
      </c>
    </row>
    <row r="10" spans="1:27" s="286" customFormat="1">
      <c r="B10" s="289" t="s">
        <v>509</v>
      </c>
      <c r="E10" s="288">
        <v>1</v>
      </c>
      <c r="F10" s="287">
        <f>'ADJ DETAIL-INPUT'!F10</f>
        <v>1.01</v>
      </c>
      <c r="G10" s="287">
        <f>'ADJ DETAIL-INPUT'!G10</f>
        <v>1.02</v>
      </c>
      <c r="H10" s="287">
        <f>'ADJ DETAIL-INPUT'!H10</f>
        <v>1.03</v>
      </c>
      <c r="I10" s="287">
        <f>'ADJ DETAIL-INPUT'!I10</f>
        <v>1.04</v>
      </c>
      <c r="J10" s="287">
        <f>'ADJ DETAIL-INPUT'!J10</f>
        <v>2.0099999999999998</v>
      </c>
      <c r="K10" s="287">
        <f>'ADJ DETAIL-INPUT'!K10</f>
        <v>2.0199999999999996</v>
      </c>
      <c r="L10" s="287">
        <f>'ADJ DETAIL-INPUT'!L10</f>
        <v>2.0299999999999994</v>
      </c>
      <c r="M10" s="287">
        <f>'ADJ DETAIL-INPUT'!M10</f>
        <v>2.0399999999999991</v>
      </c>
      <c r="N10" s="287">
        <f>'ADJ DETAIL-INPUT'!N10</f>
        <v>2.0499999999999989</v>
      </c>
      <c r="O10" s="287">
        <f>'ADJ DETAIL-INPUT'!O10</f>
        <v>2.0599999999999987</v>
      </c>
      <c r="P10" s="287">
        <f>'ADJ DETAIL-INPUT'!P10</f>
        <v>2.0699999999999985</v>
      </c>
      <c r="Q10" s="287">
        <f>'ADJ DETAIL-INPUT'!Q10</f>
        <v>2.0799999999999983</v>
      </c>
      <c r="R10" s="287">
        <f>'ADJ DETAIL-INPUT'!R10</f>
        <v>2.0899999999999981</v>
      </c>
      <c r="S10" s="287">
        <f>'ADJ DETAIL-INPUT'!S10</f>
        <v>2.0999999999999979</v>
      </c>
      <c r="T10" s="287">
        <f>'ADJ DETAIL-INPUT'!T10</f>
        <v>2.1099999999999977</v>
      </c>
      <c r="U10" s="287">
        <f>'ADJ DETAIL-INPUT'!U10</f>
        <v>2.1199999999999974</v>
      </c>
      <c r="V10" s="287">
        <f>'ADJ DETAIL-INPUT'!V10</f>
        <v>2.1299999999999972</v>
      </c>
      <c r="W10" s="287">
        <f>'ADJ DETAIL-INPUT'!W10</f>
        <v>2.139999999999997</v>
      </c>
      <c r="X10" s="287">
        <f>'ADJ DETAIL-INPUT'!X10</f>
        <v>2.1499999999999968</v>
      </c>
      <c r="Y10" s="287">
        <f>'ADJ DETAIL-INPUT'!Y10</f>
        <v>2.1599999999999966</v>
      </c>
      <c r="Z10" s="287">
        <f>'ADJ DETAIL-INPUT'!Z10</f>
        <v>2.1699999999999964</v>
      </c>
      <c r="AA10" s="287">
        <f>'ADJ DETAIL-INPUT'!AA10</f>
        <v>2.1799999999999962</v>
      </c>
    </row>
    <row r="11" spans="1:27" s="286" customFormat="1">
      <c r="A11" s="197"/>
      <c r="B11" s="198" t="s">
        <v>510</v>
      </c>
      <c r="C11" s="197"/>
      <c r="D11" s="197"/>
      <c r="E11" s="292" t="str">
        <f>'ADJ DETAIL-INPUT'!E11</f>
        <v>E-ROO</v>
      </c>
      <c r="F11" s="292" t="str">
        <f>'ADJ DETAIL-INPUT'!F11</f>
        <v>E-DFIT</v>
      </c>
      <c r="G11" s="292" t="str">
        <f>'ADJ DETAIL-INPUT'!G11</f>
        <v>E-DDC</v>
      </c>
      <c r="H11" s="292" t="str">
        <f>'ADJ DETAIL-INPUT'!H11</f>
        <v xml:space="preserve">E-WC </v>
      </c>
      <c r="I11" s="292" t="str">
        <f>'ADJ DETAIL-INPUT'!I11</f>
        <v>E-AMI</v>
      </c>
      <c r="J11" s="292" t="str">
        <f>'ADJ DETAIL-INPUT'!J11</f>
        <v>E-EBO</v>
      </c>
      <c r="K11" s="292" t="str">
        <f>'ADJ DETAIL-INPUT'!K11</f>
        <v>E-RPT</v>
      </c>
      <c r="L11" s="292" t="str">
        <f>'ADJ DETAIL-INPUT'!L11</f>
        <v>E-UE</v>
      </c>
      <c r="M11" s="292" t="str">
        <f>'ADJ DETAIL-INPUT'!M11</f>
        <v>E-RE</v>
      </c>
      <c r="N11" s="292" t="str">
        <f>'ADJ DETAIL-INPUT'!N11</f>
        <v>E-ID</v>
      </c>
      <c r="O11" s="292" t="str">
        <f>'ADJ DETAIL-INPUT'!O11</f>
        <v xml:space="preserve">E-FIT </v>
      </c>
      <c r="P11" s="292" t="str">
        <f>'ADJ DETAIL-INPUT'!P11</f>
        <v>E-OSC</v>
      </c>
      <c r="Q11" s="292" t="str">
        <f>'ADJ DETAIL-INPUT'!Q11</f>
        <v>E-RET</v>
      </c>
      <c r="R11" s="292" t="str">
        <f>'ADJ DETAIL-INPUT'!R11</f>
        <v>E-NGL</v>
      </c>
      <c r="S11" s="292" t="str">
        <f>'ADJ DETAIL-INPUT'!S11</f>
        <v>E-WN</v>
      </c>
      <c r="T11" s="292" t="str">
        <f>'ADJ DETAIL-INPUT'!T11</f>
        <v>E-EAS</v>
      </c>
      <c r="U11" s="292" t="str">
        <f>'ADJ DETAIL-INPUT'!U11</f>
        <v>E-MR</v>
      </c>
      <c r="V11" s="292" t="str">
        <f>'ADJ DETAIL-INPUT'!V11</f>
        <v>E-RI</v>
      </c>
      <c r="W11" s="292" t="str">
        <f>'ADJ DETAIL-INPUT'!W11</f>
        <v>E-RDI</v>
      </c>
      <c r="X11" s="292" t="str">
        <f>'ADJ DETAIL-INPUT'!X11</f>
        <v>E-EWPC</v>
      </c>
      <c r="Y11" s="292" t="str">
        <f>'ADJ DETAIL-INPUT'!Y11</f>
        <v>E-NPS</v>
      </c>
      <c r="Z11" s="292" t="str">
        <f>'ADJ DETAIL-INPUT'!Z11</f>
        <v>E-PMM</v>
      </c>
      <c r="AA11" s="292" t="str">
        <f>'ADJ DETAIL-INPUT'!AA11</f>
        <v>E-APS</v>
      </c>
    </row>
    <row r="12" spans="1:27" s="286" customFormat="1">
      <c r="B12" s="289"/>
      <c r="E12" s="287"/>
      <c r="F12" s="287"/>
      <c r="G12" s="287"/>
      <c r="H12" s="287"/>
      <c r="I12" s="287"/>
      <c r="J12" s="287"/>
      <c r="K12" s="287"/>
      <c r="L12" s="287"/>
      <c r="M12" s="287"/>
      <c r="N12" s="287"/>
      <c r="O12" s="287"/>
      <c r="P12" s="287"/>
      <c r="Q12" s="287"/>
      <c r="R12" s="287"/>
      <c r="S12" s="287"/>
      <c r="T12" s="287"/>
      <c r="U12" s="287"/>
      <c r="V12" s="287"/>
      <c r="W12" s="287"/>
      <c r="X12" s="287"/>
      <c r="Y12" s="287"/>
      <c r="Z12" s="287"/>
      <c r="AA12" s="287"/>
    </row>
    <row r="13" spans="1:27">
      <c r="B13" s="240" t="str">
        <f>'ADJ DETAIL-INPUT'!B13</f>
        <v xml:space="preserve">REVENUES  </v>
      </c>
    </row>
    <row r="14" spans="1:27" s="254" customFormat="1">
      <c r="A14" s="253">
        <f>'ADJ DETAIL-INPUT'!A14</f>
        <v>1</v>
      </c>
      <c r="B14" s="254" t="str">
        <f>'ADJ DETAIL-INPUT'!B14</f>
        <v xml:space="preserve">Total General Business  </v>
      </c>
      <c r="E14" s="278">
        <f>'ADJ DETAIL-INPUT'!E14</f>
        <v>546549</v>
      </c>
      <c r="F14" s="285">
        <f>'ADJ DETAIL-INPUT'!F14</f>
        <v>0</v>
      </c>
      <c r="G14" s="285">
        <f>'ADJ DETAIL-INPUT'!G14</f>
        <v>0</v>
      </c>
      <c r="H14" s="285">
        <f>'ADJ DETAIL-INPUT'!H14</f>
        <v>0</v>
      </c>
      <c r="I14" s="285">
        <f>'ADJ DETAIL-INPUT'!I14</f>
        <v>0</v>
      </c>
      <c r="J14" s="285">
        <f>'ADJ DETAIL-INPUT'!J14</f>
        <v>-18871</v>
      </c>
      <c r="K14" s="285">
        <f>'ADJ DETAIL-INPUT'!K14</f>
        <v>0</v>
      </c>
      <c r="L14" s="285">
        <f>'ADJ DETAIL-INPUT'!L14</f>
        <v>0</v>
      </c>
      <c r="M14" s="285">
        <f>'ADJ DETAIL-INPUT'!M14</f>
        <v>0</v>
      </c>
      <c r="N14" s="285">
        <f>'ADJ DETAIL-INPUT'!N14</f>
        <v>0</v>
      </c>
      <c r="O14" s="285">
        <f>'ADJ DETAIL-INPUT'!O14</f>
        <v>0</v>
      </c>
      <c r="P14" s="285">
        <f>'ADJ DETAIL-INPUT'!P14</f>
        <v>0</v>
      </c>
      <c r="Q14" s="285">
        <f>'ADJ DETAIL-INPUT'!Q14</f>
        <v>0</v>
      </c>
      <c r="R14" s="285">
        <f>'ADJ DETAIL-INPUT'!R14</f>
        <v>0</v>
      </c>
      <c r="S14" s="285">
        <f>'ADJ DETAIL-INPUT'!S14</f>
        <v>-3836</v>
      </c>
      <c r="T14" s="285">
        <f>'ADJ DETAIL-INPUT'!T14</f>
        <v>-21720</v>
      </c>
      <c r="U14" s="285">
        <f>'ADJ DETAIL-INPUT'!U14</f>
        <v>0</v>
      </c>
      <c r="V14" s="285">
        <f>'ADJ DETAIL-INPUT'!V14</f>
        <v>0</v>
      </c>
      <c r="W14" s="285">
        <f>'ADJ DETAIL-INPUT'!W14</f>
        <v>0</v>
      </c>
      <c r="X14" s="285">
        <f>'ADJ DETAIL-INPUT'!X14</f>
        <v>1740</v>
      </c>
      <c r="Y14" s="285">
        <f>'ADJ DETAIL-INPUT'!Y14</f>
        <v>0</v>
      </c>
      <c r="Z14" s="285">
        <f>'ADJ DETAIL-INPUT'!Z14</f>
        <v>0</v>
      </c>
      <c r="AA14" s="285">
        <f>'ADJ DETAIL-INPUT'!AA14</f>
        <v>0</v>
      </c>
    </row>
    <row r="15" spans="1:27" s="255" customFormat="1">
      <c r="A15" s="253">
        <f>'ADJ DETAIL-INPUT'!A15</f>
        <v>2</v>
      </c>
      <c r="B15" s="255" t="str">
        <f>'ADJ DETAIL-INPUT'!B15</f>
        <v xml:space="preserve">Interdepartmental Sales  </v>
      </c>
      <c r="E15" s="258">
        <f>'ADJ DETAIL-INPUT'!E15</f>
        <v>1228</v>
      </c>
      <c r="F15" s="266">
        <f>'ADJ DETAIL-INPUT'!F15</f>
        <v>0</v>
      </c>
      <c r="G15" s="266">
        <f>'ADJ DETAIL-INPUT'!G15</f>
        <v>0</v>
      </c>
      <c r="H15" s="266">
        <f>'ADJ DETAIL-INPUT'!H15</f>
        <v>0</v>
      </c>
      <c r="I15" s="266">
        <f>'ADJ DETAIL-INPUT'!I15</f>
        <v>0</v>
      </c>
      <c r="J15" s="266">
        <f>'ADJ DETAIL-INPUT'!J15</f>
        <v>0</v>
      </c>
      <c r="K15" s="266">
        <f>'ADJ DETAIL-INPUT'!K15</f>
        <v>0</v>
      </c>
      <c r="L15" s="266">
        <f>'ADJ DETAIL-INPUT'!L15</f>
        <v>0</v>
      </c>
      <c r="M15" s="266">
        <f>'ADJ DETAIL-INPUT'!M15</f>
        <v>0</v>
      </c>
      <c r="N15" s="266">
        <f>'ADJ DETAIL-INPUT'!N15</f>
        <v>0</v>
      </c>
      <c r="O15" s="266">
        <f>'ADJ DETAIL-INPUT'!O15</f>
        <v>0</v>
      </c>
      <c r="P15" s="266">
        <f>'ADJ DETAIL-INPUT'!P15</f>
        <v>0</v>
      </c>
      <c r="Q15" s="266">
        <f>'ADJ DETAIL-INPUT'!Q15</f>
        <v>0</v>
      </c>
      <c r="R15" s="266">
        <f>'ADJ DETAIL-INPUT'!R15</f>
        <v>0</v>
      </c>
      <c r="S15" s="266">
        <f>'ADJ DETAIL-INPUT'!S15</f>
        <v>0</v>
      </c>
      <c r="T15" s="266">
        <f>'ADJ DETAIL-INPUT'!T15</f>
        <v>0</v>
      </c>
      <c r="U15" s="266">
        <f>'ADJ DETAIL-INPUT'!U15</f>
        <v>0</v>
      </c>
      <c r="V15" s="266">
        <f>'ADJ DETAIL-INPUT'!V15</f>
        <v>0</v>
      </c>
      <c r="W15" s="266">
        <f>'ADJ DETAIL-INPUT'!W15</f>
        <v>0</v>
      </c>
      <c r="X15" s="266" t="str">
        <f>'ADJ DETAIL-INPUT'!X15</f>
        <v>`</v>
      </c>
      <c r="Y15" s="266">
        <f>'ADJ DETAIL-INPUT'!Y15</f>
        <v>0</v>
      </c>
      <c r="Z15" s="266">
        <f>'ADJ DETAIL-INPUT'!Z15</f>
        <v>0</v>
      </c>
      <c r="AA15" s="266">
        <f>'ADJ DETAIL-INPUT'!AA15</f>
        <v>0</v>
      </c>
    </row>
    <row r="16" spans="1:27" s="255" customFormat="1">
      <c r="A16" s="253">
        <f>'ADJ DETAIL-INPUT'!A16</f>
        <v>3</v>
      </c>
      <c r="B16" s="255" t="str">
        <f>'ADJ DETAIL-INPUT'!B16</f>
        <v xml:space="preserve">Sales for Resale  </v>
      </c>
      <c r="E16" s="282">
        <f>'ADJ DETAIL-INPUT'!E16</f>
        <v>53430</v>
      </c>
      <c r="F16" s="275">
        <f>'ADJ DETAIL-INPUT'!F16</f>
        <v>0</v>
      </c>
      <c r="G16" s="275">
        <f>'ADJ DETAIL-INPUT'!G16</f>
        <v>0</v>
      </c>
      <c r="H16" s="275">
        <f>'ADJ DETAIL-INPUT'!H16</f>
        <v>0</v>
      </c>
      <c r="I16" s="275">
        <f>'ADJ DETAIL-INPUT'!I16</f>
        <v>0</v>
      </c>
      <c r="J16" s="275">
        <f>'ADJ DETAIL-INPUT'!J16</f>
        <v>0</v>
      </c>
      <c r="K16" s="275">
        <f>'ADJ DETAIL-INPUT'!K16</f>
        <v>0</v>
      </c>
      <c r="L16" s="275">
        <f>'ADJ DETAIL-INPUT'!L16</f>
        <v>0</v>
      </c>
      <c r="M16" s="275">
        <f>'ADJ DETAIL-INPUT'!M16</f>
        <v>0</v>
      </c>
      <c r="N16" s="275">
        <f>'ADJ DETAIL-INPUT'!N16</f>
        <v>0</v>
      </c>
      <c r="O16" s="275">
        <f>'ADJ DETAIL-INPUT'!O16</f>
        <v>0</v>
      </c>
      <c r="P16" s="275">
        <f>'ADJ DETAIL-INPUT'!P16</f>
        <v>0</v>
      </c>
      <c r="Q16" s="275">
        <f>'ADJ DETAIL-INPUT'!Q16</f>
        <v>0</v>
      </c>
      <c r="R16" s="275">
        <f>'ADJ DETAIL-INPUT'!R16</f>
        <v>0</v>
      </c>
      <c r="S16" s="275">
        <f>'ADJ DETAIL-INPUT'!S16</f>
        <v>0</v>
      </c>
      <c r="T16" s="275">
        <f>'ADJ DETAIL-INPUT'!T16</f>
        <v>0</v>
      </c>
      <c r="U16" s="275">
        <f>'ADJ DETAIL-INPUT'!U16</f>
        <v>0</v>
      </c>
      <c r="V16" s="275">
        <f>'ADJ DETAIL-INPUT'!V16</f>
        <v>0</v>
      </c>
      <c r="W16" s="275">
        <f>'ADJ DETAIL-INPUT'!W16</f>
        <v>0</v>
      </c>
      <c r="X16" s="275">
        <f>'ADJ DETAIL-INPUT'!X16</f>
        <v>0</v>
      </c>
      <c r="Y16" s="275">
        <f>'ADJ DETAIL-INPUT'!Y16</f>
        <v>0</v>
      </c>
      <c r="Z16" s="275">
        <f>'ADJ DETAIL-INPUT'!Z16</f>
        <v>0</v>
      </c>
      <c r="AA16" s="275">
        <f>'ADJ DETAIL-INPUT'!AA16</f>
        <v>-17144</v>
      </c>
    </row>
    <row r="17" spans="1:27" s="255" customFormat="1">
      <c r="A17" s="253">
        <f>'ADJ DETAIL-INPUT'!A17</f>
        <v>4</v>
      </c>
      <c r="B17" s="255" t="str">
        <f>'ADJ DETAIL-INPUT'!B17</f>
        <v xml:space="preserve">Total Sales of Electricity  </v>
      </c>
      <c r="E17" s="258">
        <f>'ADJ DETAIL-INPUT'!E17</f>
        <v>601207</v>
      </c>
      <c r="F17" s="266">
        <f>'ADJ DETAIL-INPUT'!F17</f>
        <v>0</v>
      </c>
      <c r="G17" s="266">
        <f>'ADJ DETAIL-INPUT'!G17</f>
        <v>0</v>
      </c>
      <c r="H17" s="266">
        <f>'ADJ DETAIL-INPUT'!H17</f>
        <v>0</v>
      </c>
      <c r="I17" s="266">
        <f>'ADJ DETAIL-INPUT'!I17</f>
        <v>0</v>
      </c>
      <c r="J17" s="266">
        <f>'ADJ DETAIL-INPUT'!J17</f>
        <v>-18871</v>
      </c>
      <c r="K17" s="266">
        <f>'ADJ DETAIL-INPUT'!K17</f>
        <v>0</v>
      </c>
      <c r="L17" s="266">
        <f>'ADJ DETAIL-INPUT'!L17</f>
        <v>0</v>
      </c>
      <c r="M17" s="266">
        <f>'ADJ DETAIL-INPUT'!M17</f>
        <v>0</v>
      </c>
      <c r="N17" s="266">
        <f>'ADJ DETAIL-INPUT'!N17</f>
        <v>0</v>
      </c>
      <c r="O17" s="266">
        <f>'ADJ DETAIL-INPUT'!O17</f>
        <v>0</v>
      </c>
      <c r="P17" s="266">
        <f>'ADJ DETAIL-INPUT'!P17</f>
        <v>0</v>
      </c>
      <c r="Q17" s="266">
        <f>'ADJ DETAIL-INPUT'!Q17</f>
        <v>0</v>
      </c>
      <c r="R17" s="266">
        <f>'ADJ DETAIL-INPUT'!R17</f>
        <v>0</v>
      </c>
      <c r="S17" s="266">
        <f>'ADJ DETAIL-INPUT'!S17</f>
        <v>-3836</v>
      </c>
      <c r="T17" s="266">
        <f>'ADJ DETAIL-INPUT'!T17</f>
        <v>-21720</v>
      </c>
      <c r="U17" s="266">
        <f>'ADJ DETAIL-INPUT'!U17</f>
        <v>0</v>
      </c>
      <c r="V17" s="266">
        <f>'ADJ DETAIL-INPUT'!V17</f>
        <v>0</v>
      </c>
      <c r="W17" s="266">
        <f>'ADJ DETAIL-INPUT'!W17</f>
        <v>0</v>
      </c>
      <c r="X17" s="266">
        <f>'ADJ DETAIL-INPUT'!X17</f>
        <v>1740</v>
      </c>
      <c r="Y17" s="266">
        <f>'ADJ DETAIL-INPUT'!Y17</f>
        <v>0</v>
      </c>
      <c r="Z17" s="266">
        <f>'ADJ DETAIL-INPUT'!Z17</f>
        <v>0</v>
      </c>
      <c r="AA17" s="266">
        <f>'ADJ DETAIL-INPUT'!AA17</f>
        <v>-17144</v>
      </c>
    </row>
    <row r="18" spans="1:27" s="255" customFormat="1">
      <c r="A18" s="253">
        <f>'ADJ DETAIL-INPUT'!A18</f>
        <v>5</v>
      </c>
      <c r="B18" s="255" t="str">
        <f>'ADJ DETAIL-INPUT'!B18</f>
        <v xml:space="preserve">Other Revenue  </v>
      </c>
      <c r="E18" s="282">
        <f>'ADJ DETAIL-INPUT'!E18</f>
        <v>60250</v>
      </c>
      <c r="F18" s="275">
        <f>'ADJ DETAIL-INPUT'!F18</f>
        <v>0</v>
      </c>
      <c r="G18" s="275">
        <f>'ADJ DETAIL-INPUT'!G18</f>
        <v>0</v>
      </c>
      <c r="H18" s="275">
        <f>'ADJ DETAIL-INPUT'!H18</f>
        <v>0</v>
      </c>
      <c r="I18" s="275">
        <f>'ADJ DETAIL-INPUT'!I18</f>
        <v>0</v>
      </c>
      <c r="J18" s="275">
        <f>'ADJ DETAIL-INPUT'!J18</f>
        <v>-14</v>
      </c>
      <c r="K18" s="275">
        <f>'ADJ DETAIL-INPUT'!K18</f>
        <v>0</v>
      </c>
      <c r="L18" s="275">
        <f>'ADJ DETAIL-INPUT'!L18</f>
        <v>0</v>
      </c>
      <c r="M18" s="275">
        <f>'ADJ DETAIL-INPUT'!M18</f>
        <v>0</v>
      </c>
      <c r="N18" s="275">
        <f>'ADJ DETAIL-INPUT'!N18</f>
        <v>0</v>
      </c>
      <c r="O18" s="275">
        <f>'ADJ DETAIL-INPUT'!O18</f>
        <v>0</v>
      </c>
      <c r="P18" s="275">
        <f>'ADJ DETAIL-INPUT'!P18</f>
        <v>0</v>
      </c>
      <c r="Q18" s="275">
        <f>'ADJ DETAIL-INPUT'!Q18</f>
        <v>0</v>
      </c>
      <c r="R18" s="275">
        <f>'ADJ DETAIL-INPUT'!R18</f>
        <v>0</v>
      </c>
      <c r="S18" s="275">
        <f>'ADJ DETAIL-INPUT'!S18</f>
        <v>2883</v>
      </c>
      <c r="T18" s="275">
        <f>'ADJ DETAIL-INPUT'!T18</f>
        <v>-213</v>
      </c>
      <c r="U18" s="275">
        <f>'ADJ DETAIL-INPUT'!U18</f>
        <v>0</v>
      </c>
      <c r="V18" s="275">
        <f>'ADJ DETAIL-INPUT'!V18</f>
        <v>0</v>
      </c>
      <c r="W18" s="275">
        <f>'ADJ DETAIL-INPUT'!W18</f>
        <v>0</v>
      </c>
      <c r="X18" s="275">
        <f>'ADJ DETAIL-INPUT'!X18</f>
        <v>0</v>
      </c>
      <c r="Y18" s="275">
        <f>'ADJ DETAIL-INPUT'!Y18</f>
        <v>0</v>
      </c>
      <c r="Z18" s="275">
        <f>'ADJ DETAIL-INPUT'!Z18</f>
        <v>0</v>
      </c>
      <c r="AA18" s="275">
        <f>'ADJ DETAIL-INPUT'!AA18</f>
        <v>-39208</v>
      </c>
    </row>
    <row r="19" spans="1:27" s="255" customFormat="1">
      <c r="A19" s="253">
        <f>'ADJ DETAIL-INPUT'!A19</f>
        <v>6</v>
      </c>
      <c r="B19" s="255" t="str">
        <f>'ADJ DETAIL-INPUT'!B19</f>
        <v xml:space="preserve">Total Electric Revenue  </v>
      </c>
      <c r="E19" s="258">
        <f>'ADJ DETAIL-INPUT'!E19</f>
        <v>661457</v>
      </c>
      <c r="F19" s="266">
        <f>'ADJ DETAIL-INPUT'!F19</f>
        <v>0</v>
      </c>
      <c r="G19" s="266">
        <f>'ADJ DETAIL-INPUT'!G19</f>
        <v>0</v>
      </c>
      <c r="H19" s="266">
        <f>'ADJ DETAIL-INPUT'!H19</f>
        <v>0</v>
      </c>
      <c r="I19" s="266">
        <f>'ADJ DETAIL-INPUT'!I19</f>
        <v>0</v>
      </c>
      <c r="J19" s="266">
        <f>'ADJ DETAIL-INPUT'!J19</f>
        <v>-18885</v>
      </c>
      <c r="K19" s="266">
        <f>'ADJ DETAIL-INPUT'!K19</f>
        <v>0</v>
      </c>
      <c r="L19" s="266">
        <f>'ADJ DETAIL-INPUT'!L19</f>
        <v>0</v>
      </c>
      <c r="M19" s="266">
        <f>'ADJ DETAIL-INPUT'!M19</f>
        <v>0</v>
      </c>
      <c r="N19" s="266">
        <f>'ADJ DETAIL-INPUT'!N19</f>
        <v>0</v>
      </c>
      <c r="O19" s="266">
        <f>'ADJ DETAIL-INPUT'!O19</f>
        <v>0</v>
      </c>
      <c r="P19" s="266">
        <f>'ADJ DETAIL-INPUT'!P19</f>
        <v>0</v>
      </c>
      <c r="Q19" s="266">
        <f>'ADJ DETAIL-INPUT'!Q19</f>
        <v>0</v>
      </c>
      <c r="R19" s="266">
        <f>'ADJ DETAIL-INPUT'!R19</f>
        <v>0</v>
      </c>
      <c r="S19" s="266">
        <f>'ADJ DETAIL-INPUT'!S19</f>
        <v>-953</v>
      </c>
      <c r="T19" s="266">
        <f>'ADJ DETAIL-INPUT'!T19</f>
        <v>-21933</v>
      </c>
      <c r="U19" s="266">
        <f>'ADJ DETAIL-INPUT'!U19</f>
        <v>0</v>
      </c>
      <c r="V19" s="266">
        <f>'ADJ DETAIL-INPUT'!V19</f>
        <v>0</v>
      </c>
      <c r="W19" s="266">
        <f>'ADJ DETAIL-INPUT'!W19</f>
        <v>0</v>
      </c>
      <c r="X19" s="266">
        <f>'ADJ DETAIL-INPUT'!X19</f>
        <v>1740</v>
      </c>
      <c r="Y19" s="266">
        <f>'ADJ DETAIL-INPUT'!Y19</f>
        <v>0</v>
      </c>
      <c r="Z19" s="266">
        <f>'ADJ DETAIL-INPUT'!Z19</f>
        <v>0</v>
      </c>
      <c r="AA19" s="266">
        <f>'ADJ DETAIL-INPUT'!AA19</f>
        <v>-56352</v>
      </c>
    </row>
    <row r="20" spans="1:27" s="255" customFormat="1" ht="6.75" customHeight="1">
      <c r="A20" s="253"/>
      <c r="E20" s="258"/>
      <c r="F20" s="266"/>
      <c r="G20" s="266"/>
      <c r="H20" s="266"/>
      <c r="I20" s="266"/>
      <c r="J20" s="266"/>
      <c r="K20" s="266"/>
      <c r="L20" s="266"/>
      <c r="M20" s="266"/>
      <c r="N20" s="266"/>
      <c r="O20" s="266"/>
      <c r="P20" s="266"/>
      <c r="Q20" s="266"/>
      <c r="R20" s="266"/>
      <c r="S20" s="266"/>
      <c r="T20" s="266"/>
      <c r="U20" s="266"/>
      <c r="V20" s="266"/>
      <c r="W20" s="266"/>
      <c r="X20" s="266"/>
      <c r="Y20" s="266"/>
      <c r="Z20" s="266"/>
      <c r="AA20" s="266"/>
    </row>
    <row r="21" spans="1:27" s="255" customFormat="1">
      <c r="A21" s="253"/>
      <c r="B21" s="255" t="str">
        <f>'ADJ DETAIL-INPUT'!B21</f>
        <v xml:space="preserve">EXPENSES  </v>
      </c>
      <c r="E21" s="258"/>
      <c r="F21" s="266"/>
      <c r="G21" s="266"/>
      <c r="H21" s="266"/>
      <c r="I21" s="266"/>
      <c r="J21" s="266"/>
      <c r="K21" s="266"/>
      <c r="L21" s="266"/>
      <c r="M21" s="266"/>
      <c r="N21" s="266"/>
      <c r="O21" s="266"/>
      <c r="P21" s="266"/>
      <c r="Q21" s="266"/>
      <c r="R21" s="266"/>
      <c r="S21" s="266"/>
      <c r="T21" s="266"/>
      <c r="U21" s="266"/>
      <c r="V21" s="266"/>
      <c r="W21" s="266"/>
      <c r="X21" s="266"/>
      <c r="Y21" s="266"/>
      <c r="Z21" s="266"/>
      <c r="AA21" s="266"/>
    </row>
    <row r="22" spans="1:27" s="255" customFormat="1">
      <c r="A22" s="253"/>
      <c r="B22" s="255" t="str">
        <f>'ADJ DETAIL-INPUT'!B22</f>
        <v xml:space="preserve">Production and Transmission  </v>
      </c>
      <c r="E22" s="258"/>
      <c r="F22" s="266"/>
      <c r="G22" s="266"/>
      <c r="H22" s="266"/>
      <c r="I22" s="266"/>
      <c r="J22" s="266"/>
      <c r="K22" s="266"/>
      <c r="L22" s="266"/>
      <c r="M22" s="266"/>
      <c r="N22" s="266"/>
      <c r="O22" s="266"/>
      <c r="P22" s="266"/>
      <c r="Q22" s="266"/>
      <c r="R22" s="266"/>
      <c r="S22" s="266"/>
      <c r="T22" s="266"/>
      <c r="U22" s="266"/>
      <c r="V22" s="266"/>
      <c r="W22" s="266"/>
      <c r="X22" s="266"/>
      <c r="Y22" s="266"/>
      <c r="Z22" s="266"/>
      <c r="AA22" s="266"/>
    </row>
    <row r="23" spans="1:27" s="255" customFormat="1">
      <c r="A23" s="253">
        <f>'ADJ DETAIL-INPUT'!A23</f>
        <v>7</v>
      </c>
      <c r="C23" s="255" t="str">
        <f>'ADJ DETAIL-INPUT'!C23</f>
        <v xml:space="preserve">Operating Expenses  </v>
      </c>
      <c r="E23" s="258">
        <f>'ADJ DETAIL-INPUT'!E23</f>
        <v>170553</v>
      </c>
      <c r="F23" s="266">
        <f>'ADJ DETAIL-INPUT'!F23</f>
        <v>0</v>
      </c>
      <c r="G23" s="266">
        <f>'ADJ DETAIL-INPUT'!G23</f>
        <v>5</v>
      </c>
      <c r="H23" s="266">
        <f>'ADJ DETAIL-INPUT'!H23</f>
        <v>0</v>
      </c>
      <c r="I23" s="266">
        <f>'ADJ DETAIL-INPUT'!I23</f>
        <v>0</v>
      </c>
      <c r="J23" s="266">
        <f>'ADJ DETAIL-INPUT'!J23</f>
        <v>0</v>
      </c>
      <c r="K23" s="266">
        <f>'ADJ DETAIL-INPUT'!K23</f>
        <v>0</v>
      </c>
      <c r="L23" s="266">
        <f>'ADJ DETAIL-INPUT'!L23</f>
        <v>0</v>
      </c>
      <c r="M23" s="266">
        <f>'ADJ DETAIL-INPUT'!M23</f>
        <v>0</v>
      </c>
      <c r="N23" s="266">
        <f>'ADJ DETAIL-INPUT'!N23</f>
        <v>0</v>
      </c>
      <c r="O23" s="266">
        <f>'ADJ DETAIL-INPUT'!O23</f>
        <v>0</v>
      </c>
      <c r="P23" s="266">
        <f>'ADJ DETAIL-INPUT'!P23</f>
        <v>0</v>
      </c>
      <c r="Q23" s="266">
        <f>'ADJ DETAIL-INPUT'!Q23</f>
        <v>0</v>
      </c>
      <c r="R23" s="266">
        <f>'ADJ DETAIL-INPUT'!R23</f>
        <v>0</v>
      </c>
      <c r="S23" s="266">
        <f>'ADJ DETAIL-INPUT'!S23</f>
        <v>0</v>
      </c>
      <c r="T23" s="266">
        <f>'ADJ DETAIL-INPUT'!T23</f>
        <v>0</v>
      </c>
      <c r="U23" s="266">
        <f>'ADJ DETAIL-INPUT'!U23</f>
        <v>0</v>
      </c>
      <c r="V23" s="266">
        <f>'ADJ DETAIL-INPUT'!V23</f>
        <v>0</v>
      </c>
      <c r="W23" s="266">
        <f>'ADJ DETAIL-INPUT'!W23</f>
        <v>0</v>
      </c>
      <c r="X23" s="266">
        <f>'ADJ DETAIL-INPUT'!X23</f>
        <v>300</v>
      </c>
      <c r="Y23" s="266">
        <f>'ADJ DETAIL-INPUT'!Y23</f>
        <v>-5</v>
      </c>
      <c r="Z23" s="266">
        <f>'ADJ DETAIL-INPUT'!Z23</f>
        <v>-926</v>
      </c>
      <c r="AA23" s="266">
        <f>'ADJ DETAIL-INPUT'!AA23</f>
        <v>-35686</v>
      </c>
    </row>
    <row r="24" spans="1:27" s="255" customFormat="1">
      <c r="A24" s="253">
        <f>'ADJ DETAIL-INPUT'!A24</f>
        <v>8</v>
      </c>
      <c r="C24" s="255" t="str">
        <f>'ADJ DETAIL-INPUT'!C24</f>
        <v xml:space="preserve">Purchased Power  </v>
      </c>
      <c r="E24" s="258">
        <f>'ADJ DETAIL-INPUT'!E24</f>
        <v>89083</v>
      </c>
      <c r="F24" s="266">
        <f>'ADJ DETAIL-INPUT'!F24</f>
        <v>0</v>
      </c>
      <c r="G24" s="266">
        <f>'ADJ DETAIL-INPUT'!G24</f>
        <v>0</v>
      </c>
      <c r="H24" s="266">
        <f>'ADJ DETAIL-INPUT'!H24</f>
        <v>0</v>
      </c>
      <c r="I24" s="266">
        <f>'ADJ DETAIL-INPUT'!I24</f>
        <v>0</v>
      </c>
      <c r="J24" s="266">
        <f>'ADJ DETAIL-INPUT'!J24</f>
        <v>0</v>
      </c>
      <c r="K24" s="266">
        <f>'ADJ DETAIL-INPUT'!K24</f>
        <v>0</v>
      </c>
      <c r="L24" s="266">
        <f>'ADJ DETAIL-INPUT'!L24</f>
        <v>0</v>
      </c>
      <c r="M24" s="266">
        <f>'ADJ DETAIL-INPUT'!M24</f>
        <v>0</v>
      </c>
      <c r="N24" s="266">
        <f>'ADJ DETAIL-INPUT'!N24</f>
        <v>0</v>
      </c>
      <c r="O24" s="266">
        <f>'ADJ DETAIL-INPUT'!O24</f>
        <v>0</v>
      </c>
      <c r="P24" s="266">
        <f>'ADJ DETAIL-INPUT'!P24</f>
        <v>0</v>
      </c>
      <c r="Q24" s="266">
        <f>'ADJ DETAIL-INPUT'!Q24</f>
        <v>0</v>
      </c>
      <c r="R24" s="266">
        <f>'ADJ DETAIL-INPUT'!R24</f>
        <v>0</v>
      </c>
      <c r="S24" s="266">
        <f>'ADJ DETAIL-INPUT'!S24</f>
        <v>0</v>
      </c>
      <c r="T24" s="266">
        <f>'ADJ DETAIL-INPUT'!T24</f>
        <v>0</v>
      </c>
      <c r="U24" s="266">
        <f>'ADJ DETAIL-INPUT'!U24</f>
        <v>0</v>
      </c>
      <c r="V24" s="266">
        <f>'ADJ DETAIL-INPUT'!V24</f>
        <v>0</v>
      </c>
      <c r="W24" s="266">
        <f>'ADJ DETAIL-INPUT'!W24</f>
        <v>0</v>
      </c>
      <c r="X24" s="266">
        <f>'ADJ DETAIL-INPUT'!X24</f>
        <v>0</v>
      </c>
      <c r="Y24" s="266">
        <f>'ADJ DETAIL-INPUT'!Y24</f>
        <v>0</v>
      </c>
      <c r="Z24" s="266">
        <f>'ADJ DETAIL-INPUT'!Z24</f>
        <v>0</v>
      </c>
      <c r="AA24" s="266">
        <f>'ADJ DETAIL-INPUT'!AA24</f>
        <v>-14801</v>
      </c>
    </row>
    <row r="25" spans="1:27" s="255" customFormat="1">
      <c r="A25" s="253">
        <f>'ADJ DETAIL-INPUT'!A25</f>
        <v>9</v>
      </c>
      <c r="C25" s="255" t="str">
        <f>'ADJ DETAIL-INPUT'!C25</f>
        <v xml:space="preserve">Depreciation/Amortization  </v>
      </c>
      <c r="E25" s="258">
        <f>'ADJ DETAIL-INPUT'!E25</f>
        <v>32447</v>
      </c>
      <c r="F25" s="266">
        <f>'ADJ DETAIL-INPUT'!F25</f>
        <v>0</v>
      </c>
      <c r="G25" s="266">
        <f>'ADJ DETAIL-INPUT'!G25</f>
        <v>0</v>
      </c>
      <c r="H25" s="266">
        <f>'ADJ DETAIL-INPUT'!H25</f>
        <v>0</v>
      </c>
      <c r="I25" s="266">
        <f>'ADJ DETAIL-INPUT'!I25</f>
        <v>0</v>
      </c>
      <c r="J25" s="266">
        <f>'ADJ DETAIL-INPUT'!J25</f>
        <v>0</v>
      </c>
      <c r="K25" s="266">
        <f>'ADJ DETAIL-INPUT'!K25</f>
        <v>0</v>
      </c>
      <c r="L25" s="266">
        <f>'ADJ DETAIL-INPUT'!L25</f>
        <v>0</v>
      </c>
      <c r="M25" s="266">
        <f>'ADJ DETAIL-INPUT'!M25</f>
        <v>0</v>
      </c>
      <c r="N25" s="266">
        <f>'ADJ DETAIL-INPUT'!N25</f>
        <v>0</v>
      </c>
      <c r="O25" s="266">
        <f>'ADJ DETAIL-INPUT'!O25</f>
        <v>0</v>
      </c>
      <c r="P25" s="266">
        <f>'ADJ DETAIL-INPUT'!P25</f>
        <v>0</v>
      </c>
      <c r="Q25" s="266">
        <f>'ADJ DETAIL-INPUT'!Q25</f>
        <v>0</v>
      </c>
      <c r="R25" s="266">
        <f>'ADJ DETAIL-INPUT'!R25</f>
        <v>0</v>
      </c>
      <c r="S25" s="266">
        <f>'ADJ DETAIL-INPUT'!S25</f>
        <v>0</v>
      </c>
      <c r="T25" s="266">
        <f>'ADJ DETAIL-INPUT'!T25</f>
        <v>0</v>
      </c>
      <c r="U25" s="266">
        <f>'ADJ DETAIL-INPUT'!U25</f>
        <v>0</v>
      </c>
      <c r="V25" s="266">
        <f>'ADJ DETAIL-INPUT'!V25</f>
        <v>0</v>
      </c>
      <c r="W25" s="266">
        <f>'ADJ DETAIL-INPUT'!W25</f>
        <v>0</v>
      </c>
      <c r="X25" s="266">
        <f>'ADJ DETAIL-INPUT'!X25</f>
        <v>0</v>
      </c>
      <c r="Y25" s="266">
        <f>'ADJ DETAIL-INPUT'!Y25</f>
        <v>0</v>
      </c>
      <c r="Z25" s="266">
        <f>'ADJ DETAIL-INPUT'!Z25</f>
        <v>0</v>
      </c>
      <c r="AA25" s="266">
        <f>'ADJ DETAIL-INPUT'!AA25</f>
        <v>0</v>
      </c>
    </row>
    <row r="26" spans="1:27" s="255" customFormat="1">
      <c r="A26" s="253">
        <f>'ADJ DETAIL-INPUT'!A26</f>
        <v>10</v>
      </c>
      <c r="C26" s="258" t="str">
        <f>'ADJ DETAIL-INPUT'!C26</f>
        <v>Regulatory Amortization</v>
      </c>
      <c r="D26" s="258"/>
      <c r="E26" s="258">
        <f>'ADJ DETAIL-INPUT'!E26</f>
        <v>-712</v>
      </c>
      <c r="F26" s="267">
        <f>'ADJ DETAIL-INPUT'!F26</f>
        <v>0</v>
      </c>
      <c r="G26" s="267">
        <f>'ADJ DETAIL-INPUT'!G26</f>
        <v>0</v>
      </c>
      <c r="H26" s="267">
        <f>'ADJ DETAIL-INPUT'!H26</f>
        <v>0</v>
      </c>
      <c r="I26" s="267">
        <f>'ADJ DETAIL-INPUT'!I26</f>
        <v>0</v>
      </c>
      <c r="J26" s="267">
        <f>'ADJ DETAIL-INPUT'!J26</f>
        <v>0</v>
      </c>
      <c r="K26" s="267">
        <f>'ADJ DETAIL-INPUT'!K26</f>
        <v>0</v>
      </c>
      <c r="L26" s="267">
        <f>'ADJ DETAIL-INPUT'!L26</f>
        <v>0</v>
      </c>
      <c r="M26" s="267">
        <f>'ADJ DETAIL-INPUT'!M26</f>
        <v>0</v>
      </c>
      <c r="N26" s="267">
        <f>'ADJ DETAIL-INPUT'!N26</f>
        <v>0</v>
      </c>
      <c r="O26" s="267">
        <f>'ADJ DETAIL-INPUT'!O26</f>
        <v>0</v>
      </c>
      <c r="P26" s="267">
        <f>'ADJ DETAIL-INPUT'!P26</f>
        <v>0</v>
      </c>
      <c r="Q26" s="267">
        <f>'ADJ DETAIL-INPUT'!Q26</f>
        <v>0</v>
      </c>
      <c r="R26" s="267">
        <f>'ADJ DETAIL-INPUT'!R26</f>
        <v>0</v>
      </c>
      <c r="S26" s="267">
        <f>'ADJ DETAIL-INPUT'!S26</f>
        <v>0</v>
      </c>
      <c r="T26" s="267">
        <f>'ADJ DETAIL-INPUT'!T26</f>
        <v>3332</v>
      </c>
      <c r="U26" s="267">
        <f>'ADJ DETAIL-INPUT'!U26</f>
        <v>0</v>
      </c>
      <c r="V26" s="267">
        <f>'ADJ DETAIL-INPUT'!V26</f>
        <v>0</v>
      </c>
      <c r="W26" s="267">
        <f>'ADJ DETAIL-INPUT'!W26</f>
        <v>0</v>
      </c>
      <c r="X26" s="267">
        <f>'ADJ DETAIL-INPUT'!X26</f>
        <v>0</v>
      </c>
      <c r="Y26" s="267">
        <f>'ADJ DETAIL-INPUT'!Y26</f>
        <v>0</v>
      </c>
      <c r="Z26" s="267">
        <f>'ADJ DETAIL-INPUT'!Z26</f>
        <v>0</v>
      </c>
      <c r="AA26" s="267">
        <f>'ADJ DETAIL-INPUT'!AA26</f>
        <v>0</v>
      </c>
    </row>
    <row r="27" spans="1:27" s="255" customFormat="1">
      <c r="A27" s="253">
        <f>'ADJ DETAIL-INPUT'!A27</f>
        <v>11</v>
      </c>
      <c r="C27" s="255" t="str">
        <f>'ADJ DETAIL-INPUT'!C27</f>
        <v xml:space="preserve">Taxes  </v>
      </c>
      <c r="E27" s="282">
        <f>'ADJ DETAIL-INPUT'!E27</f>
        <v>16489</v>
      </c>
      <c r="F27" s="275">
        <f>'ADJ DETAIL-INPUT'!F27</f>
        <v>0</v>
      </c>
      <c r="G27" s="275">
        <f>'ADJ DETAIL-INPUT'!G27</f>
        <v>0</v>
      </c>
      <c r="H27" s="275">
        <f>'ADJ DETAIL-INPUT'!H27</f>
        <v>0</v>
      </c>
      <c r="I27" s="275">
        <f>'ADJ DETAIL-INPUT'!I27</f>
        <v>0</v>
      </c>
      <c r="J27" s="275">
        <f>'ADJ DETAIL-INPUT'!J27</f>
        <v>0</v>
      </c>
      <c r="K27" s="275">
        <f>'ADJ DETAIL-INPUT'!K27</f>
        <v>550</v>
      </c>
      <c r="L27" s="275">
        <f>'ADJ DETAIL-INPUT'!L27</f>
        <v>0</v>
      </c>
      <c r="M27" s="275">
        <f>'ADJ DETAIL-INPUT'!M27</f>
        <v>0</v>
      </c>
      <c r="N27" s="275">
        <f>'ADJ DETAIL-INPUT'!N27</f>
        <v>0</v>
      </c>
      <c r="O27" s="275">
        <f>'ADJ DETAIL-INPUT'!O27</f>
        <v>0</v>
      </c>
      <c r="P27" s="275">
        <f>'ADJ DETAIL-INPUT'!P27</f>
        <v>0</v>
      </c>
      <c r="Q27" s="275">
        <f>'ADJ DETAIL-INPUT'!Q27</f>
        <v>0</v>
      </c>
      <c r="R27" s="275">
        <f>'ADJ DETAIL-INPUT'!R27</f>
        <v>0</v>
      </c>
      <c r="S27" s="275">
        <f>'ADJ DETAIL-INPUT'!S27</f>
        <v>0</v>
      </c>
      <c r="T27" s="275">
        <f>'ADJ DETAIL-INPUT'!T27</f>
        <v>0</v>
      </c>
      <c r="U27" s="275">
        <f>'ADJ DETAIL-INPUT'!U27</f>
        <v>0</v>
      </c>
      <c r="V27" s="275">
        <f>'ADJ DETAIL-INPUT'!V27</f>
        <v>0</v>
      </c>
      <c r="W27" s="275">
        <f>'ADJ DETAIL-INPUT'!W27</f>
        <v>0</v>
      </c>
      <c r="X27" s="275">
        <f>'ADJ DETAIL-INPUT'!X27</f>
        <v>0</v>
      </c>
      <c r="Y27" s="275">
        <f>'ADJ DETAIL-INPUT'!Y27</f>
        <v>0</v>
      </c>
      <c r="Z27" s="275">
        <f>'ADJ DETAIL-INPUT'!Z27</f>
        <v>0</v>
      </c>
      <c r="AA27" s="275">
        <f>'ADJ DETAIL-INPUT'!AA27</f>
        <v>0</v>
      </c>
    </row>
    <row r="28" spans="1:27" s="255" customFormat="1">
      <c r="A28" s="253">
        <f>'ADJ DETAIL-INPUT'!A28</f>
        <v>12</v>
      </c>
      <c r="B28" s="255" t="str">
        <f>'ADJ DETAIL-INPUT'!B28</f>
        <v xml:space="preserve">Total Production &amp; Transmission  </v>
      </c>
      <c r="E28" s="258">
        <f>'ADJ DETAIL-INPUT'!E28</f>
        <v>307860</v>
      </c>
      <c r="F28" s="266">
        <f>'ADJ DETAIL-INPUT'!F28</f>
        <v>0</v>
      </c>
      <c r="G28" s="266">
        <f>'ADJ DETAIL-INPUT'!G28</f>
        <v>5</v>
      </c>
      <c r="H28" s="266">
        <f>'ADJ DETAIL-INPUT'!H28</f>
        <v>0</v>
      </c>
      <c r="I28" s="266">
        <f>'ADJ DETAIL-INPUT'!I28</f>
        <v>0</v>
      </c>
      <c r="J28" s="266">
        <f>'ADJ DETAIL-INPUT'!J28</f>
        <v>0</v>
      </c>
      <c r="K28" s="266">
        <f>'ADJ DETAIL-INPUT'!K28</f>
        <v>550</v>
      </c>
      <c r="L28" s="266">
        <f>'ADJ DETAIL-INPUT'!L28</f>
        <v>0</v>
      </c>
      <c r="M28" s="266">
        <f>'ADJ DETAIL-INPUT'!M28</f>
        <v>0</v>
      </c>
      <c r="N28" s="266">
        <f>'ADJ DETAIL-INPUT'!N28</f>
        <v>0</v>
      </c>
      <c r="O28" s="266">
        <f>'ADJ DETAIL-INPUT'!O28</f>
        <v>0</v>
      </c>
      <c r="P28" s="266">
        <f>'ADJ DETAIL-INPUT'!P28</f>
        <v>0</v>
      </c>
      <c r="Q28" s="266">
        <f>'ADJ DETAIL-INPUT'!Q28</f>
        <v>0</v>
      </c>
      <c r="R28" s="266">
        <f>'ADJ DETAIL-INPUT'!R28</f>
        <v>0</v>
      </c>
      <c r="S28" s="266">
        <f>'ADJ DETAIL-INPUT'!S28</f>
        <v>0</v>
      </c>
      <c r="T28" s="266">
        <f>'ADJ DETAIL-INPUT'!T28</f>
        <v>3332</v>
      </c>
      <c r="U28" s="266">
        <f>'ADJ DETAIL-INPUT'!U28</f>
        <v>0</v>
      </c>
      <c r="V28" s="266">
        <f>'ADJ DETAIL-INPUT'!V28</f>
        <v>0</v>
      </c>
      <c r="W28" s="266">
        <f>'ADJ DETAIL-INPUT'!W28</f>
        <v>0</v>
      </c>
      <c r="X28" s="266">
        <f>'ADJ DETAIL-INPUT'!X28</f>
        <v>300</v>
      </c>
      <c r="Y28" s="266">
        <f>'ADJ DETAIL-INPUT'!Y28</f>
        <v>-5</v>
      </c>
      <c r="Z28" s="266">
        <f>'ADJ DETAIL-INPUT'!Z28</f>
        <v>-926</v>
      </c>
      <c r="AA28" s="266">
        <f>'ADJ DETAIL-INPUT'!AA28</f>
        <v>-50487</v>
      </c>
    </row>
    <row r="29" spans="1:27" s="255" customFormat="1" ht="6.75" customHeight="1">
      <c r="A29" s="253"/>
      <c r="E29" s="258"/>
      <c r="F29" s="266"/>
      <c r="G29" s="266"/>
      <c r="H29" s="266"/>
      <c r="I29" s="266"/>
      <c r="J29" s="266"/>
      <c r="K29" s="266"/>
      <c r="L29" s="266"/>
      <c r="M29" s="266"/>
      <c r="N29" s="266"/>
      <c r="O29" s="266"/>
      <c r="P29" s="266"/>
      <c r="Q29" s="266"/>
      <c r="R29" s="266"/>
      <c r="S29" s="266"/>
      <c r="T29" s="266"/>
      <c r="U29" s="266"/>
      <c r="V29" s="266"/>
      <c r="W29" s="266"/>
      <c r="X29" s="266"/>
      <c r="Y29" s="266"/>
      <c r="Z29" s="266"/>
      <c r="AA29" s="266"/>
    </row>
    <row r="30" spans="1:27" s="255" customFormat="1">
      <c r="A30" s="253"/>
      <c r="B30" s="255" t="str">
        <f>'ADJ DETAIL-INPUT'!B30</f>
        <v xml:space="preserve">Distribution  </v>
      </c>
      <c r="E30" s="258"/>
      <c r="F30" s="266"/>
      <c r="G30" s="266"/>
      <c r="H30" s="266"/>
      <c r="I30" s="266"/>
      <c r="J30" s="266"/>
      <c r="K30" s="266"/>
      <c r="L30" s="266"/>
      <c r="M30" s="266"/>
      <c r="N30" s="266"/>
      <c r="O30" s="266"/>
      <c r="P30" s="266"/>
      <c r="Q30" s="266"/>
      <c r="R30" s="266"/>
      <c r="S30" s="266"/>
      <c r="T30" s="266"/>
      <c r="U30" s="266"/>
      <c r="V30" s="266"/>
      <c r="W30" s="266"/>
      <c r="X30" s="266"/>
      <c r="Y30" s="266"/>
      <c r="Z30" s="266"/>
      <c r="AA30" s="266"/>
    </row>
    <row r="31" spans="1:27" s="255" customFormat="1">
      <c r="A31" s="253">
        <f>'ADJ DETAIL-INPUT'!A31</f>
        <v>13</v>
      </c>
      <c r="C31" s="255" t="str">
        <f>'ADJ DETAIL-INPUT'!C31</f>
        <v xml:space="preserve">Operating Expenses  </v>
      </c>
      <c r="E31" s="262">
        <f>'ADJ DETAIL-INPUT'!E31</f>
        <v>26747</v>
      </c>
      <c r="F31" s="266">
        <f>'ADJ DETAIL-INPUT'!F31</f>
        <v>0</v>
      </c>
      <c r="G31" s="266">
        <f>'ADJ DETAIL-INPUT'!G31</f>
        <v>0</v>
      </c>
      <c r="H31" s="266">
        <f>'ADJ DETAIL-INPUT'!H31</f>
        <v>0</v>
      </c>
      <c r="I31" s="266">
        <f>'ADJ DETAIL-INPUT'!I31</f>
        <v>0</v>
      </c>
      <c r="J31" s="266">
        <f>'ADJ DETAIL-INPUT'!J31</f>
        <v>0</v>
      </c>
      <c r="K31" s="266">
        <f>'ADJ DETAIL-INPUT'!K31</f>
        <v>0</v>
      </c>
      <c r="L31" s="266">
        <f>'ADJ DETAIL-INPUT'!L31</f>
        <v>0</v>
      </c>
      <c r="M31" s="266">
        <f>'ADJ DETAIL-INPUT'!M31</f>
        <v>0</v>
      </c>
      <c r="N31" s="266">
        <f>'ADJ DETAIL-INPUT'!N31</f>
        <v>0</v>
      </c>
      <c r="O31" s="266">
        <f>'ADJ DETAIL-INPUT'!O31</f>
        <v>0</v>
      </c>
      <c r="P31" s="266">
        <f>'ADJ DETAIL-INPUT'!P31</f>
        <v>0</v>
      </c>
      <c r="Q31" s="266">
        <f>'ADJ DETAIL-INPUT'!Q31</f>
        <v>0</v>
      </c>
      <c r="R31" s="266">
        <f>'ADJ DETAIL-INPUT'!R31</f>
        <v>0</v>
      </c>
      <c r="S31" s="266">
        <f>'ADJ DETAIL-INPUT'!S31</f>
        <v>0</v>
      </c>
      <c r="T31" s="266">
        <f>'ADJ DETAIL-INPUT'!T31</f>
        <v>0</v>
      </c>
      <c r="U31" s="266">
        <f>'ADJ DETAIL-INPUT'!U31</f>
        <v>0</v>
      </c>
      <c r="V31" s="266">
        <f>'ADJ DETAIL-INPUT'!V31</f>
        <v>0</v>
      </c>
      <c r="W31" s="266">
        <f>'ADJ DETAIL-INPUT'!W31</f>
        <v>0</v>
      </c>
      <c r="X31" s="266">
        <f>'ADJ DETAIL-INPUT'!X31</f>
        <v>0</v>
      </c>
      <c r="Y31" s="266">
        <f>'ADJ DETAIL-INPUT'!Y31</f>
        <v>0</v>
      </c>
      <c r="Z31" s="266">
        <f>'ADJ DETAIL-INPUT'!Z31</f>
        <v>0</v>
      </c>
      <c r="AA31" s="266">
        <f>'ADJ DETAIL-INPUT'!AA31</f>
        <v>0</v>
      </c>
    </row>
    <row r="32" spans="1:27" s="255" customFormat="1">
      <c r="A32" s="253">
        <f>'ADJ DETAIL-INPUT'!A32</f>
        <v>14</v>
      </c>
      <c r="C32" s="255" t="str">
        <f>'ADJ DETAIL-INPUT'!C32</f>
        <v>Depreciation/Amortization</v>
      </c>
      <c r="E32" s="262">
        <f>'ADJ DETAIL-INPUT'!E32</f>
        <v>31132</v>
      </c>
      <c r="F32" s="266">
        <f>'ADJ DETAIL-INPUT'!F32</f>
        <v>0</v>
      </c>
      <c r="G32" s="266">
        <f>'ADJ DETAIL-INPUT'!G32</f>
        <v>0</v>
      </c>
      <c r="H32" s="266">
        <f>'ADJ DETAIL-INPUT'!H32</f>
        <v>0</v>
      </c>
      <c r="I32" s="266">
        <f>'ADJ DETAIL-INPUT'!I32</f>
        <v>0</v>
      </c>
      <c r="J32" s="266">
        <f>'ADJ DETAIL-INPUT'!J32</f>
        <v>0</v>
      </c>
      <c r="K32" s="266">
        <f>'ADJ DETAIL-INPUT'!K32</f>
        <v>0</v>
      </c>
      <c r="L32" s="266">
        <f>'ADJ DETAIL-INPUT'!L32</f>
        <v>0</v>
      </c>
      <c r="M32" s="266">
        <f>'ADJ DETAIL-INPUT'!M32</f>
        <v>0</v>
      </c>
      <c r="N32" s="266">
        <f>'ADJ DETAIL-INPUT'!N32</f>
        <v>0</v>
      </c>
      <c r="O32" s="266">
        <f>'ADJ DETAIL-INPUT'!O32</f>
        <v>0</v>
      </c>
      <c r="P32" s="266">
        <f>'ADJ DETAIL-INPUT'!P32</f>
        <v>0</v>
      </c>
      <c r="Q32" s="266">
        <f>'ADJ DETAIL-INPUT'!Q32</f>
        <v>0</v>
      </c>
      <c r="R32" s="266">
        <f>'ADJ DETAIL-INPUT'!R32</f>
        <v>-58</v>
      </c>
      <c r="S32" s="266">
        <f>'ADJ DETAIL-INPUT'!S32</f>
        <v>0</v>
      </c>
      <c r="T32" s="266">
        <f>'ADJ DETAIL-INPUT'!T32</f>
        <v>0</v>
      </c>
      <c r="U32" s="266">
        <f>'ADJ DETAIL-INPUT'!U32</f>
        <v>0</v>
      </c>
      <c r="V32" s="266">
        <f>'ADJ DETAIL-INPUT'!V32</f>
        <v>0</v>
      </c>
      <c r="W32" s="266">
        <f>'ADJ DETAIL-INPUT'!W32</f>
        <v>0</v>
      </c>
      <c r="X32" s="266">
        <f>'ADJ DETAIL-INPUT'!X32</f>
        <v>0</v>
      </c>
      <c r="Y32" s="266">
        <f>'ADJ DETAIL-INPUT'!Y32</f>
        <v>0</v>
      </c>
      <c r="Z32" s="266">
        <f>'ADJ DETAIL-INPUT'!Z32</f>
        <v>0</v>
      </c>
      <c r="AA32" s="266">
        <f>'ADJ DETAIL-INPUT'!AA32</f>
        <v>0</v>
      </c>
    </row>
    <row r="33" spans="1:27" s="255" customFormat="1">
      <c r="A33" s="253"/>
      <c r="C33" s="255" t="s">
        <v>652</v>
      </c>
      <c r="E33" s="262"/>
      <c r="F33" s="266"/>
      <c r="G33" s="266"/>
      <c r="H33" s="266"/>
      <c r="I33" s="266"/>
      <c r="J33" s="266"/>
      <c r="K33" s="266"/>
      <c r="L33" s="266"/>
      <c r="M33" s="266"/>
      <c r="N33" s="266"/>
      <c r="O33" s="266"/>
      <c r="P33" s="266"/>
      <c r="Q33" s="266"/>
      <c r="R33" s="266"/>
      <c r="S33" s="266"/>
      <c r="T33" s="266"/>
      <c r="U33" s="266"/>
      <c r="V33" s="266"/>
      <c r="W33" s="266"/>
      <c r="X33" s="266"/>
      <c r="Y33" s="266"/>
      <c r="Z33" s="266"/>
      <c r="AA33" s="266"/>
    </row>
    <row r="34" spans="1:27" s="255" customFormat="1">
      <c r="A34" s="253">
        <f>'ADJ DETAIL-INPUT'!A34</f>
        <v>15</v>
      </c>
      <c r="C34" s="255" t="str">
        <f>'ADJ DETAIL-INPUT'!C34</f>
        <v xml:space="preserve">Taxes  </v>
      </c>
      <c r="E34" s="282">
        <f>'ADJ DETAIL-INPUT'!E34</f>
        <v>47422</v>
      </c>
      <c r="F34" s="275">
        <f>'ADJ DETAIL-INPUT'!F34</f>
        <v>0</v>
      </c>
      <c r="G34" s="275">
        <f>'ADJ DETAIL-INPUT'!G34</f>
        <v>0</v>
      </c>
      <c r="H34" s="275">
        <f>'ADJ DETAIL-INPUT'!H34</f>
        <v>0</v>
      </c>
      <c r="I34" s="275">
        <f>'ADJ DETAIL-INPUT'!I34</f>
        <v>0</v>
      </c>
      <c r="J34" s="275">
        <f>'ADJ DETAIL-INPUT'!J34</f>
        <v>-18805</v>
      </c>
      <c r="K34" s="275">
        <f>'ADJ DETAIL-INPUT'!K34</f>
        <v>1020</v>
      </c>
      <c r="L34" s="275">
        <f>'ADJ DETAIL-INPUT'!L34</f>
        <v>0</v>
      </c>
      <c r="M34" s="275">
        <f>'ADJ DETAIL-INPUT'!M34</f>
        <v>0</v>
      </c>
      <c r="N34" s="275">
        <f>'ADJ DETAIL-INPUT'!N34</f>
        <v>0</v>
      </c>
      <c r="O34" s="275">
        <f>'ADJ DETAIL-INPUT'!O34</f>
        <v>0</v>
      </c>
      <c r="P34" s="275">
        <f>'ADJ DETAIL-INPUT'!P34</f>
        <v>0</v>
      </c>
      <c r="Q34" s="275">
        <f>'ADJ DETAIL-INPUT'!Q34</f>
        <v>34</v>
      </c>
      <c r="R34" s="275">
        <f>'ADJ DETAIL-INPUT'!R34</f>
        <v>0</v>
      </c>
      <c r="S34" s="275">
        <f>'ADJ DETAIL-INPUT'!S34</f>
        <v>-148</v>
      </c>
      <c r="T34" s="275">
        <f>'ADJ DETAIL-INPUT'!T34</f>
        <v>-839</v>
      </c>
      <c r="U34" s="275">
        <f>'ADJ DETAIL-INPUT'!U34</f>
        <v>0</v>
      </c>
      <c r="V34" s="275">
        <f>'ADJ DETAIL-INPUT'!V34</f>
        <v>0</v>
      </c>
      <c r="W34" s="275">
        <f>'ADJ DETAIL-INPUT'!W34</f>
        <v>0</v>
      </c>
      <c r="X34" s="275">
        <f>'ADJ DETAIL-INPUT'!X34</f>
        <v>67</v>
      </c>
      <c r="Y34" s="275">
        <f>'ADJ DETAIL-INPUT'!Y34</f>
        <v>0</v>
      </c>
      <c r="Z34" s="275">
        <f>'ADJ DETAIL-INPUT'!Z34</f>
        <v>0</v>
      </c>
      <c r="AA34" s="275">
        <f>'ADJ DETAIL-INPUT'!AA34</f>
        <v>0</v>
      </c>
    </row>
    <row r="35" spans="1:27" s="255" customFormat="1">
      <c r="A35" s="253">
        <f>'ADJ DETAIL-INPUT'!A35</f>
        <v>16</v>
      </c>
      <c r="B35" s="255" t="str">
        <f>'ADJ DETAIL-INPUT'!B35</f>
        <v xml:space="preserve">Total Distribution  </v>
      </c>
      <c r="E35" s="258">
        <f>'ADJ DETAIL-INPUT'!E35</f>
        <v>105301</v>
      </c>
      <c r="F35" s="266">
        <f>'ADJ DETAIL-INPUT'!F35</f>
        <v>0</v>
      </c>
      <c r="G35" s="266">
        <f>'ADJ DETAIL-INPUT'!G35</f>
        <v>0</v>
      </c>
      <c r="H35" s="266">
        <f>'ADJ DETAIL-INPUT'!H35</f>
        <v>0</v>
      </c>
      <c r="I35" s="266">
        <f>'ADJ DETAIL-INPUT'!I35</f>
        <v>0</v>
      </c>
      <c r="J35" s="266">
        <f>'ADJ DETAIL-INPUT'!J35</f>
        <v>-18805</v>
      </c>
      <c r="K35" s="266">
        <f>'ADJ DETAIL-INPUT'!K35</f>
        <v>1020</v>
      </c>
      <c r="L35" s="266">
        <f>'ADJ DETAIL-INPUT'!L35</f>
        <v>0</v>
      </c>
      <c r="M35" s="266">
        <f>'ADJ DETAIL-INPUT'!M35</f>
        <v>0</v>
      </c>
      <c r="N35" s="266">
        <f>'ADJ DETAIL-INPUT'!N35</f>
        <v>0</v>
      </c>
      <c r="O35" s="266">
        <f>'ADJ DETAIL-INPUT'!O35</f>
        <v>0</v>
      </c>
      <c r="P35" s="266">
        <f>'ADJ DETAIL-INPUT'!P35</f>
        <v>0</v>
      </c>
      <c r="Q35" s="266">
        <f>'ADJ DETAIL-INPUT'!Q35</f>
        <v>34</v>
      </c>
      <c r="R35" s="266">
        <f>'ADJ DETAIL-INPUT'!R35</f>
        <v>-58</v>
      </c>
      <c r="S35" s="266">
        <f>'ADJ DETAIL-INPUT'!S35</f>
        <v>-148</v>
      </c>
      <c r="T35" s="266">
        <f>'ADJ DETAIL-INPUT'!T35</f>
        <v>-839</v>
      </c>
      <c r="U35" s="266">
        <f>'ADJ DETAIL-INPUT'!U35</f>
        <v>0</v>
      </c>
      <c r="V35" s="266">
        <f>'ADJ DETAIL-INPUT'!V35</f>
        <v>0</v>
      </c>
      <c r="W35" s="266">
        <f>'ADJ DETAIL-INPUT'!W35</f>
        <v>0</v>
      </c>
      <c r="X35" s="266">
        <f>'ADJ DETAIL-INPUT'!X35</f>
        <v>67</v>
      </c>
      <c r="Y35" s="266">
        <f>'ADJ DETAIL-INPUT'!Y35</f>
        <v>0</v>
      </c>
      <c r="Z35" s="266">
        <f>'ADJ DETAIL-INPUT'!Z35</f>
        <v>0</v>
      </c>
      <c r="AA35" s="266">
        <f>'ADJ DETAIL-INPUT'!AA35</f>
        <v>0</v>
      </c>
    </row>
    <row r="36" spans="1:27" s="255" customFormat="1" ht="6" customHeight="1">
      <c r="E36" s="258"/>
      <c r="F36" s="266"/>
      <c r="G36" s="266"/>
      <c r="H36" s="266"/>
      <c r="I36" s="266"/>
      <c r="J36" s="266"/>
      <c r="K36" s="266"/>
      <c r="L36" s="266"/>
      <c r="M36" s="266"/>
      <c r="N36" s="266"/>
      <c r="O36" s="266"/>
      <c r="P36" s="266"/>
      <c r="Q36" s="266"/>
      <c r="R36" s="266"/>
      <c r="S36" s="266"/>
      <c r="T36" s="266"/>
      <c r="U36" s="266"/>
      <c r="V36" s="266"/>
      <c r="W36" s="266"/>
      <c r="X36" s="266"/>
      <c r="Y36" s="266"/>
      <c r="Z36" s="266"/>
      <c r="AA36" s="266"/>
    </row>
    <row r="37" spans="1:27" s="255" customFormat="1">
      <c r="A37" s="253">
        <f>'ADJ DETAIL-INPUT'!A37</f>
        <v>17</v>
      </c>
      <c r="B37" s="255" t="str">
        <f>'ADJ DETAIL-INPUT'!B37</f>
        <v xml:space="preserve">Customer Accounting  </v>
      </c>
      <c r="E37" s="262">
        <f>'ADJ DETAIL-INPUT'!E37</f>
        <v>9916</v>
      </c>
      <c r="F37" s="266">
        <f>'ADJ DETAIL-INPUT'!F37</f>
        <v>0</v>
      </c>
      <c r="G37" s="266">
        <f>'ADJ DETAIL-INPUT'!G37</f>
        <v>52</v>
      </c>
      <c r="H37" s="266">
        <f>'ADJ DETAIL-INPUT'!H37</f>
        <v>0</v>
      </c>
      <c r="I37" s="266">
        <f>'ADJ DETAIL-INPUT'!I37</f>
        <v>0</v>
      </c>
      <c r="J37" s="266">
        <f>'ADJ DETAIL-INPUT'!J37</f>
        <v>0</v>
      </c>
      <c r="K37" s="266">
        <f>'ADJ DETAIL-INPUT'!K37</f>
        <v>0</v>
      </c>
      <c r="L37" s="266">
        <v>1321</v>
      </c>
      <c r="M37" s="266">
        <f>'ADJ DETAIL-INPUT'!M37</f>
        <v>0</v>
      </c>
      <c r="N37" s="266">
        <f>'ADJ DETAIL-INPUT'!N37</f>
        <v>0</v>
      </c>
      <c r="O37" s="266">
        <f>'ADJ DETAIL-INPUT'!O37</f>
        <v>0</v>
      </c>
      <c r="P37" s="266">
        <f>'ADJ DETAIL-INPUT'!P37</f>
        <v>0</v>
      </c>
      <c r="Q37" s="266">
        <f>'ADJ DETAIL-INPUT'!Q37</f>
        <v>0</v>
      </c>
      <c r="R37" s="266">
        <f>'ADJ DETAIL-INPUT'!R37</f>
        <v>0</v>
      </c>
      <c r="S37" s="266">
        <f>'ADJ DETAIL-INPUT'!S37</f>
        <v>-11</v>
      </c>
      <c r="T37" s="266">
        <f>'ADJ DETAIL-INPUT'!T37</f>
        <v>-65</v>
      </c>
      <c r="U37" s="266">
        <f>'ADJ DETAIL-INPUT'!U37</f>
        <v>8</v>
      </c>
      <c r="V37" s="266">
        <f>'ADJ DETAIL-INPUT'!V37</f>
        <v>0</v>
      </c>
      <c r="W37" s="266">
        <f>'ADJ DETAIL-INPUT'!W37</f>
        <v>0</v>
      </c>
      <c r="X37" s="266">
        <f>'ADJ DETAIL-INPUT'!X37</f>
        <v>11</v>
      </c>
      <c r="Y37" s="266">
        <f>'ADJ DETAIL-INPUT'!Y37</f>
        <v>0</v>
      </c>
      <c r="Z37" s="266">
        <f>'ADJ DETAIL-INPUT'!Z37</f>
        <v>0</v>
      </c>
      <c r="AA37" s="266">
        <f>'ADJ DETAIL-INPUT'!AA37</f>
        <v>0</v>
      </c>
    </row>
    <row r="38" spans="1:27" s="255" customFormat="1">
      <c r="A38" s="253">
        <f>'ADJ DETAIL-INPUT'!A38</f>
        <v>18</v>
      </c>
      <c r="B38" s="255" t="str">
        <f>'ADJ DETAIL-INPUT'!B38</f>
        <v xml:space="preserve">Customer Service &amp; Information  </v>
      </c>
      <c r="E38" s="262">
        <f>'ADJ DETAIL-INPUT'!E38</f>
        <v>28425</v>
      </c>
      <c r="F38" s="266">
        <f>'ADJ DETAIL-INPUT'!F38</f>
        <v>0</v>
      </c>
      <c r="G38" s="266">
        <f>'ADJ DETAIL-INPUT'!G38</f>
        <v>0</v>
      </c>
      <c r="H38" s="266">
        <f>'ADJ DETAIL-INPUT'!H38</f>
        <v>0</v>
      </c>
      <c r="I38" s="266">
        <f>'ADJ DETAIL-INPUT'!I38</f>
        <v>0</v>
      </c>
      <c r="J38" s="266">
        <f>'ADJ DETAIL-INPUT'!J38</f>
        <v>0</v>
      </c>
      <c r="K38" s="266">
        <f>'ADJ DETAIL-INPUT'!K38</f>
        <v>0</v>
      </c>
      <c r="L38" s="266">
        <f>'ADJ DETAIL-INPUT'!L38</f>
        <v>0</v>
      </c>
      <c r="M38" s="266">
        <f>'ADJ DETAIL-INPUT'!M38</f>
        <v>0</v>
      </c>
      <c r="N38" s="266">
        <f>'ADJ DETAIL-INPUT'!N38</f>
        <v>0</v>
      </c>
      <c r="O38" s="266">
        <f>'ADJ DETAIL-INPUT'!O38</f>
        <v>0</v>
      </c>
      <c r="P38" s="266">
        <f>'ADJ DETAIL-INPUT'!P38</f>
        <v>0</v>
      </c>
      <c r="Q38" s="266">
        <f>'ADJ DETAIL-INPUT'!Q38</f>
        <v>0</v>
      </c>
      <c r="R38" s="266">
        <f>'ADJ DETAIL-INPUT'!R38</f>
        <v>0</v>
      </c>
      <c r="S38" s="266">
        <f>'ADJ DETAIL-INPUT'!S38</f>
        <v>0</v>
      </c>
      <c r="T38" s="266">
        <f>'ADJ DETAIL-INPUT'!T38</f>
        <v>-26835</v>
      </c>
      <c r="U38" s="266">
        <f>'ADJ DETAIL-INPUT'!U38</f>
        <v>0</v>
      </c>
      <c r="V38" s="266">
        <f>'ADJ DETAIL-INPUT'!V38</f>
        <v>0</v>
      </c>
      <c r="W38" s="266">
        <f>'ADJ DETAIL-INPUT'!W38</f>
        <v>0</v>
      </c>
      <c r="X38" s="266">
        <f>'ADJ DETAIL-INPUT'!X38</f>
        <v>0</v>
      </c>
      <c r="Y38" s="266">
        <f>'ADJ DETAIL-INPUT'!Y38</f>
        <v>0</v>
      </c>
      <c r="Z38" s="266">
        <f>'ADJ DETAIL-INPUT'!Z38</f>
        <v>0</v>
      </c>
      <c r="AA38" s="266">
        <f>'ADJ DETAIL-INPUT'!AA38</f>
        <v>0</v>
      </c>
    </row>
    <row r="39" spans="1:27" s="255" customFormat="1">
      <c r="A39" s="253">
        <f>'ADJ DETAIL-INPUT'!A39</f>
        <v>19</v>
      </c>
      <c r="B39" s="255" t="str">
        <f>'ADJ DETAIL-INPUT'!B39</f>
        <v xml:space="preserve">Sales Expenses  </v>
      </c>
      <c r="E39" s="262">
        <f>'ADJ DETAIL-INPUT'!E39</f>
        <v>0</v>
      </c>
      <c r="F39" s="266">
        <f>'ADJ DETAIL-INPUT'!F39</f>
        <v>0</v>
      </c>
      <c r="G39" s="266">
        <f>'ADJ DETAIL-INPUT'!G39</f>
        <v>0</v>
      </c>
      <c r="H39" s="266">
        <f>'ADJ DETAIL-INPUT'!H39</f>
        <v>0</v>
      </c>
      <c r="I39" s="266">
        <f>'ADJ DETAIL-INPUT'!I39</f>
        <v>0</v>
      </c>
      <c r="J39" s="266">
        <f>'ADJ DETAIL-INPUT'!J39</f>
        <v>0</v>
      </c>
      <c r="K39" s="266">
        <f>'ADJ DETAIL-INPUT'!K39</f>
        <v>0</v>
      </c>
      <c r="L39" s="266">
        <f>'ADJ DETAIL-INPUT'!L39</f>
        <v>0</v>
      </c>
      <c r="M39" s="266">
        <f>'ADJ DETAIL-INPUT'!M39</f>
        <v>0</v>
      </c>
      <c r="N39" s="266">
        <f>'ADJ DETAIL-INPUT'!N39</f>
        <v>0</v>
      </c>
      <c r="O39" s="266">
        <f>'ADJ DETAIL-INPUT'!O39</f>
        <v>0</v>
      </c>
      <c r="P39" s="266">
        <f>'ADJ DETAIL-INPUT'!P39</f>
        <v>0</v>
      </c>
      <c r="Q39" s="266">
        <f>'ADJ DETAIL-INPUT'!Q39</f>
        <v>0</v>
      </c>
      <c r="R39" s="266">
        <f>'ADJ DETAIL-INPUT'!R39</f>
        <v>0</v>
      </c>
      <c r="S39" s="266">
        <f>'ADJ DETAIL-INPUT'!S39</f>
        <v>0</v>
      </c>
      <c r="T39" s="266">
        <f>'ADJ DETAIL-INPUT'!T39</f>
        <v>0</v>
      </c>
      <c r="U39" s="266">
        <f>'ADJ DETAIL-INPUT'!U39</f>
        <v>0</v>
      </c>
      <c r="V39" s="266">
        <f>'ADJ DETAIL-INPUT'!V39</f>
        <v>0</v>
      </c>
      <c r="W39" s="266">
        <f>'ADJ DETAIL-INPUT'!W39</f>
        <v>0</v>
      </c>
      <c r="X39" s="266">
        <f>'ADJ DETAIL-INPUT'!X39</f>
        <v>0</v>
      </c>
      <c r="Y39" s="266">
        <f>'ADJ DETAIL-INPUT'!Y39</f>
        <v>0</v>
      </c>
      <c r="Z39" s="266">
        <f>'ADJ DETAIL-INPUT'!Z39</f>
        <v>0</v>
      </c>
      <c r="AA39" s="266">
        <f>'ADJ DETAIL-INPUT'!AA39</f>
        <v>0</v>
      </c>
    </row>
    <row r="40" spans="1:27" s="255" customFormat="1" ht="6" customHeight="1">
      <c r="A40" s="253"/>
      <c r="E40" s="258"/>
      <c r="F40" s="266"/>
      <c r="G40" s="266"/>
      <c r="H40" s="266"/>
      <c r="I40" s="266"/>
      <c r="J40" s="266"/>
      <c r="K40" s="266"/>
      <c r="L40" s="266"/>
      <c r="M40" s="266"/>
      <c r="N40" s="266"/>
      <c r="O40" s="266"/>
      <c r="P40" s="266"/>
      <c r="Q40" s="266"/>
      <c r="R40" s="266"/>
      <c r="S40" s="266"/>
      <c r="T40" s="266"/>
      <c r="U40" s="266"/>
      <c r="V40" s="266"/>
      <c r="W40" s="266"/>
      <c r="X40" s="266"/>
      <c r="Y40" s="266"/>
      <c r="Z40" s="266"/>
      <c r="AA40" s="266"/>
    </row>
    <row r="41" spans="1:27" s="255" customFormat="1">
      <c r="B41" s="255" t="str">
        <f>'ADJ DETAIL-INPUT'!B41</f>
        <v xml:space="preserve">Administrative &amp; General  </v>
      </c>
      <c r="E41" s="258"/>
      <c r="F41" s="266"/>
      <c r="G41" s="266"/>
      <c r="H41" s="266"/>
      <c r="I41" s="266"/>
      <c r="J41" s="266"/>
      <c r="K41" s="266"/>
      <c r="L41" s="266"/>
      <c r="M41" s="266"/>
      <c r="N41" s="266"/>
      <c r="O41" s="266"/>
      <c r="P41" s="266"/>
      <c r="Q41" s="266"/>
      <c r="R41" s="266"/>
      <c r="S41" s="266"/>
      <c r="T41" s="266"/>
      <c r="U41" s="266"/>
      <c r="V41" s="266"/>
      <c r="W41" s="266"/>
      <c r="X41" s="266"/>
      <c r="Y41" s="266"/>
      <c r="Z41" s="266"/>
      <c r="AA41" s="266"/>
    </row>
    <row r="42" spans="1:27" s="255" customFormat="1">
      <c r="A42" s="253">
        <f>'ADJ DETAIL-INPUT'!A42</f>
        <v>20</v>
      </c>
      <c r="C42" s="255" t="str">
        <f>'ADJ DETAIL-INPUT'!C42</f>
        <v xml:space="preserve">Operating Expenses  </v>
      </c>
      <c r="E42" s="262">
        <f>'ADJ DETAIL-INPUT'!E42</f>
        <v>55880</v>
      </c>
      <c r="F42" s="266">
        <f>'ADJ DETAIL-INPUT'!F42</f>
        <v>0</v>
      </c>
      <c r="G42" s="266">
        <f>'ADJ DETAIL-INPUT'!G42</f>
        <v>0</v>
      </c>
      <c r="H42" s="266">
        <f>'ADJ DETAIL-INPUT'!H42</f>
        <v>0</v>
      </c>
      <c r="I42" s="266">
        <f>'ADJ DETAIL-INPUT'!I42</f>
        <v>0</v>
      </c>
      <c r="J42" s="266">
        <f>'ADJ DETAIL-INPUT'!J42</f>
        <v>0</v>
      </c>
      <c r="K42" s="266">
        <f>'ADJ DETAIL-INPUT'!K42</f>
        <v>0</v>
      </c>
      <c r="L42" s="266">
        <f>'ADJ DETAIL-INPUT'!L42</f>
        <v>0</v>
      </c>
      <c r="M42" s="266">
        <f>'ADJ DETAIL-INPUT'!M42</f>
        <v>-372</v>
      </c>
      <c r="N42" s="266">
        <f>'ADJ DETAIL-INPUT'!N42</f>
        <v>51</v>
      </c>
      <c r="O42" s="266">
        <f>'ADJ DETAIL-INPUT'!O42</f>
        <v>0</v>
      </c>
      <c r="P42" s="266">
        <f>'ADJ DETAIL-INPUT'!P42</f>
        <v>-52</v>
      </c>
      <c r="Q42" s="266">
        <f>'ADJ DETAIL-INPUT'!Q42</f>
        <v>0</v>
      </c>
      <c r="R42" s="266">
        <f>'ADJ DETAIL-INPUT'!R42</f>
        <v>0</v>
      </c>
      <c r="S42" s="266">
        <f>'ADJ DETAIL-INPUT'!S42</f>
        <v>-8</v>
      </c>
      <c r="T42" s="266">
        <f>'ADJ DETAIL-INPUT'!T42</f>
        <v>-43</v>
      </c>
      <c r="U42" s="266">
        <f>'ADJ DETAIL-INPUT'!U42</f>
        <v>-1226</v>
      </c>
      <c r="V42" s="266">
        <f>'ADJ DETAIL-INPUT'!V42</f>
        <v>753</v>
      </c>
      <c r="W42" s="266">
        <f>'ADJ DETAIL-INPUT'!W42</f>
        <v>0</v>
      </c>
      <c r="X42" s="266">
        <f>'ADJ DETAIL-INPUT'!X42</f>
        <v>3</v>
      </c>
      <c r="Y42" s="266">
        <f>'ADJ DETAIL-INPUT'!Y42</f>
        <v>0</v>
      </c>
      <c r="Z42" s="266">
        <f>'ADJ DETAIL-INPUT'!Z42</f>
        <v>0</v>
      </c>
      <c r="AA42" s="266">
        <f>'ADJ DETAIL-INPUT'!AA42</f>
        <v>0</v>
      </c>
    </row>
    <row r="43" spans="1:27" s="255" customFormat="1">
      <c r="A43" s="253">
        <f>'ADJ DETAIL-INPUT'!A43</f>
        <v>21</v>
      </c>
      <c r="C43" s="255" t="str">
        <f>'ADJ DETAIL-INPUT'!C43</f>
        <v>Depreciation/Amortization</v>
      </c>
      <c r="E43" s="262">
        <f>'ADJ DETAIL-INPUT'!E43</f>
        <v>35595</v>
      </c>
      <c r="F43" s="266">
        <f>'ADJ DETAIL-INPUT'!F43</f>
        <v>0</v>
      </c>
      <c r="G43" s="266">
        <f>'ADJ DETAIL-INPUT'!G43</f>
        <v>0</v>
      </c>
      <c r="H43" s="266">
        <f>'ADJ DETAIL-INPUT'!H43</f>
        <v>0</v>
      </c>
      <c r="I43" s="266">
        <f>'ADJ DETAIL-INPUT'!I43</f>
        <v>0</v>
      </c>
      <c r="J43" s="266">
        <f>'ADJ DETAIL-INPUT'!J43</f>
        <v>0</v>
      </c>
      <c r="K43" s="266">
        <f>'ADJ DETAIL-INPUT'!K43</f>
        <v>0</v>
      </c>
      <c r="L43" s="266">
        <f>'ADJ DETAIL-INPUT'!L43</f>
        <v>0</v>
      </c>
      <c r="M43" s="266">
        <f>'ADJ DETAIL-INPUT'!M43</f>
        <v>0</v>
      </c>
      <c r="N43" s="266">
        <f>'ADJ DETAIL-INPUT'!N43</f>
        <v>0</v>
      </c>
      <c r="O43" s="266">
        <f>'ADJ DETAIL-INPUT'!O43</f>
        <v>0</v>
      </c>
      <c r="P43" s="266">
        <f>'ADJ DETAIL-INPUT'!P43</f>
        <v>0</v>
      </c>
      <c r="Q43" s="266">
        <f>'ADJ DETAIL-INPUT'!Q43</f>
        <v>0</v>
      </c>
      <c r="R43" s="266">
        <f>'ADJ DETAIL-INPUT'!R43</f>
        <v>0</v>
      </c>
      <c r="S43" s="266">
        <f>'ADJ DETAIL-INPUT'!S43</f>
        <v>0</v>
      </c>
      <c r="T43" s="266">
        <f>'ADJ DETAIL-INPUT'!T43</f>
        <v>0</v>
      </c>
      <c r="U43" s="266">
        <f>'ADJ DETAIL-INPUT'!U43</f>
        <v>0</v>
      </c>
      <c r="V43" s="266">
        <f>'ADJ DETAIL-INPUT'!V43</f>
        <v>0</v>
      </c>
      <c r="W43" s="266">
        <f>'ADJ DETAIL-INPUT'!W43</f>
        <v>0</v>
      </c>
      <c r="X43" s="266">
        <f>'ADJ DETAIL-INPUT'!X43</f>
        <v>0</v>
      </c>
      <c r="Y43" s="266">
        <f>'ADJ DETAIL-INPUT'!Y43</f>
        <v>0</v>
      </c>
      <c r="Z43" s="266">
        <f>'ADJ DETAIL-INPUT'!Z43</f>
        <v>0</v>
      </c>
      <c r="AA43" s="266">
        <f>'ADJ DETAIL-INPUT'!AA43</f>
        <v>0</v>
      </c>
    </row>
    <row r="44" spans="1:27" s="255" customFormat="1">
      <c r="A44" s="253">
        <f>'ADJ DETAIL-INPUT'!A44</f>
        <v>22</v>
      </c>
      <c r="C44" s="255" t="str">
        <f>'ADJ DETAIL-INPUT'!C44</f>
        <v>Regulatory Deferrals/Amortization</v>
      </c>
      <c r="E44" s="262">
        <f>'ADJ DETAIL-INPUT'!E44</f>
        <v>-9018</v>
      </c>
      <c r="F44" s="266">
        <f>'ADJ DETAIL-INPUT'!F44</f>
        <v>0</v>
      </c>
      <c r="G44" s="266">
        <f>'ADJ DETAIL-INPUT'!G44</f>
        <v>0</v>
      </c>
      <c r="H44" s="266">
        <f>'ADJ DETAIL-INPUT'!H44</f>
        <v>0</v>
      </c>
      <c r="I44" s="266">
        <f>'ADJ DETAIL-INPUT'!I44</f>
        <v>0</v>
      </c>
      <c r="J44" s="266">
        <f>'ADJ DETAIL-INPUT'!J44</f>
        <v>0</v>
      </c>
      <c r="K44" s="266">
        <f>'ADJ DETAIL-INPUT'!K44</f>
        <v>0</v>
      </c>
      <c r="L44" s="266">
        <f>'ADJ DETAIL-INPUT'!L44</f>
        <v>0</v>
      </c>
      <c r="M44" s="266">
        <f>'ADJ DETAIL-INPUT'!M44</f>
        <v>0</v>
      </c>
      <c r="N44" s="266">
        <f>'ADJ DETAIL-INPUT'!N44</f>
        <v>0</v>
      </c>
      <c r="O44" s="266">
        <f>'ADJ DETAIL-INPUT'!O44</f>
        <v>0</v>
      </c>
      <c r="P44" s="266">
        <f>'ADJ DETAIL-INPUT'!P44</f>
        <v>0</v>
      </c>
      <c r="Q44" s="266">
        <f>'ADJ DETAIL-INPUT'!Q44</f>
        <v>0</v>
      </c>
      <c r="R44" s="266">
        <f>'ADJ DETAIL-INPUT'!R44</f>
        <v>0</v>
      </c>
      <c r="S44" s="266">
        <f>'ADJ DETAIL-INPUT'!S44</f>
        <v>0</v>
      </c>
      <c r="T44" s="266">
        <f>'ADJ DETAIL-INPUT'!T44</f>
        <v>3914</v>
      </c>
      <c r="U44" s="266">
        <f>'ADJ DETAIL-INPUT'!U44</f>
        <v>0</v>
      </c>
      <c r="V44" s="266">
        <f>'ADJ DETAIL-INPUT'!V44</f>
        <v>0</v>
      </c>
      <c r="W44" s="266">
        <f>'ADJ DETAIL-INPUT'!W44</f>
        <v>0</v>
      </c>
      <c r="X44" s="266">
        <f>'ADJ DETAIL-INPUT'!X44</f>
        <v>0</v>
      </c>
      <c r="Y44" s="266">
        <f>'ADJ DETAIL-INPUT'!Y44</f>
        <v>0</v>
      </c>
      <c r="Z44" s="266">
        <f>'ADJ DETAIL-INPUT'!Z44</f>
        <v>0</v>
      </c>
      <c r="AA44" s="266">
        <f>'ADJ DETAIL-INPUT'!AA44</f>
        <v>0</v>
      </c>
    </row>
    <row r="45" spans="1:27" s="255" customFormat="1">
      <c r="A45" s="277">
        <f>'ADJ DETAIL-INPUT'!A45</f>
        <v>23</v>
      </c>
      <c r="C45" s="255" t="str">
        <f>'ADJ DETAIL-INPUT'!C45</f>
        <v xml:space="preserve">Taxes  </v>
      </c>
      <c r="E45" s="282">
        <f>'ADJ DETAIL-INPUT'!E45</f>
        <v>0</v>
      </c>
      <c r="F45" s="275">
        <f>'ADJ DETAIL-INPUT'!F45</f>
        <v>0</v>
      </c>
      <c r="G45" s="275">
        <f>'ADJ DETAIL-INPUT'!G45</f>
        <v>0</v>
      </c>
      <c r="H45" s="275">
        <f>'ADJ DETAIL-INPUT'!H45</f>
        <v>0</v>
      </c>
      <c r="I45" s="275">
        <f>'ADJ DETAIL-INPUT'!I45</f>
        <v>0</v>
      </c>
      <c r="J45" s="275">
        <f>'ADJ DETAIL-INPUT'!J45</f>
        <v>0</v>
      </c>
      <c r="K45" s="275">
        <f>'ADJ DETAIL-INPUT'!K45</f>
        <v>0</v>
      </c>
      <c r="L45" s="275">
        <f>'ADJ DETAIL-INPUT'!L45</f>
        <v>0</v>
      </c>
      <c r="M45" s="275">
        <f>'ADJ DETAIL-INPUT'!M45</f>
        <v>0</v>
      </c>
      <c r="N45" s="275">
        <f>'ADJ DETAIL-INPUT'!N45</f>
        <v>0</v>
      </c>
      <c r="O45" s="275">
        <f>'ADJ DETAIL-INPUT'!O45</f>
        <v>0</v>
      </c>
      <c r="P45" s="275">
        <f>'ADJ DETAIL-INPUT'!P45</f>
        <v>0</v>
      </c>
      <c r="Q45" s="275">
        <f>'ADJ DETAIL-INPUT'!Q45</f>
        <v>0</v>
      </c>
      <c r="R45" s="275">
        <f>'ADJ DETAIL-INPUT'!R45</f>
        <v>0</v>
      </c>
      <c r="S45" s="275">
        <f>'ADJ DETAIL-INPUT'!S45</f>
        <v>0</v>
      </c>
      <c r="T45" s="275">
        <f>'ADJ DETAIL-INPUT'!T45</f>
        <v>0</v>
      </c>
      <c r="U45" s="275">
        <f>'ADJ DETAIL-INPUT'!U45</f>
        <v>0</v>
      </c>
      <c r="V45" s="275">
        <f>'ADJ DETAIL-INPUT'!V45</f>
        <v>0</v>
      </c>
      <c r="W45" s="275">
        <f>'ADJ DETAIL-INPUT'!W45</f>
        <v>0</v>
      </c>
      <c r="X45" s="275">
        <f>'ADJ DETAIL-INPUT'!X45</f>
        <v>0</v>
      </c>
      <c r="Y45" s="275">
        <f>'ADJ DETAIL-INPUT'!Y45</f>
        <v>0</v>
      </c>
      <c r="Z45" s="275">
        <f>'ADJ DETAIL-INPUT'!Z45</f>
        <v>0</v>
      </c>
      <c r="AA45" s="275">
        <f>'ADJ DETAIL-INPUT'!AA45</f>
        <v>0</v>
      </c>
    </row>
    <row r="46" spans="1:27" s="255" customFormat="1">
      <c r="A46" s="253">
        <f>'ADJ DETAIL-INPUT'!A46</f>
        <v>24</v>
      </c>
      <c r="B46" s="255" t="str">
        <f>'ADJ DETAIL-INPUT'!B46</f>
        <v xml:space="preserve">Total Admin. &amp; General  </v>
      </c>
      <c r="E46" s="282">
        <f>'ADJ DETAIL-INPUT'!E46</f>
        <v>82457</v>
      </c>
      <c r="F46" s="275">
        <f>'ADJ DETAIL-INPUT'!F46</f>
        <v>0</v>
      </c>
      <c r="G46" s="275">
        <f>'ADJ DETAIL-INPUT'!G46</f>
        <v>0</v>
      </c>
      <c r="H46" s="275">
        <f>'ADJ DETAIL-INPUT'!H46</f>
        <v>0</v>
      </c>
      <c r="I46" s="275">
        <f>'ADJ DETAIL-INPUT'!I46</f>
        <v>0</v>
      </c>
      <c r="J46" s="275">
        <f>'ADJ DETAIL-INPUT'!J46</f>
        <v>0</v>
      </c>
      <c r="K46" s="275">
        <f>'ADJ DETAIL-INPUT'!K46</f>
        <v>0</v>
      </c>
      <c r="L46" s="275">
        <f>'ADJ DETAIL-INPUT'!L46</f>
        <v>0</v>
      </c>
      <c r="M46" s="275">
        <f>'ADJ DETAIL-INPUT'!M46</f>
        <v>-372</v>
      </c>
      <c r="N46" s="275">
        <f>'ADJ DETAIL-INPUT'!N46</f>
        <v>51</v>
      </c>
      <c r="O46" s="275">
        <f>'ADJ DETAIL-INPUT'!O46</f>
        <v>0</v>
      </c>
      <c r="P46" s="275">
        <f>'ADJ DETAIL-INPUT'!P46</f>
        <v>-52</v>
      </c>
      <c r="Q46" s="275">
        <f>'ADJ DETAIL-INPUT'!Q46</f>
        <v>0</v>
      </c>
      <c r="R46" s="275">
        <f>'ADJ DETAIL-INPUT'!R46</f>
        <v>0</v>
      </c>
      <c r="S46" s="275">
        <f>'ADJ DETAIL-INPUT'!S46</f>
        <v>-8</v>
      </c>
      <c r="T46" s="275">
        <f>'ADJ DETAIL-INPUT'!T46</f>
        <v>3871</v>
      </c>
      <c r="U46" s="275">
        <f>'ADJ DETAIL-INPUT'!U46</f>
        <v>-1226</v>
      </c>
      <c r="V46" s="275">
        <f>'ADJ DETAIL-INPUT'!V46</f>
        <v>753</v>
      </c>
      <c r="W46" s="275">
        <f>'ADJ DETAIL-INPUT'!W46</f>
        <v>0</v>
      </c>
      <c r="X46" s="275">
        <f>'ADJ DETAIL-INPUT'!X46</f>
        <v>3</v>
      </c>
      <c r="Y46" s="275">
        <f>'ADJ DETAIL-INPUT'!Y46</f>
        <v>0</v>
      </c>
      <c r="Z46" s="275">
        <f>'ADJ DETAIL-INPUT'!Z46</f>
        <v>0</v>
      </c>
      <c r="AA46" s="275">
        <f>'ADJ DETAIL-INPUT'!AA46</f>
        <v>0</v>
      </c>
    </row>
    <row r="47" spans="1:27" s="255" customFormat="1">
      <c r="A47" s="253">
        <f>'ADJ DETAIL-INPUT'!A47</f>
        <v>25</v>
      </c>
      <c r="B47" s="255" t="str">
        <f>'ADJ DETAIL-INPUT'!B47</f>
        <v xml:space="preserve">Total Electric Expenses  </v>
      </c>
      <c r="E47" s="282">
        <f>'ADJ DETAIL-INPUT'!E47</f>
        <v>533959</v>
      </c>
      <c r="F47" s="275">
        <f>'ADJ DETAIL-INPUT'!F47</f>
        <v>0</v>
      </c>
      <c r="G47" s="275">
        <f>'ADJ DETAIL-INPUT'!G47</f>
        <v>57</v>
      </c>
      <c r="H47" s="275">
        <f>'ADJ DETAIL-INPUT'!H47</f>
        <v>0</v>
      </c>
      <c r="I47" s="275">
        <f>'ADJ DETAIL-INPUT'!I47</f>
        <v>0</v>
      </c>
      <c r="J47" s="275">
        <f>'ADJ DETAIL-INPUT'!J47</f>
        <v>-18805</v>
      </c>
      <c r="K47" s="275">
        <f>'ADJ DETAIL-INPUT'!K47</f>
        <v>1570</v>
      </c>
      <c r="L47" s="275">
        <f>'ADJ DETAIL-INPUT'!L47</f>
        <v>1256</v>
      </c>
      <c r="M47" s="275">
        <f>'ADJ DETAIL-INPUT'!M47</f>
        <v>-372</v>
      </c>
      <c r="N47" s="275">
        <f>'ADJ DETAIL-INPUT'!N47</f>
        <v>51</v>
      </c>
      <c r="O47" s="275">
        <f>'ADJ DETAIL-INPUT'!O47</f>
        <v>0</v>
      </c>
      <c r="P47" s="275">
        <f>'ADJ DETAIL-INPUT'!P47</f>
        <v>-52</v>
      </c>
      <c r="Q47" s="275">
        <f>'ADJ DETAIL-INPUT'!Q47</f>
        <v>34</v>
      </c>
      <c r="R47" s="275">
        <f>'ADJ DETAIL-INPUT'!R47</f>
        <v>-58</v>
      </c>
      <c r="S47" s="275">
        <f>'ADJ DETAIL-INPUT'!S47</f>
        <v>-167</v>
      </c>
      <c r="T47" s="275">
        <f>'ADJ DETAIL-INPUT'!T47</f>
        <v>-20536</v>
      </c>
      <c r="U47" s="275">
        <f>'ADJ DETAIL-INPUT'!U47</f>
        <v>-1218</v>
      </c>
      <c r="V47" s="275">
        <f>'ADJ DETAIL-INPUT'!V47</f>
        <v>753</v>
      </c>
      <c r="W47" s="275">
        <f>'ADJ DETAIL-INPUT'!W47</f>
        <v>0</v>
      </c>
      <c r="X47" s="275">
        <f>'ADJ DETAIL-INPUT'!X47</f>
        <v>381</v>
      </c>
      <c r="Y47" s="275">
        <f>'ADJ DETAIL-INPUT'!Y47</f>
        <v>-5</v>
      </c>
      <c r="Z47" s="275">
        <f>'ADJ DETAIL-INPUT'!Z47</f>
        <v>-926</v>
      </c>
      <c r="AA47" s="275">
        <f>'ADJ DETAIL-INPUT'!AA47</f>
        <v>-50487</v>
      </c>
    </row>
    <row r="48" spans="1:27" s="255" customFormat="1" ht="6.75" customHeight="1">
      <c r="E48" s="258"/>
      <c r="F48" s="266"/>
      <c r="G48" s="266"/>
      <c r="H48" s="266"/>
      <c r="I48" s="266"/>
      <c r="J48" s="266"/>
      <c r="K48" s="266"/>
      <c r="L48" s="266"/>
      <c r="M48" s="266"/>
      <c r="N48" s="266"/>
      <c r="O48" s="266"/>
      <c r="P48" s="266"/>
      <c r="Q48" s="266"/>
      <c r="R48" s="266"/>
      <c r="S48" s="266"/>
      <c r="T48" s="266"/>
      <c r="U48" s="266"/>
      <c r="V48" s="266"/>
      <c r="W48" s="266"/>
      <c r="X48" s="266"/>
      <c r="Y48" s="266"/>
      <c r="Z48" s="266"/>
      <c r="AA48" s="266"/>
    </row>
    <row r="49" spans="1:27" s="255" customFormat="1">
      <c r="A49" s="253">
        <f>'ADJ DETAIL-INPUT'!A49</f>
        <v>26</v>
      </c>
      <c r="B49" s="255" t="str">
        <f>'ADJ DETAIL-INPUT'!B49</f>
        <v xml:space="preserve">OPERATING INCOME BEFORE FIT  </v>
      </c>
      <c r="E49" s="258">
        <f>'ADJ DETAIL-INPUT'!E49</f>
        <v>127498</v>
      </c>
      <c r="F49" s="266">
        <f>'ADJ DETAIL-INPUT'!F49</f>
        <v>0</v>
      </c>
      <c r="G49" s="266">
        <f>'ADJ DETAIL-INPUT'!G49</f>
        <v>-57</v>
      </c>
      <c r="H49" s="266">
        <f>'ADJ DETAIL-INPUT'!H49</f>
        <v>0</v>
      </c>
      <c r="I49" s="266">
        <f>'ADJ DETAIL-INPUT'!I49</f>
        <v>0</v>
      </c>
      <c r="J49" s="266">
        <f>'ADJ DETAIL-INPUT'!J49</f>
        <v>-80</v>
      </c>
      <c r="K49" s="266">
        <f>'ADJ DETAIL-INPUT'!K49</f>
        <v>-1570</v>
      </c>
      <c r="L49" s="266">
        <f>'ADJ DETAIL-INPUT'!L49</f>
        <v>-1256</v>
      </c>
      <c r="M49" s="266">
        <f>'ADJ DETAIL-INPUT'!M49</f>
        <v>372</v>
      </c>
      <c r="N49" s="266">
        <f>'ADJ DETAIL-INPUT'!N49</f>
        <v>-51</v>
      </c>
      <c r="O49" s="266">
        <f>'ADJ DETAIL-INPUT'!O49</f>
        <v>0</v>
      </c>
      <c r="P49" s="266">
        <f>'ADJ DETAIL-INPUT'!P49</f>
        <v>52</v>
      </c>
      <c r="Q49" s="266">
        <f>'ADJ DETAIL-INPUT'!Q49</f>
        <v>-34</v>
      </c>
      <c r="R49" s="266">
        <f>'ADJ DETAIL-INPUT'!R49</f>
        <v>58</v>
      </c>
      <c r="S49" s="266">
        <f>'ADJ DETAIL-INPUT'!S49</f>
        <v>-786</v>
      </c>
      <c r="T49" s="266">
        <f>'ADJ DETAIL-INPUT'!T49</f>
        <v>-1397</v>
      </c>
      <c r="U49" s="266">
        <f>'ADJ DETAIL-INPUT'!U49</f>
        <v>1218</v>
      </c>
      <c r="V49" s="266">
        <f>'ADJ DETAIL-INPUT'!V49</f>
        <v>-753</v>
      </c>
      <c r="W49" s="266">
        <f>'ADJ DETAIL-INPUT'!W49</f>
        <v>0</v>
      </c>
      <c r="X49" s="266">
        <f>'ADJ DETAIL-INPUT'!X49</f>
        <v>1359</v>
      </c>
      <c r="Y49" s="266">
        <f>'ADJ DETAIL-INPUT'!Y49</f>
        <v>5</v>
      </c>
      <c r="Z49" s="266">
        <f>'ADJ DETAIL-INPUT'!Z49</f>
        <v>926</v>
      </c>
      <c r="AA49" s="266">
        <f>'ADJ DETAIL-INPUT'!AA49</f>
        <v>-5865</v>
      </c>
    </row>
    <row r="50" spans="1:27" s="255" customFormat="1" ht="6.75" customHeight="1">
      <c r="A50" s="253"/>
      <c r="E50" s="258"/>
      <c r="F50" s="266"/>
      <c r="G50" s="266"/>
      <c r="H50" s="266"/>
      <c r="I50" s="266"/>
      <c r="J50" s="266"/>
      <c r="K50" s="266"/>
      <c r="L50" s="266"/>
      <c r="M50" s="266"/>
      <c r="N50" s="266"/>
      <c r="O50" s="266"/>
      <c r="P50" s="266"/>
      <c r="Q50" s="266"/>
      <c r="R50" s="266"/>
      <c r="S50" s="266"/>
      <c r="T50" s="266"/>
      <c r="U50" s="266"/>
      <c r="V50" s="266"/>
      <c r="W50" s="266"/>
      <c r="X50" s="266"/>
      <c r="Y50" s="266"/>
      <c r="Z50" s="266"/>
      <c r="AA50" s="266"/>
    </row>
    <row r="51" spans="1:27" s="255" customFormat="1">
      <c r="A51" s="257"/>
      <c r="B51" s="255" t="str">
        <f>'ADJ DETAIL-INPUT'!B51</f>
        <v xml:space="preserve">FEDERAL INCOME TAX  </v>
      </c>
      <c r="E51" s="258">
        <f>'ADJ DETAIL-INPUT'!E51</f>
        <v>0</v>
      </c>
      <c r="F51" s="266">
        <f>'ADJ DETAIL-INPUT'!F51</f>
        <v>0</v>
      </c>
      <c r="G51" s="266">
        <f>'ADJ DETAIL-INPUT'!G51</f>
        <v>0</v>
      </c>
      <c r="H51" s="266">
        <f>'ADJ DETAIL-INPUT'!H51</f>
        <v>0</v>
      </c>
      <c r="I51" s="266">
        <f>'ADJ DETAIL-INPUT'!I51</f>
        <v>0</v>
      </c>
      <c r="J51" s="266">
        <f>'ADJ DETAIL-INPUT'!J51</f>
        <v>0</v>
      </c>
      <c r="K51" s="266">
        <f>'ADJ DETAIL-INPUT'!K51</f>
        <v>0</v>
      </c>
      <c r="L51" s="266">
        <f>'ADJ DETAIL-INPUT'!L51</f>
        <v>0</v>
      </c>
      <c r="M51" s="266">
        <f>'ADJ DETAIL-INPUT'!M51</f>
        <v>0</v>
      </c>
      <c r="N51" s="266">
        <f>'ADJ DETAIL-INPUT'!N51</f>
        <v>0</v>
      </c>
      <c r="O51" s="266">
        <f>'ADJ DETAIL-INPUT'!O51</f>
        <v>0</v>
      </c>
      <c r="P51" s="266">
        <f>'ADJ DETAIL-INPUT'!P51</f>
        <v>0</v>
      </c>
      <c r="Q51" s="266">
        <f>'ADJ DETAIL-INPUT'!Q51</f>
        <v>0</v>
      </c>
      <c r="R51" s="266">
        <f>'ADJ DETAIL-INPUT'!R51</f>
        <v>0</v>
      </c>
      <c r="S51" s="266">
        <f>'ADJ DETAIL-INPUT'!S51</f>
        <v>0</v>
      </c>
      <c r="T51" s="266">
        <f>'ADJ DETAIL-INPUT'!T51</f>
        <v>0</v>
      </c>
      <c r="U51" s="266">
        <f>'ADJ DETAIL-INPUT'!U51</f>
        <v>0</v>
      </c>
      <c r="V51" s="266">
        <f>'ADJ DETAIL-INPUT'!V51</f>
        <v>0</v>
      </c>
      <c r="W51" s="266">
        <f>'ADJ DETAIL-INPUT'!W51</f>
        <v>0</v>
      </c>
      <c r="X51" s="266">
        <f>'ADJ DETAIL-INPUT'!X51</f>
        <v>0</v>
      </c>
      <c r="Y51" s="266">
        <f>'ADJ DETAIL-INPUT'!Y51</f>
        <v>0</v>
      </c>
      <c r="Z51" s="266">
        <f>'ADJ DETAIL-INPUT'!Z51</f>
        <v>0</v>
      </c>
      <c r="AA51" s="266">
        <f>'ADJ DETAIL-INPUT'!AA51</f>
        <v>0</v>
      </c>
    </row>
    <row r="52" spans="1:27" s="255" customFormat="1">
      <c r="A52" s="277">
        <f>'ADJ DETAIL-INPUT'!A52</f>
        <v>27</v>
      </c>
      <c r="B52" s="255" t="str">
        <f>'ADJ DETAIL-INPUT'!B52</f>
        <v xml:space="preserve">Current Accrual </v>
      </c>
      <c r="E52" s="262">
        <f>'ADJ DETAIL-INPUT'!E52</f>
        <v>4963</v>
      </c>
      <c r="F52" s="266">
        <f>'ADJ DETAIL-INPUT'!F52</f>
        <v>0</v>
      </c>
      <c r="G52" s="266">
        <f>'ADJ DETAIL-INPUT'!G52</f>
        <v>-11.969999999999999</v>
      </c>
      <c r="H52" s="266">
        <f>'ADJ DETAIL-INPUT'!H52</f>
        <v>0</v>
      </c>
      <c r="I52" s="266">
        <f>'ADJ DETAIL-INPUT'!I52</f>
        <v>0</v>
      </c>
      <c r="J52" s="266">
        <f>'ADJ DETAIL-INPUT'!J52</f>
        <v>-16.8</v>
      </c>
      <c r="K52" s="266">
        <f>'ADJ DETAIL-INPUT'!K52</f>
        <v>-329.7</v>
      </c>
      <c r="L52" s="266">
        <f>'ADJ DETAIL-INPUT'!L52</f>
        <v>-263.76</v>
      </c>
      <c r="M52" s="266">
        <f>'ADJ DETAIL-INPUT'!M52</f>
        <v>78.11999999999999</v>
      </c>
      <c r="N52" s="266">
        <f>'ADJ DETAIL-INPUT'!N52</f>
        <v>-10.709999999999999</v>
      </c>
      <c r="O52" s="266">
        <f>'ADJ DETAIL-INPUT'!O52</f>
        <v>1</v>
      </c>
      <c r="P52" s="266">
        <f>'ADJ DETAIL-INPUT'!P52</f>
        <v>10.92</v>
      </c>
      <c r="Q52" s="266">
        <f>'ADJ DETAIL-INPUT'!Q52</f>
        <v>-7.14</v>
      </c>
      <c r="R52" s="266">
        <f>'ADJ DETAIL-INPUT'!R52</f>
        <v>12.18</v>
      </c>
      <c r="S52" s="266">
        <f>'ADJ DETAIL-INPUT'!S52</f>
        <v>-165.06</v>
      </c>
      <c r="T52" s="266">
        <f>'ADJ DETAIL-INPUT'!T52</f>
        <v>-293.37</v>
      </c>
      <c r="U52" s="266">
        <f>'ADJ DETAIL-INPUT'!U52</f>
        <v>255.78</v>
      </c>
      <c r="V52" s="266">
        <f>'ADJ DETAIL-INPUT'!V52</f>
        <v>-158.13</v>
      </c>
      <c r="W52" s="266">
        <f>'ADJ DETAIL-INPUT'!W52</f>
        <v>108</v>
      </c>
      <c r="X52" s="266">
        <f>'ADJ DETAIL-INPUT'!X52</f>
        <v>348</v>
      </c>
      <c r="Y52" s="266">
        <f>'ADJ DETAIL-INPUT'!Y52</f>
        <v>1.05</v>
      </c>
      <c r="Z52" s="266">
        <f>'ADJ DETAIL-INPUT'!Z52</f>
        <v>194.45999999999998</v>
      </c>
      <c r="AA52" s="266">
        <f>'ADJ DETAIL-INPUT'!AA52</f>
        <v>-1231.6499999999999</v>
      </c>
    </row>
    <row r="53" spans="1:27" s="258" customFormat="1">
      <c r="A53" s="253">
        <f>'ADJ DETAIL-INPUT'!A53</f>
        <v>28</v>
      </c>
      <c r="B53" s="258" t="str">
        <f>'ADJ DETAIL-INPUT'!B53</f>
        <v>Debt Interest</v>
      </c>
      <c r="E53" s="262">
        <f>'ADJ DETAIL-INPUT'!E53</f>
        <v>0</v>
      </c>
      <c r="F53" s="267">
        <f>'ADJ DETAIL-INPUT'!F53</f>
        <v>-0.26747700000000002</v>
      </c>
      <c r="G53" s="267">
        <f>'ADJ DETAIL-INPUT'!G53</f>
        <v>-5.6909999999999999E-3</v>
      </c>
      <c r="H53" s="267">
        <f>'ADJ DETAIL-INPUT'!H53</f>
        <v>21.352631999999996</v>
      </c>
      <c r="I53" s="267">
        <f>'ADJ DETAIL-INPUT'!I53</f>
        <v>274.807008</v>
      </c>
      <c r="J53" s="267">
        <f>'ADJ DETAIL-INPUT'!J53</f>
        <v>0</v>
      </c>
      <c r="K53" s="267">
        <f>'ADJ DETAIL-INPUT'!K53</f>
        <v>0</v>
      </c>
      <c r="L53" s="267">
        <f>'ADJ DETAIL-INPUT'!L53</f>
        <v>0</v>
      </c>
      <c r="M53" s="267">
        <f>'ADJ DETAIL-INPUT'!M53</f>
        <v>0</v>
      </c>
      <c r="N53" s="267">
        <f>'ADJ DETAIL-INPUT'!N53</f>
        <v>0</v>
      </c>
      <c r="O53" s="267">
        <f>'ADJ DETAIL-INPUT'!O53</f>
        <v>0</v>
      </c>
      <c r="P53" s="267">
        <f>'ADJ DETAIL-INPUT'!P53</f>
        <v>0</v>
      </c>
      <c r="Q53" s="267">
        <f>'ADJ DETAIL-INPUT'!Q53</f>
        <v>0</v>
      </c>
      <c r="R53" s="267">
        <f>'ADJ DETAIL-INPUT'!R53</f>
        <v>0</v>
      </c>
      <c r="S53" s="267">
        <f>'ADJ DETAIL-INPUT'!S53</f>
        <v>0</v>
      </c>
      <c r="T53" s="267">
        <f>'ADJ DETAIL-INPUT'!T53</f>
        <v>0</v>
      </c>
      <c r="U53" s="267">
        <f>'ADJ DETAIL-INPUT'!U53</f>
        <v>0</v>
      </c>
      <c r="V53" s="267">
        <f>'ADJ DETAIL-INPUT'!V53</f>
        <v>0</v>
      </c>
      <c r="W53" s="267">
        <f>'ADJ DETAIL-INPUT'!W53</f>
        <v>0</v>
      </c>
      <c r="X53" s="267">
        <f>'ADJ DETAIL-INPUT'!X53</f>
        <v>0</v>
      </c>
      <c r="Y53" s="267">
        <f>'ADJ DETAIL-INPUT'!Y53</f>
        <v>0</v>
      </c>
      <c r="Z53" s="267">
        <f>'ADJ DETAIL-INPUT'!Z53</f>
        <v>0</v>
      </c>
      <c r="AA53" s="267">
        <f>'ADJ DETAIL-INPUT'!AA53</f>
        <v>0</v>
      </c>
    </row>
    <row r="54" spans="1:27" s="255" customFormat="1">
      <c r="A54" s="253">
        <f>'ADJ DETAIL-INPUT'!A54</f>
        <v>29</v>
      </c>
      <c r="B54" s="255" t="str">
        <f>'ADJ DETAIL-INPUT'!B54</f>
        <v xml:space="preserve">Deferred Income Taxes  </v>
      </c>
      <c r="E54" s="262">
        <f>'ADJ DETAIL-INPUT'!E54</f>
        <v>7830</v>
      </c>
      <c r="F54" s="266">
        <f>'ADJ DETAIL-INPUT'!F54</f>
        <v>0</v>
      </c>
      <c r="G54" s="266">
        <f>'ADJ DETAIL-INPUT'!G54</f>
        <v>0</v>
      </c>
      <c r="H54" s="266">
        <f>'ADJ DETAIL-INPUT'!H54</f>
        <v>0</v>
      </c>
      <c r="I54" s="266">
        <f>'ADJ DETAIL-INPUT'!I54</f>
        <v>0</v>
      </c>
      <c r="J54" s="266">
        <f>'ADJ DETAIL-INPUT'!J54</f>
        <v>0</v>
      </c>
      <c r="K54" s="266">
        <f>'ADJ DETAIL-INPUT'!K54</f>
        <v>0</v>
      </c>
      <c r="L54" s="266">
        <f>'ADJ DETAIL-INPUT'!L54</f>
        <v>0</v>
      </c>
      <c r="M54" s="266">
        <f>'ADJ DETAIL-INPUT'!M54</f>
        <v>0</v>
      </c>
      <c r="N54" s="266">
        <f>'ADJ DETAIL-INPUT'!N54</f>
        <v>0</v>
      </c>
      <c r="O54" s="266">
        <f>'ADJ DETAIL-INPUT'!O54</f>
        <v>-4</v>
      </c>
      <c r="P54" s="266">
        <f>'ADJ DETAIL-INPUT'!P54</f>
        <v>0</v>
      </c>
      <c r="Q54" s="266">
        <f>'ADJ DETAIL-INPUT'!Q54</f>
        <v>0</v>
      </c>
      <c r="R54" s="266">
        <f>'ADJ DETAIL-INPUT'!R54</f>
        <v>0</v>
      </c>
      <c r="S54" s="266">
        <f>'ADJ DETAIL-INPUT'!S54</f>
        <v>0</v>
      </c>
      <c r="T54" s="266">
        <f>'ADJ DETAIL-INPUT'!T54</f>
        <v>0</v>
      </c>
      <c r="U54" s="266">
        <f>'ADJ DETAIL-INPUT'!U54</f>
        <v>0</v>
      </c>
      <c r="V54" s="266">
        <f>'ADJ DETAIL-INPUT'!V54</f>
        <v>0</v>
      </c>
      <c r="W54" s="266">
        <f>'ADJ DETAIL-INPUT'!W54</f>
        <v>0</v>
      </c>
      <c r="X54" s="266">
        <f>'ADJ DETAIL-INPUT'!X54</f>
        <v>-63</v>
      </c>
      <c r="Y54" s="266">
        <f>'ADJ DETAIL-INPUT'!Y54</f>
        <v>0</v>
      </c>
      <c r="Z54" s="266">
        <f>'ADJ DETAIL-INPUT'!Z54</f>
        <v>0</v>
      </c>
      <c r="AA54" s="266">
        <f>'ADJ DETAIL-INPUT'!AA54</f>
        <v>0</v>
      </c>
    </row>
    <row r="55" spans="1:27" s="255" customFormat="1">
      <c r="A55" s="257">
        <f>'ADJ DETAIL-INPUT'!A55</f>
        <v>30</v>
      </c>
      <c r="B55" s="255" t="str">
        <f>'ADJ DETAIL-INPUT'!B55</f>
        <v>Amortized ITC - Noxon</v>
      </c>
      <c r="E55" s="282">
        <f>'ADJ DETAIL-INPUT'!E55</f>
        <v>-318</v>
      </c>
      <c r="F55" s="275">
        <f>'ADJ DETAIL-INPUT'!F55</f>
        <v>0</v>
      </c>
      <c r="G55" s="275">
        <f>'ADJ DETAIL-INPUT'!G55</f>
        <v>0</v>
      </c>
      <c r="H55" s="275">
        <f>'ADJ DETAIL-INPUT'!H55</f>
        <v>0</v>
      </c>
      <c r="I55" s="275">
        <f>'ADJ DETAIL-INPUT'!I55</f>
        <v>0</v>
      </c>
      <c r="J55" s="275">
        <f>'ADJ DETAIL-INPUT'!J55</f>
        <v>0</v>
      </c>
      <c r="K55" s="275">
        <f>'ADJ DETAIL-INPUT'!K55</f>
        <v>0</v>
      </c>
      <c r="L55" s="275">
        <f>'ADJ DETAIL-INPUT'!L55</f>
        <v>0</v>
      </c>
      <c r="M55" s="275">
        <f>'ADJ DETAIL-INPUT'!M55</f>
        <v>0</v>
      </c>
      <c r="N55" s="275">
        <f>'ADJ DETAIL-INPUT'!N55</f>
        <v>0</v>
      </c>
      <c r="O55" s="275">
        <f>'ADJ DETAIL-INPUT'!O55</f>
        <v>0</v>
      </c>
      <c r="P55" s="275">
        <f>'ADJ DETAIL-INPUT'!P55</f>
        <v>0</v>
      </c>
      <c r="Q55" s="275">
        <f>'ADJ DETAIL-INPUT'!Q55</f>
        <v>0</v>
      </c>
      <c r="R55" s="275">
        <f>'ADJ DETAIL-INPUT'!R55</f>
        <v>0</v>
      </c>
      <c r="S55" s="275">
        <f>'ADJ DETAIL-INPUT'!S55</f>
        <v>0</v>
      </c>
      <c r="T55" s="275">
        <f>'ADJ DETAIL-INPUT'!T55</f>
        <v>0</v>
      </c>
      <c r="U55" s="275">
        <f>'ADJ DETAIL-INPUT'!U55</f>
        <v>0</v>
      </c>
      <c r="V55" s="275">
        <f>'ADJ DETAIL-INPUT'!V55</f>
        <v>0</v>
      </c>
      <c r="W55" s="275">
        <f>'ADJ DETAIL-INPUT'!W55</f>
        <v>0</v>
      </c>
      <c r="X55" s="275">
        <f>'ADJ DETAIL-INPUT'!X55</f>
        <v>0</v>
      </c>
      <c r="Y55" s="275">
        <f>'ADJ DETAIL-INPUT'!Y55</f>
        <v>0</v>
      </c>
      <c r="Z55" s="275">
        <f>'ADJ DETAIL-INPUT'!Z55</f>
        <v>0</v>
      </c>
      <c r="AA55" s="275">
        <f>'ADJ DETAIL-INPUT'!AA55</f>
        <v>0</v>
      </c>
    </row>
    <row r="56" spans="1:27" ht="6.75" customHeight="1"/>
    <row r="57" spans="1:27" s="254" customFormat="1" ht="12" thickBot="1">
      <c r="A57" s="256">
        <f>'ADJ DETAIL-INPUT'!A57</f>
        <v>31</v>
      </c>
      <c r="B57" s="254" t="str">
        <f>'ADJ DETAIL-INPUT'!B57</f>
        <v xml:space="preserve">NET OPERATING INCOME  </v>
      </c>
      <c r="E57" s="283">
        <f>'ADJ DETAIL-INPUT'!E57</f>
        <v>115023</v>
      </c>
      <c r="F57" s="284">
        <f>'ADJ DETAIL-INPUT'!F57</f>
        <v>0.26747700000000002</v>
      </c>
      <c r="G57" s="284">
        <f>'ADJ DETAIL-INPUT'!G57</f>
        <v>-45.024309000000002</v>
      </c>
      <c r="H57" s="284">
        <f>'ADJ DETAIL-INPUT'!H57</f>
        <v>-21.352631999999996</v>
      </c>
      <c r="I57" s="284">
        <f>'ADJ DETAIL-INPUT'!I57</f>
        <v>-274.807008</v>
      </c>
      <c r="J57" s="284">
        <f>'ADJ DETAIL-INPUT'!J57</f>
        <v>-63.2</v>
      </c>
      <c r="K57" s="284">
        <f>'ADJ DETAIL-INPUT'!K57</f>
        <v>-1240.3</v>
      </c>
      <c r="L57" s="284">
        <f>'ADJ DETAIL-INPUT'!L57</f>
        <v>-992.24</v>
      </c>
      <c r="M57" s="284">
        <f>'ADJ DETAIL-INPUT'!M57</f>
        <v>293.88</v>
      </c>
      <c r="N57" s="284">
        <f>'ADJ DETAIL-INPUT'!N57</f>
        <v>-40.29</v>
      </c>
      <c r="O57" s="284">
        <f>'ADJ DETAIL-INPUT'!O57</f>
        <v>3</v>
      </c>
      <c r="P57" s="284">
        <f>'ADJ DETAIL-INPUT'!P57</f>
        <v>41.08</v>
      </c>
      <c r="Q57" s="284">
        <f>'ADJ DETAIL-INPUT'!Q57</f>
        <v>-26.86</v>
      </c>
      <c r="R57" s="284">
        <f>'ADJ DETAIL-INPUT'!R57</f>
        <v>45.82</v>
      </c>
      <c r="S57" s="284">
        <f>'ADJ DETAIL-INPUT'!S57</f>
        <v>-620.94000000000005</v>
      </c>
      <c r="T57" s="284">
        <f>'ADJ DETAIL-INPUT'!T57</f>
        <v>-1103.6300000000001</v>
      </c>
      <c r="U57" s="284">
        <f>'ADJ DETAIL-INPUT'!U57</f>
        <v>962.22</v>
      </c>
      <c r="V57" s="284">
        <f>'ADJ DETAIL-INPUT'!V57</f>
        <v>-594.87</v>
      </c>
      <c r="W57" s="284">
        <f>'ADJ DETAIL-INPUT'!W57</f>
        <v>-108</v>
      </c>
      <c r="X57" s="284">
        <f>'ADJ DETAIL-INPUT'!X57</f>
        <v>1074</v>
      </c>
      <c r="Y57" s="284">
        <f>'ADJ DETAIL-INPUT'!Y57</f>
        <v>3.95</v>
      </c>
      <c r="Z57" s="284">
        <f>'ADJ DETAIL-INPUT'!Z57</f>
        <v>731.54</v>
      </c>
      <c r="AA57" s="284">
        <f>'ADJ DETAIL-INPUT'!AA57</f>
        <v>-4633.3500000000004</v>
      </c>
    </row>
    <row r="58" spans="1:27" ht="8.25" customHeight="1" thickTop="1">
      <c r="A58" s="256"/>
    </row>
    <row r="59" spans="1:27">
      <c r="A59" s="256"/>
      <c r="B59" s="240" t="str">
        <f>'ADJ DETAIL-INPUT'!B59</f>
        <v xml:space="preserve">RATE BASE  </v>
      </c>
    </row>
    <row r="60" spans="1:27">
      <c r="B60" s="240" t="str">
        <f>'ADJ DETAIL-INPUT'!B60</f>
        <v xml:space="preserve">PLANT IN SERVICE  </v>
      </c>
    </row>
    <row r="61" spans="1:27" s="254" customFormat="1">
      <c r="A61" s="280">
        <f>'ADJ DETAIL-INPUT'!A61</f>
        <v>32</v>
      </c>
      <c r="C61" s="254" t="str">
        <f>'ADJ DETAIL-INPUT'!C61</f>
        <v xml:space="preserve">Intangible  </v>
      </c>
      <c r="E61" s="263">
        <f>'ADJ DETAIL-INPUT'!E61</f>
        <v>211035</v>
      </c>
      <c r="F61" s="254">
        <f>'ADJ DETAIL-INPUT'!F61</f>
        <v>0</v>
      </c>
      <c r="G61" s="254">
        <f>'ADJ DETAIL-INPUT'!G61</f>
        <v>0</v>
      </c>
      <c r="H61" s="254">
        <f>'ADJ DETAIL-INPUT'!H61</f>
        <v>0</v>
      </c>
      <c r="I61" s="254">
        <f>'ADJ DETAIL-INPUT'!I61</f>
        <v>0</v>
      </c>
      <c r="J61" s="254">
        <f>'ADJ DETAIL-INPUT'!J61</f>
        <v>0</v>
      </c>
      <c r="K61" s="254">
        <f>'ADJ DETAIL-INPUT'!K61</f>
        <v>0</v>
      </c>
      <c r="L61" s="254">
        <f>'ADJ DETAIL-INPUT'!L61</f>
        <v>0</v>
      </c>
      <c r="M61" s="254">
        <f>'ADJ DETAIL-INPUT'!M61</f>
        <v>0</v>
      </c>
      <c r="N61" s="254">
        <f>'ADJ DETAIL-INPUT'!N61</f>
        <v>0</v>
      </c>
      <c r="O61" s="254">
        <f>'ADJ DETAIL-INPUT'!O61</f>
        <v>0</v>
      </c>
      <c r="P61" s="254">
        <f>'ADJ DETAIL-INPUT'!P61</f>
        <v>0</v>
      </c>
      <c r="Q61" s="254">
        <f>'ADJ DETAIL-INPUT'!Q61</f>
        <v>0</v>
      </c>
      <c r="R61" s="254">
        <f>'ADJ DETAIL-INPUT'!R61</f>
        <v>0</v>
      </c>
      <c r="S61" s="254">
        <f>'ADJ DETAIL-INPUT'!S61</f>
        <v>0</v>
      </c>
      <c r="T61" s="254">
        <f>'ADJ DETAIL-INPUT'!T61</f>
        <v>0</v>
      </c>
      <c r="U61" s="254">
        <f>'ADJ DETAIL-INPUT'!U61</f>
        <v>0</v>
      </c>
      <c r="V61" s="254">
        <f>'ADJ DETAIL-INPUT'!V61</f>
        <v>0</v>
      </c>
      <c r="W61" s="254">
        <f>'ADJ DETAIL-INPUT'!W61</f>
        <v>0</v>
      </c>
      <c r="X61" s="254">
        <f>'ADJ DETAIL-INPUT'!X61</f>
        <v>0</v>
      </c>
      <c r="Y61" s="254">
        <f>'ADJ DETAIL-INPUT'!Y61</f>
        <v>0</v>
      </c>
      <c r="Z61" s="254">
        <f>'ADJ DETAIL-INPUT'!Z61</f>
        <v>0</v>
      </c>
      <c r="AA61" s="254">
        <f>'ADJ DETAIL-INPUT'!AA61</f>
        <v>0</v>
      </c>
    </row>
    <row r="62" spans="1:27" s="255" customFormat="1">
      <c r="A62" s="256">
        <f>'ADJ DETAIL-INPUT'!A62</f>
        <v>33</v>
      </c>
      <c r="C62" s="255" t="str">
        <f>'ADJ DETAIL-INPUT'!C62</f>
        <v xml:space="preserve">Production  </v>
      </c>
      <c r="E62" s="262">
        <f>'ADJ DETAIL-INPUT'!E62</f>
        <v>930160</v>
      </c>
      <c r="F62" s="266">
        <f>'ADJ DETAIL-INPUT'!F62</f>
        <v>0</v>
      </c>
      <c r="G62" s="266">
        <f>'ADJ DETAIL-INPUT'!G62</f>
        <v>0</v>
      </c>
      <c r="H62" s="266">
        <f>'ADJ DETAIL-INPUT'!H62</f>
        <v>0</v>
      </c>
      <c r="I62" s="266">
        <f>'ADJ DETAIL-INPUT'!I62</f>
        <v>0</v>
      </c>
      <c r="J62" s="266">
        <f>'ADJ DETAIL-INPUT'!J62</f>
        <v>0</v>
      </c>
      <c r="K62" s="266">
        <f>'ADJ DETAIL-INPUT'!K62</f>
        <v>0</v>
      </c>
      <c r="L62" s="266">
        <f>'ADJ DETAIL-INPUT'!L62</f>
        <v>0</v>
      </c>
      <c r="M62" s="266">
        <f>'ADJ DETAIL-INPUT'!M62</f>
        <v>0</v>
      </c>
      <c r="N62" s="266">
        <f>'ADJ DETAIL-INPUT'!N62</f>
        <v>0</v>
      </c>
      <c r="O62" s="266">
        <f>'ADJ DETAIL-INPUT'!O62</f>
        <v>0</v>
      </c>
      <c r="P62" s="266">
        <f>'ADJ DETAIL-INPUT'!P62</f>
        <v>0</v>
      </c>
      <c r="Q62" s="266">
        <f>'ADJ DETAIL-INPUT'!Q62</f>
        <v>0</v>
      </c>
      <c r="R62" s="266">
        <f>'ADJ DETAIL-INPUT'!R62</f>
        <v>0</v>
      </c>
      <c r="S62" s="266">
        <f>'ADJ DETAIL-INPUT'!S62</f>
        <v>0</v>
      </c>
      <c r="T62" s="266">
        <f>'ADJ DETAIL-INPUT'!T62</f>
        <v>0</v>
      </c>
      <c r="U62" s="266">
        <f>'ADJ DETAIL-INPUT'!U62</f>
        <v>0</v>
      </c>
      <c r="V62" s="266">
        <f>'ADJ DETAIL-INPUT'!V62</f>
        <v>0</v>
      </c>
      <c r="W62" s="266">
        <f>'ADJ DETAIL-INPUT'!W62</f>
        <v>0</v>
      </c>
      <c r="X62" s="266">
        <f>'ADJ DETAIL-INPUT'!X62</f>
        <v>0</v>
      </c>
      <c r="Y62" s="266">
        <f>'ADJ DETAIL-INPUT'!Y62</f>
        <v>0</v>
      </c>
      <c r="Z62" s="266">
        <f>'ADJ DETAIL-INPUT'!Z62</f>
        <v>0</v>
      </c>
      <c r="AA62" s="266">
        <f>'ADJ DETAIL-INPUT'!AA62</f>
        <v>0</v>
      </c>
    </row>
    <row r="63" spans="1:27" s="255" customFormat="1">
      <c r="A63" s="256">
        <f>'ADJ DETAIL-INPUT'!A63</f>
        <v>34</v>
      </c>
      <c r="C63" s="255" t="str">
        <f>'ADJ DETAIL-INPUT'!C63</f>
        <v xml:space="preserve">Transmission  </v>
      </c>
      <c r="E63" s="262">
        <f>'ADJ DETAIL-INPUT'!E63</f>
        <v>509897</v>
      </c>
      <c r="F63" s="266">
        <f>'ADJ DETAIL-INPUT'!F63</f>
        <v>0</v>
      </c>
      <c r="G63" s="266">
        <f>'ADJ DETAIL-INPUT'!G63</f>
        <v>0</v>
      </c>
      <c r="H63" s="266">
        <f>'ADJ DETAIL-INPUT'!H63</f>
        <v>0</v>
      </c>
      <c r="I63" s="266">
        <f>'ADJ DETAIL-INPUT'!I63</f>
        <v>0</v>
      </c>
      <c r="J63" s="266">
        <f>'ADJ DETAIL-INPUT'!J63</f>
        <v>0</v>
      </c>
      <c r="K63" s="266">
        <f>'ADJ DETAIL-INPUT'!K63</f>
        <v>0</v>
      </c>
      <c r="L63" s="266">
        <f>'ADJ DETAIL-INPUT'!L63</f>
        <v>0</v>
      </c>
      <c r="M63" s="266">
        <f>'ADJ DETAIL-INPUT'!M63</f>
        <v>0</v>
      </c>
      <c r="N63" s="266">
        <f>'ADJ DETAIL-INPUT'!N63</f>
        <v>0</v>
      </c>
      <c r="O63" s="266">
        <f>'ADJ DETAIL-INPUT'!O63</f>
        <v>0</v>
      </c>
      <c r="P63" s="266">
        <f>'ADJ DETAIL-INPUT'!P63</f>
        <v>0</v>
      </c>
      <c r="Q63" s="266">
        <f>'ADJ DETAIL-INPUT'!Q63</f>
        <v>0</v>
      </c>
      <c r="R63" s="266">
        <f>'ADJ DETAIL-INPUT'!R63</f>
        <v>0</v>
      </c>
      <c r="S63" s="266">
        <f>'ADJ DETAIL-INPUT'!S63</f>
        <v>0</v>
      </c>
      <c r="T63" s="266">
        <f>'ADJ DETAIL-INPUT'!T63</f>
        <v>0</v>
      </c>
      <c r="U63" s="266">
        <f>'ADJ DETAIL-INPUT'!U63</f>
        <v>0</v>
      </c>
      <c r="V63" s="266">
        <f>'ADJ DETAIL-INPUT'!V63</f>
        <v>0</v>
      </c>
      <c r="W63" s="266">
        <f>'ADJ DETAIL-INPUT'!W63</f>
        <v>0</v>
      </c>
      <c r="X63" s="266">
        <f>'ADJ DETAIL-INPUT'!X63</f>
        <v>0</v>
      </c>
      <c r="Y63" s="266">
        <f>'ADJ DETAIL-INPUT'!Y63</f>
        <v>0</v>
      </c>
      <c r="Z63" s="266">
        <f>'ADJ DETAIL-INPUT'!Z63</f>
        <v>0</v>
      </c>
      <c r="AA63" s="266">
        <f>'ADJ DETAIL-INPUT'!AA63</f>
        <v>0</v>
      </c>
    </row>
    <row r="64" spans="1:27" s="255" customFormat="1">
      <c r="A64" s="256">
        <f>'ADJ DETAIL-INPUT'!A64</f>
        <v>35</v>
      </c>
      <c r="C64" s="255" t="str">
        <f>'ADJ DETAIL-INPUT'!C64</f>
        <v xml:space="preserve">Distribution  </v>
      </c>
      <c r="E64" s="262">
        <f>'ADJ DETAIL-INPUT'!E64</f>
        <v>1194477</v>
      </c>
      <c r="F64" s="266">
        <f>'ADJ DETAIL-INPUT'!F64</f>
        <v>0</v>
      </c>
      <c r="G64" s="266">
        <f>'ADJ DETAIL-INPUT'!G64</f>
        <v>0</v>
      </c>
      <c r="H64" s="266">
        <f>'ADJ DETAIL-INPUT'!H64</f>
        <v>0</v>
      </c>
      <c r="I64" s="266">
        <f>'ADJ DETAIL-INPUT'!I64</f>
        <v>-57668</v>
      </c>
      <c r="J64" s="266">
        <f>'ADJ DETAIL-INPUT'!J64</f>
        <v>0</v>
      </c>
      <c r="K64" s="266">
        <f>'ADJ DETAIL-INPUT'!K64</f>
        <v>0</v>
      </c>
      <c r="L64" s="266">
        <f>'ADJ DETAIL-INPUT'!L64</f>
        <v>0</v>
      </c>
      <c r="M64" s="266">
        <f>'ADJ DETAIL-INPUT'!M64</f>
        <v>0</v>
      </c>
      <c r="N64" s="266">
        <f>'ADJ DETAIL-INPUT'!N64</f>
        <v>0</v>
      </c>
      <c r="O64" s="266">
        <f>'ADJ DETAIL-INPUT'!O64</f>
        <v>0</v>
      </c>
      <c r="P64" s="266">
        <f>'ADJ DETAIL-INPUT'!P64</f>
        <v>0</v>
      </c>
      <c r="Q64" s="266">
        <f>'ADJ DETAIL-INPUT'!Q64</f>
        <v>0</v>
      </c>
      <c r="R64" s="266">
        <f>'ADJ DETAIL-INPUT'!R64</f>
        <v>0</v>
      </c>
      <c r="S64" s="266">
        <f>'ADJ DETAIL-INPUT'!S64</f>
        <v>0</v>
      </c>
      <c r="T64" s="266">
        <f>'ADJ DETAIL-INPUT'!T64</f>
        <v>0</v>
      </c>
      <c r="U64" s="266">
        <f>'ADJ DETAIL-INPUT'!U64</f>
        <v>0</v>
      </c>
      <c r="V64" s="266">
        <f>'ADJ DETAIL-INPUT'!V64</f>
        <v>0</v>
      </c>
      <c r="W64" s="266">
        <f>'ADJ DETAIL-INPUT'!W64</f>
        <v>0</v>
      </c>
      <c r="X64" s="266">
        <f>'ADJ DETAIL-INPUT'!X64</f>
        <v>0</v>
      </c>
      <c r="Y64" s="266">
        <f>'ADJ DETAIL-INPUT'!Y64</f>
        <v>0</v>
      </c>
      <c r="Z64" s="266">
        <f>'ADJ DETAIL-INPUT'!Z64</f>
        <v>0</v>
      </c>
      <c r="AA64" s="266">
        <f>'ADJ DETAIL-INPUT'!AA64</f>
        <v>0</v>
      </c>
    </row>
    <row r="65" spans="1:27" s="255" customFormat="1">
      <c r="A65" s="256">
        <f>'ADJ DETAIL-INPUT'!A65</f>
        <v>36</v>
      </c>
      <c r="C65" s="255" t="str">
        <f>'ADJ DETAIL-INPUT'!C65</f>
        <v xml:space="preserve">General  </v>
      </c>
      <c r="E65" s="282">
        <f>'ADJ DETAIL-INPUT'!E65</f>
        <v>279555</v>
      </c>
      <c r="F65" s="275">
        <f>'ADJ DETAIL-INPUT'!F65</f>
        <v>0</v>
      </c>
      <c r="G65" s="275">
        <f>'ADJ DETAIL-INPUT'!G65</f>
        <v>0</v>
      </c>
      <c r="H65" s="275">
        <f>'ADJ DETAIL-INPUT'!H65</f>
        <v>0</v>
      </c>
      <c r="I65" s="275">
        <f>'ADJ DETAIL-INPUT'!I65</f>
        <v>0</v>
      </c>
      <c r="J65" s="275">
        <f>'ADJ DETAIL-INPUT'!J65</f>
        <v>0</v>
      </c>
      <c r="K65" s="275">
        <f>'ADJ DETAIL-INPUT'!K65</f>
        <v>0</v>
      </c>
      <c r="L65" s="275">
        <f>'ADJ DETAIL-INPUT'!L65</f>
        <v>0</v>
      </c>
      <c r="M65" s="275">
        <f>'ADJ DETAIL-INPUT'!M65</f>
        <v>0</v>
      </c>
      <c r="N65" s="275">
        <f>'ADJ DETAIL-INPUT'!N65</f>
        <v>0</v>
      </c>
      <c r="O65" s="275">
        <f>'ADJ DETAIL-INPUT'!O65</f>
        <v>0</v>
      </c>
      <c r="P65" s="275">
        <f>'ADJ DETAIL-INPUT'!P65</f>
        <v>0</v>
      </c>
      <c r="Q65" s="275">
        <f>'ADJ DETAIL-INPUT'!Q65</f>
        <v>0</v>
      </c>
      <c r="R65" s="275">
        <f>'ADJ DETAIL-INPUT'!R65</f>
        <v>0</v>
      </c>
      <c r="S65" s="275">
        <f>'ADJ DETAIL-INPUT'!S65</f>
        <v>0</v>
      </c>
      <c r="T65" s="275">
        <f>'ADJ DETAIL-INPUT'!T65</f>
        <v>0</v>
      </c>
      <c r="U65" s="275">
        <f>'ADJ DETAIL-INPUT'!U65</f>
        <v>0</v>
      </c>
      <c r="V65" s="275">
        <f>'ADJ DETAIL-INPUT'!V65</f>
        <v>0</v>
      </c>
      <c r="W65" s="275">
        <f>'ADJ DETAIL-INPUT'!W65</f>
        <v>0</v>
      </c>
      <c r="X65" s="275">
        <f>'ADJ DETAIL-INPUT'!X65</f>
        <v>0</v>
      </c>
      <c r="Y65" s="275">
        <f>'ADJ DETAIL-INPUT'!Y65</f>
        <v>0</v>
      </c>
      <c r="Z65" s="275">
        <f>'ADJ DETAIL-INPUT'!Z65</f>
        <v>0</v>
      </c>
      <c r="AA65" s="275">
        <f>'ADJ DETAIL-INPUT'!AA65</f>
        <v>0</v>
      </c>
    </row>
    <row r="66" spans="1:27" s="255" customFormat="1">
      <c r="A66" s="256">
        <f>'ADJ DETAIL-INPUT'!A66</f>
        <v>37</v>
      </c>
      <c r="B66" s="255" t="str">
        <f>'ADJ DETAIL-INPUT'!B66</f>
        <v xml:space="preserve">Total Plant in Service  </v>
      </c>
      <c r="E66" s="267">
        <f>'ADJ DETAIL-INPUT'!E66</f>
        <v>3125124</v>
      </c>
      <c r="F66" s="266">
        <f>'ADJ DETAIL-INPUT'!F66</f>
        <v>0</v>
      </c>
      <c r="G66" s="266">
        <f>'ADJ DETAIL-INPUT'!G66</f>
        <v>0</v>
      </c>
      <c r="H66" s="266">
        <f>'ADJ DETAIL-INPUT'!H66</f>
        <v>0</v>
      </c>
      <c r="I66" s="266">
        <f>'ADJ DETAIL-INPUT'!I66</f>
        <v>-57668</v>
      </c>
      <c r="J66" s="266">
        <f>'ADJ DETAIL-INPUT'!J66</f>
        <v>0</v>
      </c>
      <c r="K66" s="266">
        <f>'ADJ DETAIL-INPUT'!K66</f>
        <v>0</v>
      </c>
      <c r="L66" s="266">
        <f>'ADJ DETAIL-INPUT'!L66</f>
        <v>0</v>
      </c>
      <c r="M66" s="266">
        <f>'ADJ DETAIL-INPUT'!M66</f>
        <v>0</v>
      </c>
      <c r="N66" s="266">
        <f>'ADJ DETAIL-INPUT'!N66</f>
        <v>0</v>
      </c>
      <c r="O66" s="266">
        <f>'ADJ DETAIL-INPUT'!O66</f>
        <v>0</v>
      </c>
      <c r="P66" s="266">
        <f>'ADJ DETAIL-INPUT'!P66</f>
        <v>0</v>
      </c>
      <c r="Q66" s="266">
        <f>'ADJ DETAIL-INPUT'!Q66</f>
        <v>0</v>
      </c>
      <c r="R66" s="266">
        <f>'ADJ DETAIL-INPUT'!R66</f>
        <v>0</v>
      </c>
      <c r="S66" s="266">
        <f>'ADJ DETAIL-INPUT'!S66</f>
        <v>0</v>
      </c>
      <c r="T66" s="266">
        <f>'ADJ DETAIL-INPUT'!T66</f>
        <v>0</v>
      </c>
      <c r="U66" s="266">
        <f>'ADJ DETAIL-INPUT'!U66</f>
        <v>0</v>
      </c>
      <c r="V66" s="266">
        <f>'ADJ DETAIL-INPUT'!V66</f>
        <v>0</v>
      </c>
      <c r="W66" s="266">
        <f>'ADJ DETAIL-INPUT'!W66</f>
        <v>0</v>
      </c>
      <c r="X66" s="266">
        <f>'ADJ DETAIL-INPUT'!X66</f>
        <v>0</v>
      </c>
      <c r="Y66" s="266">
        <f>'ADJ DETAIL-INPUT'!Y66</f>
        <v>0</v>
      </c>
      <c r="Z66" s="266">
        <f>'ADJ DETAIL-INPUT'!Z66</f>
        <v>0</v>
      </c>
      <c r="AA66" s="266">
        <f>'ADJ DETAIL-INPUT'!AA66</f>
        <v>0</v>
      </c>
    </row>
    <row r="67" spans="1:27" s="255" customFormat="1">
      <c r="A67" s="256"/>
      <c r="B67" s="255" t="str">
        <f>'ADJ DETAIL-INPUT'!B67</f>
        <v>ACCUMULATED DEPRECIATION/AMORT</v>
      </c>
      <c r="E67" s="267"/>
      <c r="F67" s="266"/>
      <c r="G67" s="266"/>
      <c r="H67" s="266"/>
      <c r="I67" s="266"/>
      <c r="J67" s="266"/>
      <c r="K67" s="266"/>
      <c r="L67" s="266"/>
      <c r="M67" s="266"/>
      <c r="N67" s="266"/>
      <c r="O67" s="266"/>
      <c r="P67" s="266"/>
      <c r="Q67" s="266"/>
      <c r="R67" s="266"/>
      <c r="S67" s="266"/>
      <c r="T67" s="266"/>
      <c r="U67" s="266"/>
      <c r="V67" s="266"/>
      <c r="W67" s="266"/>
      <c r="X67" s="266"/>
      <c r="Y67" s="266"/>
      <c r="Z67" s="266"/>
      <c r="AA67" s="266"/>
    </row>
    <row r="68" spans="1:27" s="255" customFormat="1">
      <c r="A68" s="256">
        <f>'ADJ DETAIL-INPUT'!A68</f>
        <v>38</v>
      </c>
      <c r="C68" s="254" t="str">
        <f>'ADJ DETAIL-INPUT'!C68</f>
        <v xml:space="preserve">Intangible  </v>
      </c>
      <c r="E68" s="262">
        <f>'ADJ DETAIL-INPUT'!E68</f>
        <v>-57078</v>
      </c>
      <c r="F68" s="266">
        <f>'ADJ DETAIL-INPUT'!F68</f>
        <v>0</v>
      </c>
      <c r="G68" s="266">
        <f>'ADJ DETAIL-INPUT'!G68</f>
        <v>0</v>
      </c>
      <c r="H68" s="266">
        <f>'ADJ DETAIL-INPUT'!H68</f>
        <v>0</v>
      </c>
      <c r="I68" s="266">
        <f>'ADJ DETAIL-INPUT'!I68</f>
        <v>0</v>
      </c>
      <c r="J68" s="266">
        <f>'ADJ DETAIL-INPUT'!J68</f>
        <v>0</v>
      </c>
      <c r="K68" s="266">
        <f>'ADJ DETAIL-INPUT'!K68</f>
        <v>0</v>
      </c>
      <c r="L68" s="266">
        <f>'ADJ DETAIL-INPUT'!L68</f>
        <v>0</v>
      </c>
      <c r="M68" s="266">
        <f>'ADJ DETAIL-INPUT'!M68</f>
        <v>0</v>
      </c>
      <c r="N68" s="266">
        <f>'ADJ DETAIL-INPUT'!N68</f>
        <v>0</v>
      </c>
      <c r="O68" s="266">
        <f>'ADJ DETAIL-INPUT'!O68</f>
        <v>0</v>
      </c>
      <c r="P68" s="266">
        <f>'ADJ DETAIL-INPUT'!P68</f>
        <v>0</v>
      </c>
      <c r="Q68" s="266">
        <f>'ADJ DETAIL-INPUT'!Q68</f>
        <v>0</v>
      </c>
      <c r="R68" s="266">
        <f>'ADJ DETAIL-INPUT'!R68</f>
        <v>0</v>
      </c>
      <c r="S68" s="266">
        <f>'ADJ DETAIL-INPUT'!S68</f>
        <v>0</v>
      </c>
      <c r="T68" s="266">
        <f>'ADJ DETAIL-INPUT'!T68</f>
        <v>0</v>
      </c>
      <c r="U68" s="266">
        <f>'ADJ DETAIL-INPUT'!U68</f>
        <v>0</v>
      </c>
      <c r="V68" s="266">
        <f>'ADJ DETAIL-INPUT'!V68</f>
        <v>0</v>
      </c>
      <c r="W68" s="266">
        <f>'ADJ DETAIL-INPUT'!W68</f>
        <v>0</v>
      </c>
      <c r="X68" s="266">
        <f>'ADJ DETAIL-INPUT'!X68</f>
        <v>0</v>
      </c>
      <c r="Y68" s="266">
        <f>'ADJ DETAIL-INPUT'!Y68</f>
        <v>0</v>
      </c>
      <c r="Z68" s="266">
        <f>'ADJ DETAIL-INPUT'!Z68</f>
        <v>0</v>
      </c>
      <c r="AA68" s="266">
        <f>'ADJ DETAIL-INPUT'!AA68</f>
        <v>0</v>
      </c>
    </row>
    <row r="69" spans="1:27" s="255" customFormat="1">
      <c r="A69" s="256">
        <f>'ADJ DETAIL-INPUT'!A69</f>
        <v>39</v>
      </c>
      <c r="C69" s="255" t="str">
        <f>'ADJ DETAIL-INPUT'!C69</f>
        <v xml:space="preserve">Production  </v>
      </c>
      <c r="E69" s="262">
        <f>'ADJ DETAIL-INPUT'!E69</f>
        <v>-382437</v>
      </c>
      <c r="F69" s="266">
        <f>'ADJ DETAIL-INPUT'!F69</f>
        <v>0</v>
      </c>
      <c r="G69" s="266">
        <f>'ADJ DETAIL-INPUT'!G69</f>
        <v>0</v>
      </c>
      <c r="H69" s="266">
        <f>'ADJ DETAIL-INPUT'!H69</f>
        <v>0</v>
      </c>
      <c r="I69" s="266">
        <f>'ADJ DETAIL-INPUT'!I69</f>
        <v>0</v>
      </c>
      <c r="J69" s="266">
        <f>'ADJ DETAIL-INPUT'!J69</f>
        <v>0</v>
      </c>
      <c r="K69" s="266">
        <f>'ADJ DETAIL-INPUT'!K69</f>
        <v>0</v>
      </c>
      <c r="L69" s="266">
        <f>'ADJ DETAIL-INPUT'!L69</f>
        <v>0</v>
      </c>
      <c r="M69" s="266">
        <f>'ADJ DETAIL-INPUT'!M69</f>
        <v>0</v>
      </c>
      <c r="N69" s="266">
        <f>'ADJ DETAIL-INPUT'!N69</f>
        <v>0</v>
      </c>
      <c r="O69" s="266">
        <f>'ADJ DETAIL-INPUT'!O69</f>
        <v>0</v>
      </c>
      <c r="P69" s="266">
        <f>'ADJ DETAIL-INPUT'!P69</f>
        <v>0</v>
      </c>
      <c r="Q69" s="266">
        <f>'ADJ DETAIL-INPUT'!Q69</f>
        <v>0</v>
      </c>
      <c r="R69" s="266">
        <f>'ADJ DETAIL-INPUT'!R69</f>
        <v>0</v>
      </c>
      <c r="S69" s="266">
        <f>'ADJ DETAIL-INPUT'!S69</f>
        <v>0</v>
      </c>
      <c r="T69" s="266">
        <f>'ADJ DETAIL-INPUT'!T69</f>
        <v>0</v>
      </c>
      <c r="U69" s="266">
        <f>'ADJ DETAIL-INPUT'!U69</f>
        <v>0</v>
      </c>
      <c r="V69" s="266">
        <f>'ADJ DETAIL-INPUT'!V69</f>
        <v>0</v>
      </c>
      <c r="W69" s="266">
        <f>'ADJ DETAIL-INPUT'!W69</f>
        <v>0</v>
      </c>
      <c r="X69" s="266">
        <f>'ADJ DETAIL-INPUT'!X69</f>
        <v>0</v>
      </c>
      <c r="Y69" s="266">
        <f>'ADJ DETAIL-INPUT'!Y69</f>
        <v>0</v>
      </c>
      <c r="Z69" s="266">
        <f>'ADJ DETAIL-INPUT'!Z69</f>
        <v>0</v>
      </c>
      <c r="AA69" s="266">
        <f>'ADJ DETAIL-INPUT'!AA69</f>
        <v>0</v>
      </c>
    </row>
    <row r="70" spans="1:27" s="255" customFormat="1">
      <c r="A70" s="256">
        <f>'ADJ DETAIL-INPUT'!A70</f>
        <v>40</v>
      </c>
      <c r="C70" s="255" t="str">
        <f>'ADJ DETAIL-INPUT'!C70</f>
        <v xml:space="preserve">Transmission  </v>
      </c>
      <c r="E70" s="262">
        <f>'ADJ DETAIL-INPUT'!E70</f>
        <v>-147016</v>
      </c>
      <c r="F70" s="266">
        <f>'ADJ DETAIL-INPUT'!F70</f>
        <v>0</v>
      </c>
      <c r="G70" s="266">
        <f>'ADJ DETAIL-INPUT'!G70</f>
        <v>0</v>
      </c>
      <c r="H70" s="266">
        <f>'ADJ DETAIL-INPUT'!H70</f>
        <v>0</v>
      </c>
      <c r="I70" s="266">
        <f>'ADJ DETAIL-INPUT'!I70</f>
        <v>0</v>
      </c>
      <c r="J70" s="266">
        <f>'ADJ DETAIL-INPUT'!J70</f>
        <v>0</v>
      </c>
      <c r="K70" s="266">
        <f>'ADJ DETAIL-INPUT'!K70</f>
        <v>0</v>
      </c>
      <c r="L70" s="266">
        <f>'ADJ DETAIL-INPUT'!L70</f>
        <v>0</v>
      </c>
      <c r="M70" s="266">
        <f>'ADJ DETAIL-INPUT'!M70</f>
        <v>0</v>
      </c>
      <c r="N70" s="266">
        <f>'ADJ DETAIL-INPUT'!N70</f>
        <v>0</v>
      </c>
      <c r="O70" s="266">
        <f>'ADJ DETAIL-INPUT'!O70</f>
        <v>0</v>
      </c>
      <c r="P70" s="266">
        <f>'ADJ DETAIL-INPUT'!P70</f>
        <v>0</v>
      </c>
      <c r="Q70" s="266">
        <f>'ADJ DETAIL-INPUT'!Q70</f>
        <v>0</v>
      </c>
      <c r="R70" s="266">
        <f>'ADJ DETAIL-INPUT'!R70</f>
        <v>0</v>
      </c>
      <c r="S70" s="266">
        <f>'ADJ DETAIL-INPUT'!S70</f>
        <v>0</v>
      </c>
      <c r="T70" s="266">
        <f>'ADJ DETAIL-INPUT'!T70</f>
        <v>0</v>
      </c>
      <c r="U70" s="266">
        <f>'ADJ DETAIL-INPUT'!U70</f>
        <v>0</v>
      </c>
      <c r="V70" s="266">
        <f>'ADJ DETAIL-INPUT'!V70</f>
        <v>0</v>
      </c>
      <c r="W70" s="266">
        <f>'ADJ DETAIL-INPUT'!W70</f>
        <v>0</v>
      </c>
      <c r="X70" s="266">
        <f>'ADJ DETAIL-INPUT'!X70</f>
        <v>0</v>
      </c>
      <c r="Y70" s="266">
        <f>'ADJ DETAIL-INPUT'!Y70</f>
        <v>0</v>
      </c>
      <c r="Z70" s="266">
        <f>'ADJ DETAIL-INPUT'!Z70</f>
        <v>0</v>
      </c>
      <c r="AA70" s="266">
        <f>'ADJ DETAIL-INPUT'!AA70</f>
        <v>0</v>
      </c>
    </row>
    <row r="71" spans="1:27" s="255" customFormat="1">
      <c r="A71" s="256">
        <f>'ADJ DETAIL-INPUT'!A71</f>
        <v>41</v>
      </c>
      <c r="C71" s="255" t="str">
        <f>'ADJ DETAIL-INPUT'!C71</f>
        <v xml:space="preserve">Distribution  </v>
      </c>
      <c r="E71" s="262">
        <f>'ADJ DETAIL-INPUT'!E71</f>
        <v>-358989</v>
      </c>
      <c r="F71" s="266">
        <f>'ADJ DETAIL-INPUT'!F71</f>
        <v>0</v>
      </c>
      <c r="G71" s="266">
        <f>'ADJ DETAIL-INPUT'!G71</f>
        <v>0</v>
      </c>
      <c r="H71" s="266">
        <f>'ADJ DETAIL-INPUT'!H71</f>
        <v>0</v>
      </c>
      <c r="I71" s="266">
        <f>'ADJ DETAIL-INPUT'!I71</f>
        <v>6178</v>
      </c>
      <c r="J71" s="266">
        <f>'ADJ DETAIL-INPUT'!J71</f>
        <v>0</v>
      </c>
      <c r="K71" s="266">
        <f>'ADJ DETAIL-INPUT'!K71</f>
        <v>0</v>
      </c>
      <c r="L71" s="266">
        <f>'ADJ DETAIL-INPUT'!L71</f>
        <v>0</v>
      </c>
      <c r="M71" s="266">
        <f>'ADJ DETAIL-INPUT'!M71</f>
        <v>0</v>
      </c>
      <c r="N71" s="266">
        <f>'ADJ DETAIL-INPUT'!N71</f>
        <v>0</v>
      </c>
      <c r="O71" s="266">
        <f>'ADJ DETAIL-INPUT'!O71</f>
        <v>0</v>
      </c>
      <c r="P71" s="266">
        <f>'ADJ DETAIL-INPUT'!P71</f>
        <v>0</v>
      </c>
      <c r="Q71" s="266">
        <f>'ADJ DETAIL-INPUT'!Q71</f>
        <v>0</v>
      </c>
      <c r="R71" s="266">
        <f>'ADJ DETAIL-INPUT'!R71</f>
        <v>0</v>
      </c>
      <c r="S71" s="266">
        <f>'ADJ DETAIL-INPUT'!S71</f>
        <v>0</v>
      </c>
      <c r="T71" s="266">
        <f>'ADJ DETAIL-INPUT'!T71</f>
        <v>0</v>
      </c>
      <c r="U71" s="266">
        <f>'ADJ DETAIL-INPUT'!U71</f>
        <v>0</v>
      </c>
      <c r="V71" s="266">
        <f>'ADJ DETAIL-INPUT'!V71</f>
        <v>0</v>
      </c>
      <c r="W71" s="266">
        <f>'ADJ DETAIL-INPUT'!W71</f>
        <v>0</v>
      </c>
      <c r="X71" s="266">
        <f>'ADJ DETAIL-INPUT'!X71</f>
        <v>0</v>
      </c>
      <c r="Y71" s="266">
        <f>'ADJ DETAIL-INPUT'!Y71</f>
        <v>0</v>
      </c>
      <c r="Z71" s="266">
        <f>'ADJ DETAIL-INPUT'!Z71</f>
        <v>0</v>
      </c>
      <c r="AA71" s="266">
        <f>'ADJ DETAIL-INPUT'!AA71</f>
        <v>0</v>
      </c>
    </row>
    <row r="72" spans="1:27" s="255" customFormat="1">
      <c r="A72" s="256">
        <f>'ADJ DETAIL-INPUT'!A72</f>
        <v>42</v>
      </c>
      <c r="C72" s="255" t="str">
        <f>'ADJ DETAIL-INPUT'!C72</f>
        <v xml:space="preserve">General  </v>
      </c>
      <c r="E72" s="262">
        <f>'ADJ DETAIL-INPUT'!E72</f>
        <v>-92865</v>
      </c>
      <c r="F72" s="266">
        <f>'ADJ DETAIL-INPUT'!F72</f>
        <v>0</v>
      </c>
      <c r="G72" s="266">
        <f>'ADJ DETAIL-INPUT'!G72</f>
        <v>0</v>
      </c>
      <c r="H72" s="266">
        <f>'ADJ DETAIL-INPUT'!H72</f>
        <v>0</v>
      </c>
      <c r="I72" s="266">
        <f>'ADJ DETAIL-INPUT'!I72</f>
        <v>0</v>
      </c>
      <c r="J72" s="266">
        <f>'ADJ DETAIL-INPUT'!J72</f>
        <v>0</v>
      </c>
      <c r="K72" s="266">
        <f>'ADJ DETAIL-INPUT'!K72</f>
        <v>0</v>
      </c>
      <c r="L72" s="266">
        <f>'ADJ DETAIL-INPUT'!L72</f>
        <v>0</v>
      </c>
      <c r="M72" s="266">
        <f>'ADJ DETAIL-INPUT'!M72</f>
        <v>0</v>
      </c>
      <c r="N72" s="266">
        <f>'ADJ DETAIL-INPUT'!N72</f>
        <v>0</v>
      </c>
      <c r="O72" s="266">
        <f>'ADJ DETAIL-INPUT'!O72</f>
        <v>0</v>
      </c>
      <c r="P72" s="266">
        <f>'ADJ DETAIL-INPUT'!P72</f>
        <v>0</v>
      </c>
      <c r="Q72" s="266">
        <f>'ADJ DETAIL-INPUT'!Q72</f>
        <v>0</v>
      </c>
      <c r="R72" s="266">
        <f>'ADJ DETAIL-INPUT'!R72</f>
        <v>0</v>
      </c>
      <c r="S72" s="266">
        <f>'ADJ DETAIL-INPUT'!S72</f>
        <v>0</v>
      </c>
      <c r="T72" s="266">
        <f>'ADJ DETAIL-INPUT'!T72</f>
        <v>0</v>
      </c>
      <c r="U72" s="266">
        <f>'ADJ DETAIL-INPUT'!U72</f>
        <v>0</v>
      </c>
      <c r="V72" s="266">
        <f>'ADJ DETAIL-INPUT'!V72</f>
        <v>0</v>
      </c>
      <c r="W72" s="266">
        <f>'ADJ DETAIL-INPUT'!W72</f>
        <v>0</v>
      </c>
      <c r="X72" s="266">
        <f>'ADJ DETAIL-INPUT'!X72</f>
        <v>0</v>
      </c>
      <c r="Y72" s="266">
        <f>'ADJ DETAIL-INPUT'!Y72</f>
        <v>0</v>
      </c>
      <c r="Z72" s="266">
        <f>'ADJ DETAIL-INPUT'!Z72</f>
        <v>0</v>
      </c>
      <c r="AA72" s="266">
        <f>'ADJ DETAIL-INPUT'!AA72</f>
        <v>0</v>
      </c>
    </row>
    <row r="73" spans="1:27" s="255" customFormat="1">
      <c r="A73" s="256">
        <f>'ADJ DETAIL-INPUT'!A73</f>
        <v>43</v>
      </c>
      <c r="B73" s="255" t="str">
        <f>'ADJ DETAIL-INPUT'!B73</f>
        <v>Total Accumulated Depreciation</v>
      </c>
      <c r="E73" s="281">
        <f>'ADJ DETAIL-INPUT'!E73</f>
        <v>-1038385</v>
      </c>
      <c r="F73" s="281">
        <f>'ADJ DETAIL-INPUT'!F73</f>
        <v>0</v>
      </c>
      <c r="G73" s="281">
        <f>'ADJ DETAIL-INPUT'!G73</f>
        <v>0</v>
      </c>
      <c r="H73" s="281">
        <f>'ADJ DETAIL-INPUT'!H73</f>
        <v>0</v>
      </c>
      <c r="I73" s="281">
        <f>'ADJ DETAIL-INPUT'!I73</f>
        <v>6178</v>
      </c>
      <c r="J73" s="281">
        <f>'ADJ DETAIL-INPUT'!J73</f>
        <v>0</v>
      </c>
      <c r="K73" s="281">
        <f>'ADJ DETAIL-INPUT'!K73</f>
        <v>0</v>
      </c>
      <c r="L73" s="281">
        <f>'ADJ DETAIL-INPUT'!L73</f>
        <v>0</v>
      </c>
      <c r="M73" s="281">
        <f>'ADJ DETAIL-INPUT'!M73</f>
        <v>0</v>
      </c>
      <c r="N73" s="281">
        <f>'ADJ DETAIL-INPUT'!N73</f>
        <v>0</v>
      </c>
      <c r="O73" s="281">
        <f>'ADJ DETAIL-INPUT'!O73</f>
        <v>0</v>
      </c>
      <c r="P73" s="281">
        <f>'ADJ DETAIL-INPUT'!P73</f>
        <v>0</v>
      </c>
      <c r="Q73" s="281">
        <f>'ADJ DETAIL-INPUT'!Q73</f>
        <v>0</v>
      </c>
      <c r="R73" s="281">
        <f>'ADJ DETAIL-INPUT'!R73</f>
        <v>0</v>
      </c>
      <c r="S73" s="281">
        <f>'ADJ DETAIL-INPUT'!S73</f>
        <v>0</v>
      </c>
      <c r="T73" s="281">
        <f>'ADJ DETAIL-INPUT'!T73</f>
        <v>0</v>
      </c>
      <c r="U73" s="281">
        <f>'ADJ DETAIL-INPUT'!U73</f>
        <v>0</v>
      </c>
      <c r="V73" s="281">
        <f>'ADJ DETAIL-INPUT'!V73</f>
        <v>0</v>
      </c>
      <c r="W73" s="281">
        <f>'ADJ DETAIL-INPUT'!W73</f>
        <v>0</v>
      </c>
      <c r="X73" s="281">
        <f>'ADJ DETAIL-INPUT'!X73</f>
        <v>0</v>
      </c>
      <c r="Y73" s="281">
        <f>'ADJ DETAIL-INPUT'!Y73</f>
        <v>0</v>
      </c>
      <c r="Z73" s="281">
        <f>'ADJ DETAIL-INPUT'!Z73</f>
        <v>0</v>
      </c>
      <c r="AA73" s="281">
        <f>'ADJ DETAIL-INPUT'!AA73</f>
        <v>0</v>
      </c>
    </row>
    <row r="74" spans="1:27" s="255" customFormat="1">
      <c r="A74" s="256">
        <f>'ADJ DETAIL-INPUT'!A74</f>
        <v>44</v>
      </c>
      <c r="B74" s="255" t="str">
        <f>'ADJ DETAIL-INPUT'!B74</f>
        <v xml:space="preserve">NET PLANT </v>
      </c>
      <c r="E74" s="281">
        <f>'ADJ DETAIL-INPUT'!E74</f>
        <v>2086739</v>
      </c>
      <c r="F74" s="281">
        <f>'ADJ DETAIL-INPUT'!F74</f>
        <v>0</v>
      </c>
      <c r="G74" s="281">
        <f>'ADJ DETAIL-INPUT'!G74</f>
        <v>0</v>
      </c>
      <c r="H74" s="281">
        <f>'ADJ DETAIL-INPUT'!H74</f>
        <v>0</v>
      </c>
      <c r="I74" s="281">
        <f>'ADJ DETAIL-INPUT'!I74</f>
        <v>-51490</v>
      </c>
      <c r="J74" s="281">
        <f>'ADJ DETAIL-INPUT'!J74</f>
        <v>0</v>
      </c>
      <c r="K74" s="281">
        <f>'ADJ DETAIL-INPUT'!K74</f>
        <v>0</v>
      </c>
      <c r="L74" s="281">
        <f>'ADJ DETAIL-INPUT'!L74</f>
        <v>0</v>
      </c>
      <c r="M74" s="281">
        <f>'ADJ DETAIL-INPUT'!M74</f>
        <v>0</v>
      </c>
      <c r="N74" s="281">
        <f>'ADJ DETAIL-INPUT'!N74</f>
        <v>0</v>
      </c>
      <c r="O74" s="281">
        <f>'ADJ DETAIL-INPUT'!O74</f>
        <v>0</v>
      </c>
      <c r="P74" s="281">
        <f>'ADJ DETAIL-INPUT'!P74</f>
        <v>0</v>
      </c>
      <c r="Q74" s="281">
        <f>'ADJ DETAIL-INPUT'!Q74</f>
        <v>0</v>
      </c>
      <c r="R74" s="281">
        <f>'ADJ DETAIL-INPUT'!R74</f>
        <v>0</v>
      </c>
      <c r="S74" s="281">
        <f>'ADJ DETAIL-INPUT'!S74</f>
        <v>0</v>
      </c>
      <c r="T74" s="281">
        <f>'ADJ DETAIL-INPUT'!T74</f>
        <v>0</v>
      </c>
      <c r="U74" s="281">
        <f>'ADJ DETAIL-INPUT'!U74</f>
        <v>0</v>
      </c>
      <c r="V74" s="281">
        <f>'ADJ DETAIL-INPUT'!V74</f>
        <v>0</v>
      </c>
      <c r="W74" s="281">
        <f>'ADJ DETAIL-INPUT'!W74</f>
        <v>0</v>
      </c>
      <c r="X74" s="281">
        <f>'ADJ DETAIL-INPUT'!X74</f>
        <v>0</v>
      </c>
      <c r="Y74" s="281">
        <f>'ADJ DETAIL-INPUT'!Y74</f>
        <v>0</v>
      </c>
      <c r="Z74" s="281">
        <f>'ADJ DETAIL-INPUT'!Z74</f>
        <v>0</v>
      </c>
      <c r="AA74" s="281">
        <f>'ADJ DETAIL-INPUT'!AA74</f>
        <v>0</v>
      </c>
    </row>
    <row r="75" spans="1:27" s="255" customFormat="1" ht="6.75" customHeight="1">
      <c r="A75" s="256"/>
      <c r="E75" s="273"/>
      <c r="F75" s="273"/>
      <c r="G75" s="273"/>
      <c r="H75" s="273"/>
      <c r="I75" s="273"/>
      <c r="J75" s="273"/>
      <c r="K75" s="273"/>
      <c r="L75" s="273"/>
      <c r="M75" s="273"/>
      <c r="N75" s="273"/>
      <c r="O75" s="273"/>
      <c r="P75" s="273"/>
      <c r="Q75" s="273"/>
      <c r="R75" s="273"/>
      <c r="S75" s="273"/>
      <c r="T75" s="273"/>
      <c r="U75" s="273"/>
      <c r="V75" s="273"/>
      <c r="W75" s="273"/>
      <c r="X75" s="273"/>
      <c r="Y75" s="273"/>
      <c r="Z75" s="273"/>
      <c r="AA75" s="273"/>
    </row>
    <row r="76" spans="1:27" s="255" customFormat="1">
      <c r="A76" s="257">
        <f>'ADJ DETAIL-INPUT'!A76</f>
        <v>45</v>
      </c>
      <c r="B76" s="255" t="str">
        <f>'ADJ DETAIL-INPUT'!B76</f>
        <v xml:space="preserve">DEFERRED TAXES  </v>
      </c>
      <c r="E76" s="274">
        <f>'ADJ DETAIL-INPUT'!E76</f>
        <v>-418972</v>
      </c>
      <c r="F76" s="275">
        <f>'ADJ DETAIL-INPUT'!F76</f>
        <v>47</v>
      </c>
      <c r="G76" s="275">
        <f>'ADJ DETAIL-INPUT'!G76</f>
        <v>0</v>
      </c>
      <c r="H76" s="275">
        <f>'ADJ DETAIL-INPUT'!H76</f>
        <v>0</v>
      </c>
      <c r="I76" s="275">
        <f>'ADJ DETAIL-INPUT'!I76</f>
        <v>3384</v>
      </c>
      <c r="J76" s="275">
        <f>'ADJ DETAIL-INPUT'!J76</f>
        <v>0</v>
      </c>
      <c r="K76" s="275">
        <f>'ADJ DETAIL-INPUT'!K76</f>
        <v>0</v>
      </c>
      <c r="L76" s="275">
        <f>'ADJ DETAIL-INPUT'!L76</f>
        <v>0</v>
      </c>
      <c r="M76" s="275">
        <f>'ADJ DETAIL-INPUT'!M76</f>
        <v>0</v>
      </c>
      <c r="N76" s="275">
        <f>'ADJ DETAIL-INPUT'!N76</f>
        <v>0</v>
      </c>
      <c r="O76" s="275">
        <f>'ADJ DETAIL-INPUT'!O76</f>
        <v>0</v>
      </c>
      <c r="P76" s="275">
        <f>'ADJ DETAIL-INPUT'!P76</f>
        <v>0</v>
      </c>
      <c r="Q76" s="275">
        <f>'ADJ DETAIL-INPUT'!Q76</f>
        <v>0</v>
      </c>
      <c r="R76" s="275">
        <f>'ADJ DETAIL-INPUT'!R76</f>
        <v>0</v>
      </c>
      <c r="S76" s="275">
        <f>'ADJ DETAIL-INPUT'!S76</f>
        <v>0</v>
      </c>
      <c r="T76" s="275">
        <f>'ADJ DETAIL-INPUT'!T76</f>
        <v>0</v>
      </c>
      <c r="U76" s="275">
        <f>'ADJ DETAIL-INPUT'!U76</f>
        <v>0</v>
      </c>
      <c r="V76" s="275">
        <f>'ADJ DETAIL-INPUT'!V76</f>
        <v>0</v>
      </c>
      <c r="W76" s="275">
        <f>'ADJ DETAIL-INPUT'!W76</f>
        <v>0</v>
      </c>
      <c r="X76" s="275">
        <f>'ADJ DETAIL-INPUT'!X76</f>
        <v>0</v>
      </c>
      <c r="Y76" s="275">
        <f>'ADJ DETAIL-INPUT'!Y76</f>
        <v>0</v>
      </c>
      <c r="Z76" s="275">
        <f>'ADJ DETAIL-INPUT'!Z76</f>
        <v>0</v>
      </c>
      <c r="AA76" s="275">
        <f>'ADJ DETAIL-INPUT'!AA76</f>
        <v>0</v>
      </c>
    </row>
    <row r="77" spans="1:27" s="255" customFormat="1">
      <c r="A77" s="257">
        <f>'ADJ DETAIL-INPUT'!A77</f>
        <v>46</v>
      </c>
      <c r="C77" s="255" t="str">
        <f>'ADJ DETAIL-INPUT'!C77</f>
        <v>Net Plant After DFIT</v>
      </c>
      <c r="E77" s="273">
        <f>'ADJ DETAIL-INPUT'!E77</f>
        <v>1667767</v>
      </c>
      <c r="F77" s="273">
        <f>'ADJ DETAIL-INPUT'!F77</f>
        <v>47</v>
      </c>
      <c r="G77" s="273">
        <f>'ADJ DETAIL-INPUT'!G77</f>
        <v>0</v>
      </c>
      <c r="H77" s="273">
        <f>'ADJ DETAIL-INPUT'!H77</f>
        <v>0</v>
      </c>
      <c r="I77" s="273">
        <f>'ADJ DETAIL-INPUT'!I77</f>
        <v>-48106</v>
      </c>
      <c r="J77" s="273">
        <f>'ADJ DETAIL-INPUT'!J77</f>
        <v>0</v>
      </c>
      <c r="K77" s="273">
        <f>'ADJ DETAIL-INPUT'!K77</f>
        <v>0</v>
      </c>
      <c r="L77" s="273">
        <f>'ADJ DETAIL-INPUT'!L77</f>
        <v>0</v>
      </c>
      <c r="M77" s="273">
        <f>'ADJ DETAIL-INPUT'!M77</f>
        <v>0</v>
      </c>
      <c r="N77" s="273">
        <f>'ADJ DETAIL-INPUT'!N77</f>
        <v>0</v>
      </c>
      <c r="O77" s="273">
        <f>'ADJ DETAIL-INPUT'!O77</f>
        <v>0</v>
      </c>
      <c r="P77" s="273">
        <f>'ADJ DETAIL-INPUT'!P77</f>
        <v>0</v>
      </c>
      <c r="Q77" s="273">
        <f>'ADJ DETAIL-INPUT'!Q77</f>
        <v>0</v>
      </c>
      <c r="R77" s="273">
        <f>'ADJ DETAIL-INPUT'!R77</f>
        <v>0</v>
      </c>
      <c r="S77" s="273">
        <f>'ADJ DETAIL-INPUT'!S77</f>
        <v>0</v>
      </c>
      <c r="T77" s="273">
        <f>'ADJ DETAIL-INPUT'!T77</f>
        <v>0</v>
      </c>
      <c r="U77" s="273">
        <f>'ADJ DETAIL-INPUT'!U77</f>
        <v>0</v>
      </c>
      <c r="V77" s="273">
        <f>'ADJ DETAIL-INPUT'!V77</f>
        <v>0</v>
      </c>
      <c r="W77" s="273">
        <f>'ADJ DETAIL-INPUT'!W77</f>
        <v>0</v>
      </c>
      <c r="X77" s="273">
        <f>'ADJ DETAIL-INPUT'!X77</f>
        <v>0</v>
      </c>
      <c r="Y77" s="273">
        <f>'ADJ DETAIL-INPUT'!Y77</f>
        <v>0</v>
      </c>
      <c r="Z77" s="273">
        <f>'ADJ DETAIL-INPUT'!Z77</f>
        <v>0</v>
      </c>
      <c r="AA77" s="273">
        <f>'ADJ DETAIL-INPUT'!AA77</f>
        <v>0</v>
      </c>
    </row>
    <row r="78" spans="1:27" s="255" customFormat="1">
      <c r="A78" s="256">
        <f>'ADJ DETAIL-INPUT'!A78</f>
        <v>47</v>
      </c>
      <c r="B78" s="255" t="str">
        <f>'ADJ DETAIL-INPUT'!B78</f>
        <v>DEFERRED DEBITS AND CREDITS &amp; OTHER</v>
      </c>
      <c r="E78" s="273">
        <f>'ADJ DETAIL-INPUT'!E78</f>
        <v>-2094</v>
      </c>
      <c r="F78" s="266">
        <f>'ADJ DETAIL-INPUT'!F78</f>
        <v>0</v>
      </c>
      <c r="G78" s="266">
        <f>'ADJ DETAIL-INPUT'!G78</f>
        <v>1</v>
      </c>
      <c r="H78" s="266">
        <f>'ADJ DETAIL-INPUT'!H78</f>
        <v>0</v>
      </c>
      <c r="I78" s="266">
        <f>'ADJ DETAIL-INPUT'!I78</f>
        <v>-182</v>
      </c>
      <c r="J78" s="266">
        <f>'ADJ DETAIL-INPUT'!J78</f>
        <v>0</v>
      </c>
      <c r="K78" s="266">
        <f>'ADJ DETAIL-INPUT'!K78</f>
        <v>0</v>
      </c>
      <c r="L78" s="266">
        <f>'ADJ DETAIL-INPUT'!L78</f>
        <v>0</v>
      </c>
      <c r="M78" s="266">
        <f>'ADJ DETAIL-INPUT'!M78</f>
        <v>0</v>
      </c>
      <c r="N78" s="266">
        <f>'ADJ DETAIL-INPUT'!N78</f>
        <v>0</v>
      </c>
      <c r="O78" s="266">
        <f>'ADJ DETAIL-INPUT'!O78</f>
        <v>0</v>
      </c>
      <c r="P78" s="266">
        <f>'ADJ DETAIL-INPUT'!P78</f>
        <v>0</v>
      </c>
      <c r="Q78" s="266">
        <f>'ADJ DETAIL-INPUT'!Q78</f>
        <v>0</v>
      </c>
      <c r="R78" s="266">
        <f>'ADJ DETAIL-INPUT'!R78</f>
        <v>0</v>
      </c>
      <c r="S78" s="266">
        <f>'ADJ DETAIL-INPUT'!S78</f>
        <v>0</v>
      </c>
      <c r="T78" s="266">
        <f>'ADJ DETAIL-INPUT'!T78</f>
        <v>0</v>
      </c>
      <c r="U78" s="266">
        <f>'ADJ DETAIL-INPUT'!U78</f>
        <v>0</v>
      </c>
      <c r="V78" s="266">
        <f>'ADJ DETAIL-INPUT'!V78</f>
        <v>0</v>
      </c>
      <c r="W78" s="266">
        <f>'ADJ DETAIL-INPUT'!W78</f>
        <v>0</v>
      </c>
      <c r="X78" s="266">
        <f>'ADJ DETAIL-INPUT'!X78</f>
        <v>0</v>
      </c>
      <c r="Y78" s="266">
        <f>'ADJ DETAIL-INPUT'!Y78</f>
        <v>0</v>
      </c>
      <c r="Z78" s="266">
        <f>'ADJ DETAIL-INPUT'!Z78</f>
        <v>0</v>
      </c>
      <c r="AA78" s="266">
        <f>'ADJ DETAIL-INPUT'!AA78</f>
        <v>0</v>
      </c>
    </row>
    <row r="79" spans="1:27" s="255" customFormat="1">
      <c r="A79" s="256">
        <f>'ADJ DETAIL-INPUT'!A79</f>
        <v>48</v>
      </c>
      <c r="B79" s="255" t="str">
        <f>'ADJ DETAIL-INPUT'!B79</f>
        <v xml:space="preserve">WORKING CAPITAL </v>
      </c>
      <c r="E79" s="273">
        <f>'ADJ DETAIL-INPUT'!E79</f>
        <v>44462</v>
      </c>
      <c r="F79" s="275">
        <f>'ADJ DETAIL-INPUT'!F79</f>
        <v>0</v>
      </c>
      <c r="G79" s="275">
        <f>'ADJ DETAIL-INPUT'!G79</f>
        <v>0</v>
      </c>
      <c r="H79" s="275">
        <f>'ADJ DETAIL-INPUT'!H79</f>
        <v>-3752</v>
      </c>
      <c r="I79" s="275">
        <f>'ADJ DETAIL-INPUT'!I79</f>
        <v>0</v>
      </c>
      <c r="J79" s="275">
        <f>'ADJ DETAIL-INPUT'!J79</f>
        <v>0</v>
      </c>
      <c r="K79" s="275">
        <f>'ADJ DETAIL-INPUT'!K79</f>
        <v>0</v>
      </c>
      <c r="L79" s="275">
        <f>'ADJ DETAIL-INPUT'!L79</f>
        <v>0</v>
      </c>
      <c r="M79" s="275">
        <f>'ADJ DETAIL-INPUT'!M79</f>
        <v>0</v>
      </c>
      <c r="N79" s="275">
        <f>'ADJ DETAIL-INPUT'!N79</f>
        <v>0</v>
      </c>
      <c r="O79" s="275">
        <f>'ADJ DETAIL-INPUT'!O79</f>
        <v>0</v>
      </c>
      <c r="P79" s="275">
        <f>'ADJ DETAIL-INPUT'!P79</f>
        <v>0</v>
      </c>
      <c r="Q79" s="275">
        <f>'ADJ DETAIL-INPUT'!Q79</f>
        <v>0</v>
      </c>
      <c r="R79" s="275">
        <f>'ADJ DETAIL-INPUT'!R79</f>
        <v>0</v>
      </c>
      <c r="S79" s="275">
        <f>'ADJ DETAIL-INPUT'!S79</f>
        <v>0</v>
      </c>
      <c r="T79" s="275">
        <f>'ADJ DETAIL-INPUT'!T79</f>
        <v>0</v>
      </c>
      <c r="U79" s="275">
        <f>'ADJ DETAIL-INPUT'!U79</f>
        <v>0</v>
      </c>
      <c r="V79" s="275">
        <f>'ADJ DETAIL-INPUT'!V79</f>
        <v>0</v>
      </c>
      <c r="W79" s="275">
        <f>'ADJ DETAIL-INPUT'!W79</f>
        <v>0</v>
      </c>
      <c r="X79" s="275">
        <f>'ADJ DETAIL-INPUT'!X79</f>
        <v>0</v>
      </c>
      <c r="Y79" s="275">
        <f>'ADJ DETAIL-INPUT'!Y79</f>
        <v>0</v>
      </c>
      <c r="Z79" s="275">
        <f>'ADJ DETAIL-INPUT'!Z79</f>
        <v>0</v>
      </c>
      <c r="AA79" s="275">
        <f>'ADJ DETAIL-INPUT'!AA79</f>
        <v>0</v>
      </c>
    </row>
    <row r="80" spans="1:27" s="255" customFormat="1" ht="6.75" customHeight="1">
      <c r="A80" s="257"/>
      <c r="E80" s="281">
        <f>'ADJ DETAIL-INPUT'!E80</f>
        <v>0</v>
      </c>
      <c r="F80" s="266">
        <f>'ADJ DETAIL-INPUT'!F80</f>
        <v>0</v>
      </c>
      <c r="G80" s="266">
        <f>'ADJ DETAIL-INPUT'!G80</f>
        <v>0</v>
      </c>
      <c r="H80" s="266">
        <f>'ADJ DETAIL-INPUT'!H80</f>
        <v>0</v>
      </c>
      <c r="I80" s="266">
        <f>'ADJ DETAIL-INPUT'!I80</f>
        <v>0</v>
      </c>
      <c r="J80" s="266">
        <f>'ADJ DETAIL-INPUT'!J80</f>
        <v>0</v>
      </c>
      <c r="K80" s="266">
        <f>'ADJ DETAIL-INPUT'!K80</f>
        <v>0</v>
      </c>
      <c r="L80" s="266">
        <f>'ADJ DETAIL-INPUT'!L80</f>
        <v>0</v>
      </c>
      <c r="M80" s="266">
        <f>'ADJ DETAIL-INPUT'!M80</f>
        <v>0</v>
      </c>
      <c r="N80" s="266">
        <f>'ADJ DETAIL-INPUT'!N80</f>
        <v>0</v>
      </c>
      <c r="O80" s="266">
        <f>'ADJ DETAIL-INPUT'!O80</f>
        <v>0</v>
      </c>
      <c r="P80" s="266">
        <f>'ADJ DETAIL-INPUT'!P80</f>
        <v>0</v>
      </c>
      <c r="Q80" s="266">
        <f>'ADJ DETAIL-INPUT'!Q80</f>
        <v>0</v>
      </c>
      <c r="R80" s="266">
        <f>'ADJ DETAIL-INPUT'!R80</f>
        <v>0</v>
      </c>
      <c r="S80" s="266">
        <f>'ADJ DETAIL-INPUT'!S80</f>
        <v>0</v>
      </c>
      <c r="T80" s="266">
        <f>'ADJ DETAIL-INPUT'!T80</f>
        <v>0</v>
      </c>
      <c r="U80" s="266">
        <f>'ADJ DETAIL-INPUT'!U80</f>
        <v>0</v>
      </c>
      <c r="V80" s="266">
        <f>'ADJ DETAIL-INPUT'!V80</f>
        <v>0</v>
      </c>
      <c r="W80" s="266">
        <f>'ADJ DETAIL-INPUT'!W80</f>
        <v>0</v>
      </c>
      <c r="X80" s="266">
        <f>'ADJ DETAIL-INPUT'!X80</f>
        <v>0</v>
      </c>
      <c r="Y80" s="266">
        <f>'ADJ DETAIL-INPUT'!Y80</f>
        <v>0</v>
      </c>
      <c r="Z80" s="266">
        <f>'ADJ DETAIL-INPUT'!Z80</f>
        <v>0</v>
      </c>
      <c r="AA80" s="266">
        <f>'ADJ DETAIL-INPUT'!AA80</f>
        <v>0</v>
      </c>
    </row>
    <row r="81" spans="1:27" s="254" customFormat="1" ht="12" thickBot="1">
      <c r="A81" s="253">
        <f>'ADJ DETAIL-INPUT'!A81</f>
        <v>49</v>
      </c>
      <c r="B81" s="254" t="str">
        <f>'ADJ DETAIL-INPUT'!B81</f>
        <v xml:space="preserve">TOTAL RATE BASE  </v>
      </c>
      <c r="E81" s="283">
        <f>'ADJ DETAIL-INPUT'!E81</f>
        <v>1710135</v>
      </c>
      <c r="F81" s="283">
        <f>'ADJ DETAIL-INPUT'!F81</f>
        <v>47</v>
      </c>
      <c r="G81" s="283">
        <f>'ADJ DETAIL-INPUT'!G81</f>
        <v>1</v>
      </c>
      <c r="H81" s="283">
        <f>'ADJ DETAIL-INPUT'!H81</f>
        <v>-3752</v>
      </c>
      <c r="I81" s="283">
        <f>'ADJ DETAIL-INPUT'!I81</f>
        <v>-48288</v>
      </c>
      <c r="J81" s="283">
        <f>'ADJ DETAIL-INPUT'!J81</f>
        <v>0</v>
      </c>
      <c r="K81" s="283">
        <f>'ADJ DETAIL-INPUT'!K81</f>
        <v>0</v>
      </c>
      <c r="L81" s="283">
        <f>'ADJ DETAIL-INPUT'!L81</f>
        <v>0</v>
      </c>
      <c r="M81" s="283">
        <f>'ADJ DETAIL-INPUT'!M81</f>
        <v>0</v>
      </c>
      <c r="N81" s="283">
        <f>'ADJ DETAIL-INPUT'!N81</f>
        <v>0</v>
      </c>
      <c r="O81" s="283">
        <f>'ADJ DETAIL-INPUT'!O81</f>
        <v>0</v>
      </c>
      <c r="P81" s="283">
        <f>'ADJ DETAIL-INPUT'!P81</f>
        <v>0</v>
      </c>
      <c r="Q81" s="283">
        <f>'ADJ DETAIL-INPUT'!Q81</f>
        <v>0</v>
      </c>
      <c r="R81" s="283">
        <f>'ADJ DETAIL-INPUT'!R81</f>
        <v>0</v>
      </c>
      <c r="S81" s="283">
        <f>'ADJ DETAIL-INPUT'!S81</f>
        <v>0</v>
      </c>
      <c r="T81" s="283">
        <f>'ADJ DETAIL-INPUT'!T81</f>
        <v>0</v>
      </c>
      <c r="U81" s="283">
        <f>'ADJ DETAIL-INPUT'!U81</f>
        <v>0</v>
      </c>
      <c r="V81" s="283">
        <f>'ADJ DETAIL-INPUT'!V81</f>
        <v>0</v>
      </c>
      <c r="W81" s="283">
        <f>'ADJ DETAIL-INPUT'!W81</f>
        <v>0</v>
      </c>
      <c r="X81" s="283">
        <f>'ADJ DETAIL-INPUT'!X81</f>
        <v>0</v>
      </c>
      <c r="Y81" s="283">
        <f>'ADJ DETAIL-INPUT'!Y81</f>
        <v>0</v>
      </c>
      <c r="Z81" s="283">
        <f>'ADJ DETAIL-INPUT'!Z81</f>
        <v>0</v>
      </c>
      <c r="AA81" s="283">
        <f>'ADJ DETAIL-INPUT'!AA81</f>
        <v>0</v>
      </c>
    </row>
    <row r="82" spans="1:27" ht="12" thickTop="1">
      <c r="D82" s="259"/>
      <c r="E82" s="266"/>
    </row>
    <row r="83" spans="1:27">
      <c r="E83" s="266"/>
    </row>
  </sheetData>
  <sheetProtection formatCells="0" formatColumns="0" formatRows="0" insertColumns="0" insertRows="0" insertHyperlinks="0" deleteColumns="0" deleteRows="0" sort="0" autoFilter="0" pivotTables="0"/>
  <mergeCells count="1">
    <mergeCell ref="AA3:AA6"/>
  </mergeCells>
  <pageMargins left="1.25" right="0.51" top="0.4" bottom="0.5" header="0.27" footer="0.5"/>
  <pageSetup scale="80" firstPageNumber="4" fitToWidth="3" orientation="portrait" r:id="rId1"/>
  <headerFooter scaleWithDoc="0" alignWithMargins="0"/>
  <colBreaks count="24" manualBreakCount="24">
    <brk id="5" min="1" max="79" man="1"/>
    <brk id="6" min="1" max="79" man="1"/>
    <brk id="7" max="1048575" man="1"/>
    <brk id="8" max="1048575" man="1"/>
    <brk id="9" min="1" max="79" man="1"/>
    <brk id="10" max="1048575" man="1"/>
    <brk id="11" min="1" max="79" man="1"/>
    <brk id="12" min="1" max="79" man="1"/>
    <brk id="13" min="1" max="79" man="1"/>
    <brk id="14" min="1" max="79" man="1"/>
    <brk id="15" min="1" max="79" man="1"/>
    <brk id="16" min="1" max="79" man="1"/>
    <brk id="17" min="1" max="79" man="1"/>
    <brk id="18" min="1" max="79" man="1"/>
    <brk id="19" min="1" max="79" man="1"/>
    <brk id="20" max="1048575" man="1"/>
    <brk id="21" max="1048575" man="1"/>
    <brk id="22" max="1048575" man="1"/>
    <brk id="23" max="1048575" man="1"/>
    <brk id="24" max="1048575" man="1"/>
    <brk id="21" max="1048575" man="1"/>
    <brk id="25" max="1048575" man="1"/>
    <brk id="22" max="1048575" man="1"/>
    <brk id="26"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XFD505"/>
  <sheetViews>
    <sheetView workbookViewId="0">
      <selection activeCell="E8" sqref="E8"/>
    </sheetView>
  </sheetViews>
  <sheetFormatPr defaultColWidth="12.453125" defaultRowHeight="11.5"/>
  <cols>
    <col min="1" max="1" width="7.81640625" style="116" customWidth="1"/>
    <col min="2" max="2" width="26.1796875" style="115" customWidth="1"/>
    <col min="3" max="3" width="12.453125" style="115" customWidth="1"/>
    <col min="4" max="4" width="5.54296875" style="115" bestFit="1" customWidth="1"/>
    <col min="5" max="5" width="14.54296875" style="115" customWidth="1"/>
    <col min="6" max="8" width="12.453125" style="115" customWidth="1"/>
    <col min="9" max="9" width="14.54296875" style="115" hidden="1" customWidth="1"/>
    <col min="10" max="11" width="12.453125" style="115" hidden="1" customWidth="1"/>
    <col min="12" max="16384" width="12.453125" style="115"/>
  </cols>
  <sheetData>
    <row r="1" spans="1:11">
      <c r="A1" s="142" t="s">
        <v>88</v>
      </c>
      <c r="B1" s="143"/>
      <c r="C1" s="142"/>
    </row>
    <row r="2" spans="1:11">
      <c r="A2" s="142" t="s">
        <v>58</v>
      </c>
      <c r="B2" s="143"/>
      <c r="C2" s="142"/>
      <c r="I2" s="142"/>
      <c r="J2" s="116" t="s">
        <v>111</v>
      </c>
      <c r="K2" s="142"/>
    </row>
    <row r="3" spans="1:11">
      <c r="A3" s="143" t="str">
        <f>'ADJ DETAIL-INPUT'!A4</f>
        <v>TWELVE MONTHS ENDED DECEMBER 31, 2019</v>
      </c>
      <c r="B3" s="143"/>
      <c r="C3" s="142"/>
      <c r="I3" s="142" t="s">
        <v>112</v>
      </c>
      <c r="J3" s="142"/>
      <c r="K3" s="142"/>
    </row>
    <row r="4" spans="1:11">
      <c r="A4" s="142" t="s">
        <v>0</v>
      </c>
      <c r="B4" s="143"/>
      <c r="C4" s="142"/>
      <c r="F4" s="213"/>
      <c r="I4" s="141" t="s">
        <v>61</v>
      </c>
      <c r="J4" s="141"/>
      <c r="K4" s="140"/>
    </row>
    <row r="5" spans="1:11">
      <c r="A5" s="142"/>
      <c r="B5" s="143"/>
      <c r="C5" s="142"/>
      <c r="I5" s="139"/>
      <c r="J5" s="139"/>
      <c r="K5" s="138"/>
    </row>
    <row r="6" spans="1:11">
      <c r="A6" s="142"/>
      <c r="B6" s="143"/>
      <c r="C6" s="142"/>
      <c r="E6" s="142" t="s">
        <v>59</v>
      </c>
      <c r="F6" s="142"/>
      <c r="G6" s="142"/>
      <c r="I6" s="139"/>
      <c r="J6" s="139"/>
      <c r="K6" s="138"/>
    </row>
    <row r="7" spans="1:11">
      <c r="A7" s="142"/>
      <c r="B7" s="143"/>
      <c r="C7" s="142"/>
      <c r="E7" s="142" t="s">
        <v>60</v>
      </c>
      <c r="F7" s="142"/>
      <c r="G7" s="142"/>
      <c r="I7" s="139"/>
      <c r="J7" s="139"/>
      <c r="K7" s="138"/>
    </row>
    <row r="8" spans="1:11">
      <c r="A8" s="142"/>
      <c r="B8" s="143"/>
      <c r="C8" s="142"/>
      <c r="E8" s="141" t="s">
        <v>61</v>
      </c>
      <c r="F8" s="141"/>
      <c r="G8" s="140"/>
      <c r="I8" s="139"/>
      <c r="J8" s="139"/>
      <c r="K8" s="138"/>
    </row>
    <row r="9" spans="1:11">
      <c r="A9" s="116" t="s">
        <v>7</v>
      </c>
    </row>
    <row r="10" spans="1:11" s="116" customFormat="1">
      <c r="A10" s="116" t="s">
        <v>62</v>
      </c>
      <c r="B10" s="137" t="s">
        <v>19</v>
      </c>
      <c r="C10" s="137"/>
      <c r="E10" s="137" t="s">
        <v>63</v>
      </c>
      <c r="F10" s="137" t="s">
        <v>64</v>
      </c>
      <c r="G10" s="137" t="s">
        <v>49</v>
      </c>
      <c r="H10" s="136" t="s">
        <v>65</v>
      </c>
      <c r="I10" s="137" t="s">
        <v>63</v>
      </c>
      <c r="J10" s="137" t="s">
        <v>64</v>
      </c>
      <c r="K10" s="137"/>
    </row>
    <row r="11" spans="1:11" s="116" customFormat="1" ht="5.25" customHeight="1">
      <c r="B11" s="194"/>
      <c r="C11" s="194"/>
      <c r="E11" s="194"/>
      <c r="F11" s="194"/>
      <c r="G11" s="194"/>
      <c r="H11" s="136"/>
      <c r="I11" s="194"/>
      <c r="J11" s="194"/>
      <c r="K11" s="194"/>
    </row>
    <row r="12" spans="1:11" s="116" customFormat="1" ht="5.25" customHeight="1">
      <c r="B12" s="194"/>
      <c r="C12" s="194"/>
      <c r="E12" s="194"/>
      <c r="F12" s="194"/>
      <c r="G12" s="194"/>
      <c r="H12" s="136"/>
      <c r="I12" s="194"/>
      <c r="J12" s="194"/>
      <c r="K12" s="194"/>
    </row>
    <row r="13" spans="1:11">
      <c r="B13" s="118" t="s">
        <v>30</v>
      </c>
    </row>
    <row r="14" spans="1:11" s="122" customFormat="1">
      <c r="A14" s="125">
        <v>1</v>
      </c>
      <c r="B14" s="124" t="s">
        <v>31</v>
      </c>
      <c r="E14" s="130">
        <f>F14+G14</f>
        <v>546549</v>
      </c>
      <c r="F14" s="130">
        <f>SUM(F86:F89)+F91</f>
        <v>546549</v>
      </c>
      <c r="G14" s="130">
        <f>SUM(G86:G90)</f>
        <v>0</v>
      </c>
      <c r="H14" s="122" t="str">
        <f t="shared" ref="H14:H19" si="0">IF(E14=F14+G14," ","ERROR")</f>
        <v xml:space="preserve"> </v>
      </c>
      <c r="I14" s="130" t="e">
        <f>J14+K14</f>
        <v>#REF!</v>
      </c>
      <c r="J14" s="130" t="e">
        <f>#REF!</f>
        <v>#REF!</v>
      </c>
      <c r="K14" s="130"/>
    </row>
    <row r="15" spans="1:11">
      <c r="A15" s="116">
        <v>2</v>
      </c>
      <c r="B15" s="118" t="s">
        <v>32</v>
      </c>
      <c r="E15" s="127">
        <f>F15+G15</f>
        <v>1228</v>
      </c>
      <c r="F15" s="127">
        <f>SUM(F90)</f>
        <v>1228</v>
      </c>
      <c r="G15" s="127">
        <f>SUM(G91)</f>
        <v>0</v>
      </c>
      <c r="H15" s="122" t="str">
        <f t="shared" si="0"/>
        <v xml:space="preserve"> </v>
      </c>
      <c r="I15" s="127" t="e">
        <f>J15+K15</f>
        <v>#REF!</v>
      </c>
      <c r="J15" s="127" t="e">
        <f>#REF!</f>
        <v>#REF!</v>
      </c>
      <c r="K15" s="127"/>
    </row>
    <row r="16" spans="1:11">
      <c r="A16" s="116">
        <v>3</v>
      </c>
      <c r="B16" s="118" t="s">
        <v>66</v>
      </c>
      <c r="E16" s="127">
        <f>F16+G16</f>
        <v>53430</v>
      </c>
      <c r="F16" s="127">
        <f>SUM(F94)</f>
        <v>53430</v>
      </c>
      <c r="G16" s="127">
        <f>SUM(G94)</f>
        <v>0</v>
      </c>
      <c r="H16" s="122" t="str">
        <f t="shared" si="0"/>
        <v xml:space="preserve"> </v>
      </c>
      <c r="I16" s="127" t="e">
        <f>J16+K16</f>
        <v>#REF!</v>
      </c>
      <c r="J16" s="127" t="e">
        <f>#REF!</f>
        <v>#REF!</v>
      </c>
      <c r="K16" s="127"/>
    </row>
    <row r="17" spans="1:11">
      <c r="A17" s="116">
        <v>4</v>
      </c>
      <c r="B17" s="118" t="s">
        <v>67</v>
      </c>
      <c r="E17" s="134">
        <f>E14+E15+E16</f>
        <v>601207</v>
      </c>
      <c r="F17" s="134">
        <f>F14+F15+F16</f>
        <v>601207</v>
      </c>
      <c r="G17" s="134">
        <f>G14+G15+G16</f>
        <v>0</v>
      </c>
      <c r="H17" s="122" t="str">
        <f t="shared" si="0"/>
        <v xml:space="preserve"> </v>
      </c>
      <c r="I17" s="134" t="e">
        <f>I14+I15+I16</f>
        <v>#REF!</v>
      </c>
      <c r="J17" s="134" t="e">
        <f>J14+J15+J16</f>
        <v>#REF!</v>
      </c>
      <c r="K17" s="134"/>
    </row>
    <row r="18" spans="1:11">
      <c r="A18" s="116">
        <v>5</v>
      </c>
      <c r="B18" s="118" t="s">
        <v>34</v>
      </c>
      <c r="E18" s="135">
        <f>F18+G18</f>
        <v>60250</v>
      </c>
      <c r="F18" s="127">
        <f>SUM(F98:F104)</f>
        <v>60250</v>
      </c>
      <c r="G18" s="127">
        <f>SUM(G100:G104)</f>
        <v>0</v>
      </c>
      <c r="H18" s="122" t="str">
        <f t="shared" si="0"/>
        <v xml:space="preserve"> </v>
      </c>
      <c r="I18" s="135" t="e">
        <f>J18+K18</f>
        <v>#REF!</v>
      </c>
      <c r="J18" s="127" t="e">
        <f>#REF!</f>
        <v>#REF!</v>
      </c>
      <c r="K18" s="127"/>
    </row>
    <row r="19" spans="1:11">
      <c r="A19" s="116">
        <v>6</v>
      </c>
      <c r="B19" s="118" t="s">
        <v>68</v>
      </c>
      <c r="E19" s="134">
        <f>E17+E18</f>
        <v>661457</v>
      </c>
      <c r="F19" s="134">
        <f>F17+F18</f>
        <v>661457</v>
      </c>
      <c r="G19" s="134">
        <f>G17+G18</f>
        <v>0</v>
      </c>
      <c r="H19" s="122" t="str">
        <f t="shared" si="0"/>
        <v xml:space="preserve"> </v>
      </c>
      <c r="I19" s="134" t="e">
        <f>I17+I18</f>
        <v>#REF!</v>
      </c>
      <c r="J19" s="134" t="e">
        <f>J17+J18</f>
        <v>#REF!</v>
      </c>
      <c r="K19" s="134"/>
    </row>
    <row r="20" spans="1:11">
      <c r="E20" s="129"/>
      <c r="F20" s="129"/>
      <c r="G20" s="129"/>
      <c r="H20" s="122"/>
      <c r="I20" s="129"/>
      <c r="J20" s="129"/>
      <c r="K20" s="129"/>
    </row>
    <row r="21" spans="1:11">
      <c r="B21" s="118" t="s">
        <v>35</v>
      </c>
      <c r="E21" s="129"/>
      <c r="F21" s="129"/>
      <c r="G21" s="129"/>
      <c r="H21" s="122"/>
      <c r="I21" s="129"/>
      <c r="J21" s="129"/>
      <c r="K21" s="129"/>
    </row>
    <row r="22" spans="1:11">
      <c r="B22" s="118" t="s">
        <v>36</v>
      </c>
      <c r="E22" s="129"/>
      <c r="F22" s="129"/>
      <c r="G22" s="129"/>
      <c r="H22" s="122"/>
      <c r="I22" s="129"/>
      <c r="J22" s="129"/>
      <c r="K22" s="129"/>
    </row>
    <row r="23" spans="1:11">
      <c r="A23" s="116">
        <v>7</v>
      </c>
      <c r="B23" s="118" t="s">
        <v>69</v>
      </c>
      <c r="E23" s="127">
        <f>F23+G23</f>
        <v>170553</v>
      </c>
      <c r="F23" s="127">
        <f>SUM(F164-F160+F185)</f>
        <v>170553</v>
      </c>
      <c r="G23" s="127">
        <f>SUM(G164-G160+G185)</f>
        <v>0</v>
      </c>
      <c r="H23" s="122" t="str">
        <f>IF(E23=F23+G23," ","ERROR")</f>
        <v xml:space="preserve"> </v>
      </c>
      <c r="I23" s="127" t="e">
        <f>J23+K23</f>
        <v>#REF!</v>
      </c>
      <c r="J23" s="127" t="e">
        <f>#REF!+#REF!+#REF!+#REF!+#REF!</f>
        <v>#REF!</v>
      </c>
      <c r="K23" s="127"/>
    </row>
    <row r="24" spans="1:11">
      <c r="A24" s="116">
        <v>8</v>
      </c>
      <c r="B24" s="118" t="s">
        <v>70</v>
      </c>
      <c r="E24" s="127">
        <f>F24+G24</f>
        <v>89083</v>
      </c>
      <c r="F24" s="127">
        <f>SUM(F160)</f>
        <v>89083</v>
      </c>
      <c r="G24" s="127">
        <f>SUM(G160)</f>
        <v>0</v>
      </c>
      <c r="H24" s="122" t="str">
        <f>IF(E24=F24+G24," ","ERROR")</f>
        <v xml:space="preserve"> </v>
      </c>
      <c r="I24" s="127" t="e">
        <f>J24+K24</f>
        <v>#REF!</v>
      </c>
      <c r="J24" s="127" t="e">
        <f>#REF!</f>
        <v>#REF!</v>
      </c>
      <c r="K24" s="127"/>
    </row>
    <row r="25" spans="1:11">
      <c r="A25" s="116">
        <v>9</v>
      </c>
      <c r="B25" s="118" t="s">
        <v>493</v>
      </c>
      <c r="E25" s="127">
        <f>F25+G25</f>
        <v>32447</v>
      </c>
      <c r="F25" s="127">
        <f>SUM(F187:F190)</f>
        <v>32447</v>
      </c>
      <c r="G25" s="127">
        <f>SUM(G187:G189)</f>
        <v>0</v>
      </c>
      <c r="H25" s="122" t="str">
        <f>IF(E25=F25+G25," ","ERROR")</f>
        <v xml:space="preserve"> </v>
      </c>
      <c r="I25" s="127" t="e">
        <f>J25+K25</f>
        <v>#REF!</v>
      </c>
      <c r="J25" s="127" t="e">
        <f>#REF!</f>
        <v>#REF!</v>
      </c>
      <c r="K25" s="127"/>
    </row>
    <row r="26" spans="1:11">
      <c r="A26" s="116">
        <v>10</v>
      </c>
      <c r="B26" s="118" t="s">
        <v>616</v>
      </c>
      <c r="E26" s="127">
        <f>F26+G26</f>
        <v>-712</v>
      </c>
      <c r="F26" s="127">
        <f>SUM(F192:F225)</f>
        <v>-712</v>
      </c>
      <c r="G26" s="127">
        <f>SUM(G192:G224)</f>
        <v>0</v>
      </c>
      <c r="H26" s="122"/>
      <c r="I26" s="127"/>
      <c r="J26" s="127"/>
      <c r="K26" s="127"/>
    </row>
    <row r="27" spans="1:11">
      <c r="A27" s="116">
        <v>11</v>
      </c>
      <c r="B27" s="118" t="s">
        <v>71</v>
      </c>
      <c r="E27" s="126">
        <f>F27+G27</f>
        <v>16489</v>
      </c>
      <c r="F27" s="127">
        <f>SUM(F226)</f>
        <v>16489</v>
      </c>
      <c r="G27" s="127">
        <f>SUM(G226)</f>
        <v>0</v>
      </c>
      <c r="H27" s="122" t="str">
        <f>IF(E27=F27+G27," ","ERROR")</f>
        <v xml:space="preserve"> </v>
      </c>
      <c r="I27" s="126" t="e">
        <f>J27+K27</f>
        <v>#REF!</v>
      </c>
      <c r="J27" s="127" t="e">
        <f>#REF!</f>
        <v>#REF!</v>
      </c>
      <c r="K27" s="127"/>
    </row>
    <row r="28" spans="1:11">
      <c r="A28" s="116">
        <v>12</v>
      </c>
      <c r="B28" s="118" t="s">
        <v>72</v>
      </c>
      <c r="E28" s="134">
        <f>SUM(E23:E27)</f>
        <v>307860</v>
      </c>
      <c r="F28" s="134">
        <f>SUM(F23:F27)</f>
        <v>307860</v>
      </c>
      <c r="G28" s="134">
        <f>SUM(G23:G27)</f>
        <v>0</v>
      </c>
      <c r="H28" s="122" t="str">
        <f>IF(E28=F28+G28," ","ERROR")</f>
        <v xml:space="preserve"> </v>
      </c>
      <c r="I28" s="127" t="e">
        <f>I23+I24+I25+I27</f>
        <v>#REF!</v>
      </c>
      <c r="J28" s="134" t="e">
        <f>J23+J24+J25+J27</f>
        <v>#REF!</v>
      </c>
      <c r="K28" s="134"/>
    </row>
    <row r="29" spans="1:11">
      <c r="E29" s="127"/>
      <c r="F29" s="129"/>
      <c r="G29" s="129"/>
      <c r="H29" s="122"/>
      <c r="I29" s="127"/>
      <c r="J29" s="129"/>
      <c r="K29" s="129"/>
    </row>
    <row r="30" spans="1:11">
      <c r="B30" s="118" t="s">
        <v>38</v>
      </c>
      <c r="E30" s="127"/>
      <c r="F30" s="129"/>
      <c r="G30" s="129"/>
      <c r="H30" s="122"/>
      <c r="I30" s="127"/>
      <c r="J30" s="129"/>
      <c r="K30" s="129"/>
    </row>
    <row r="31" spans="1:11">
      <c r="A31" s="116">
        <v>13</v>
      </c>
      <c r="B31" s="118" t="s">
        <v>69</v>
      </c>
      <c r="E31" s="127">
        <f>F31+G31</f>
        <v>26747</v>
      </c>
      <c r="F31" s="127">
        <f>SUM(F255)</f>
        <v>26747</v>
      </c>
      <c r="G31" s="127">
        <f>SUM(G255)</f>
        <v>0</v>
      </c>
      <c r="H31" s="122" t="str">
        <f>IF(E31=F31+G31," ","ERROR")</f>
        <v xml:space="preserve"> </v>
      </c>
      <c r="I31" s="127" t="e">
        <f>J31+K31</f>
        <v>#REF!</v>
      </c>
      <c r="J31" s="127" t="e">
        <f>#REF!</f>
        <v>#REF!</v>
      </c>
      <c r="K31" s="127"/>
    </row>
    <row r="32" spans="1:11">
      <c r="A32" s="116">
        <v>14</v>
      </c>
      <c r="B32" s="118" t="s">
        <v>493</v>
      </c>
      <c r="E32" s="127">
        <f>F32+G32</f>
        <v>31132</v>
      </c>
      <c r="F32" s="127">
        <f>SUM(F257:F258)</f>
        <v>31132</v>
      </c>
      <c r="G32" s="127">
        <f>SUM(G257:G258)</f>
        <v>0</v>
      </c>
      <c r="H32" s="122" t="str">
        <f>IF(E32=F32+G32," ","ERROR")</f>
        <v xml:space="preserve"> </v>
      </c>
      <c r="I32" s="127" t="e">
        <f>J32+K32</f>
        <v>#REF!</v>
      </c>
      <c r="J32" s="127" t="e">
        <f>#REF!</f>
        <v>#REF!</v>
      </c>
      <c r="K32" s="127"/>
    </row>
    <row r="33" spans="1:11">
      <c r="B33" s="118" t="s">
        <v>650</v>
      </c>
      <c r="E33" s="127"/>
      <c r="F33" s="127"/>
      <c r="G33" s="127"/>
      <c r="H33" s="122"/>
      <c r="I33" s="127"/>
      <c r="J33" s="127"/>
      <c r="K33" s="127"/>
    </row>
    <row r="34" spans="1:11">
      <c r="A34" s="116">
        <v>15</v>
      </c>
      <c r="B34" s="118" t="s">
        <v>71</v>
      </c>
      <c r="E34" s="126">
        <f>F34+G34</f>
        <v>47422</v>
      </c>
      <c r="F34" s="127">
        <f>SUM(F259)</f>
        <v>47422</v>
      </c>
      <c r="G34" s="127">
        <f>SUM(G259)</f>
        <v>0</v>
      </c>
      <c r="H34" s="122" t="str">
        <f>IF(E34=F34+G34," ","ERROR")</f>
        <v xml:space="preserve"> </v>
      </c>
      <c r="I34" s="126" t="e">
        <f>J34+K34</f>
        <v>#REF!</v>
      </c>
      <c r="J34" s="127" t="e">
        <f>#REF!</f>
        <v>#REF!</v>
      </c>
      <c r="K34" s="127"/>
    </row>
    <row r="35" spans="1:11">
      <c r="A35" s="116">
        <v>16</v>
      </c>
      <c r="B35" s="118" t="s">
        <v>73</v>
      </c>
      <c r="E35" s="127">
        <f>E31+E32+E34</f>
        <v>105301</v>
      </c>
      <c r="F35" s="134">
        <f>F31+F32+F34</f>
        <v>105301</v>
      </c>
      <c r="G35" s="134">
        <f>G31+G32+G34</f>
        <v>0</v>
      </c>
      <c r="H35" s="122" t="str">
        <f>IF(E35=F35+G35," ","ERROR")</f>
        <v xml:space="preserve"> </v>
      </c>
      <c r="I35" s="127" t="e">
        <f>I31+I32+I34</f>
        <v>#REF!</v>
      </c>
      <c r="J35" s="134" t="e">
        <f>J31+J32+J34</f>
        <v>#REF!</v>
      </c>
      <c r="K35" s="134"/>
    </row>
    <row r="36" spans="1:11">
      <c r="E36" s="129"/>
      <c r="F36" s="129"/>
      <c r="G36" s="129"/>
      <c r="H36" s="122"/>
      <c r="I36" s="129"/>
      <c r="J36" s="129"/>
      <c r="K36" s="129"/>
    </row>
    <row r="37" spans="1:11">
      <c r="A37" s="116">
        <v>17</v>
      </c>
      <c r="B37" s="118" t="s">
        <v>39</v>
      </c>
      <c r="E37" s="127">
        <f>F37+G37</f>
        <v>9916</v>
      </c>
      <c r="F37" s="127">
        <f>SUM(F270)</f>
        <v>9916</v>
      </c>
      <c r="G37" s="127">
        <f>SUM(G270)</f>
        <v>0</v>
      </c>
      <c r="H37" s="122" t="str">
        <f>IF(E37=F37+G37," ","ERROR")</f>
        <v xml:space="preserve"> </v>
      </c>
      <c r="I37" s="127" t="e">
        <f>J37+K37</f>
        <v>#REF!</v>
      </c>
      <c r="J37" s="127" t="e">
        <f>#REF!</f>
        <v>#REF!</v>
      </c>
      <c r="K37" s="127"/>
    </row>
    <row r="38" spans="1:11">
      <c r="A38" s="116">
        <v>18</v>
      </c>
      <c r="B38" s="118" t="s">
        <v>40</v>
      </c>
      <c r="E38" s="127">
        <f>F38+G38</f>
        <v>28425</v>
      </c>
      <c r="F38" s="127">
        <f>SUM(F276)</f>
        <v>28425</v>
      </c>
      <c r="G38" s="127">
        <f>SUM(G276)</f>
        <v>0</v>
      </c>
      <c r="H38" s="122" t="str">
        <f>IF(E38=F38+G38," ","ERROR")</f>
        <v xml:space="preserve"> </v>
      </c>
      <c r="I38" s="127" t="e">
        <f>J38+K38</f>
        <v>#REF!</v>
      </c>
      <c r="J38" s="127" t="e">
        <f>#REF!</f>
        <v>#REF!</v>
      </c>
      <c r="K38" s="127"/>
    </row>
    <row r="39" spans="1:11">
      <c r="A39" s="116">
        <v>19</v>
      </c>
      <c r="B39" s="118" t="s">
        <v>41</v>
      </c>
      <c r="E39" s="127">
        <f>F39+G39</f>
        <v>0</v>
      </c>
      <c r="F39" s="127">
        <f>SUM(F282)</f>
        <v>0</v>
      </c>
      <c r="G39" s="127">
        <f>SUM(G282)</f>
        <v>0</v>
      </c>
      <c r="H39" s="122" t="str">
        <f>IF(E39=F39+G39," ","ERROR")</f>
        <v xml:space="preserve"> </v>
      </c>
      <c r="I39" s="127" t="e">
        <f>J39+K39</f>
        <v>#REF!</v>
      </c>
      <c r="J39" s="127" t="e">
        <f>#REF!</f>
        <v>#REF!</v>
      </c>
      <c r="K39" s="127"/>
    </row>
    <row r="40" spans="1:11">
      <c r="E40" s="129"/>
      <c r="F40" s="129"/>
      <c r="G40" s="129"/>
      <c r="H40" s="122"/>
      <c r="I40" s="129"/>
      <c r="J40" s="129"/>
      <c r="K40" s="129"/>
    </row>
    <row r="41" spans="1:11">
      <c r="B41" s="118" t="s">
        <v>42</v>
      </c>
      <c r="E41" s="129"/>
      <c r="F41" s="129"/>
      <c r="G41" s="129"/>
      <c r="H41" s="122"/>
      <c r="I41" s="129"/>
      <c r="J41" s="129"/>
      <c r="K41" s="129"/>
    </row>
    <row r="42" spans="1:11">
      <c r="A42" s="116">
        <v>20</v>
      </c>
      <c r="B42" s="118" t="s">
        <v>69</v>
      </c>
      <c r="E42" s="127">
        <f>F42+G42</f>
        <v>55880</v>
      </c>
      <c r="F42" s="127">
        <f>SUM(F297)</f>
        <v>55880</v>
      </c>
      <c r="G42" s="127">
        <f>SUM(G297)</f>
        <v>0</v>
      </c>
      <c r="H42" s="122" t="str">
        <f>IF(E42=F42+G42," ","ERROR")</f>
        <v xml:space="preserve"> </v>
      </c>
      <c r="I42" s="127" t="e">
        <f>J42+K42</f>
        <v>#REF!</v>
      </c>
      <c r="J42" s="127" t="e">
        <f>#REF!</f>
        <v>#REF!</v>
      </c>
      <c r="K42" s="127"/>
    </row>
    <row r="43" spans="1:11">
      <c r="A43" s="116">
        <v>21</v>
      </c>
      <c r="B43" s="118" t="s">
        <v>493</v>
      </c>
      <c r="E43" s="127">
        <f>F43+G43</f>
        <v>35595</v>
      </c>
      <c r="F43" s="127">
        <f>SUM(F299:F302)</f>
        <v>35595</v>
      </c>
      <c r="G43" s="127">
        <f>SUM(G311)</f>
        <v>0</v>
      </c>
      <c r="H43" s="122" t="str">
        <f>IF(E43=F43+G43," ","ERROR")</f>
        <v xml:space="preserve"> </v>
      </c>
      <c r="I43" s="127" t="e">
        <f>J43+K43</f>
        <v>#REF!</v>
      </c>
      <c r="J43" s="127" t="e">
        <f>#REF!</f>
        <v>#REF!</v>
      </c>
      <c r="K43" s="127"/>
    </row>
    <row r="44" spans="1:11">
      <c r="A44" s="116">
        <v>22</v>
      </c>
      <c r="B44" s="118" t="s">
        <v>616</v>
      </c>
      <c r="E44" s="127">
        <f>F44+G44</f>
        <v>-9018</v>
      </c>
      <c r="F44" s="127">
        <f>F303+F304+F305+F306+F307+F308+F309+F310</f>
        <v>-9018</v>
      </c>
      <c r="G44" s="127">
        <f>G303+G304+G305+G306+G307+G308+G309+G310</f>
        <v>0</v>
      </c>
      <c r="H44" s="122"/>
      <c r="I44" s="127"/>
      <c r="J44" s="127"/>
      <c r="K44" s="127"/>
    </row>
    <row r="45" spans="1:11">
      <c r="A45" s="116">
        <v>23</v>
      </c>
      <c r="B45" s="118" t="s">
        <v>71</v>
      </c>
      <c r="E45" s="127">
        <f>F45+G45</f>
        <v>0</v>
      </c>
      <c r="F45" s="127">
        <v>0</v>
      </c>
      <c r="G45" s="127">
        <v>0</v>
      </c>
      <c r="H45" s="122" t="str">
        <f>IF(E45=F45+G45," ","ERROR")</f>
        <v xml:space="preserve"> </v>
      </c>
      <c r="I45" s="127" t="e">
        <f>J45+K45</f>
        <v>#REF!</v>
      </c>
      <c r="J45" s="127" t="e">
        <f>#REF!</f>
        <v>#REF!</v>
      </c>
      <c r="K45" s="127"/>
    </row>
    <row r="46" spans="1:11">
      <c r="A46" s="116">
        <v>24</v>
      </c>
      <c r="B46" s="118" t="s">
        <v>74</v>
      </c>
      <c r="E46" s="133">
        <f>E42+E43+E44+E45</f>
        <v>82457</v>
      </c>
      <c r="F46" s="133">
        <f>F42+F43+F44+F45</f>
        <v>82457</v>
      </c>
      <c r="G46" s="133">
        <f>G42+G43+G44+G45</f>
        <v>0</v>
      </c>
      <c r="H46" s="122" t="str">
        <f>IF(E46=F46+G46," ","ERROR")</f>
        <v xml:space="preserve"> </v>
      </c>
      <c r="I46" s="133" t="e">
        <f>I42+I43+I45</f>
        <v>#REF!</v>
      </c>
      <c r="J46" s="133" t="e">
        <f>J42+J43+J45</f>
        <v>#REF!</v>
      </c>
      <c r="K46" s="133"/>
    </row>
    <row r="47" spans="1:11" ht="18.75" customHeight="1">
      <c r="A47" s="116">
        <v>25</v>
      </c>
      <c r="B47" s="118" t="s">
        <v>43</v>
      </c>
      <c r="E47" s="132">
        <f>E28+E35+E37+E38+E39+E46</f>
        <v>533959</v>
      </c>
      <c r="F47" s="132">
        <f>F28+F35+F37+F38+F39+F46</f>
        <v>533959</v>
      </c>
      <c r="G47" s="132">
        <f>G28+G35+G37+G38+G39+G46</f>
        <v>0</v>
      </c>
      <c r="H47" s="122" t="str">
        <f>IF(E47=F47+G47," ","ERROR")</f>
        <v xml:space="preserve"> </v>
      </c>
      <c r="I47" s="132" t="e">
        <f>I28+I35+I37+I38+I39+I46</f>
        <v>#REF!</v>
      </c>
      <c r="J47" s="132" t="e">
        <f>J28+J35+J37+J38+J39+J46</f>
        <v>#REF!</v>
      </c>
      <c r="K47" s="132"/>
    </row>
    <row r="48" spans="1:11">
      <c r="E48" s="129"/>
      <c r="F48" s="129"/>
      <c r="G48" s="129"/>
      <c r="H48" s="122"/>
      <c r="I48" s="129"/>
      <c r="J48" s="129"/>
      <c r="K48" s="129"/>
    </row>
    <row r="49" spans="1:11">
      <c r="A49" s="168">
        <v>26</v>
      </c>
      <c r="B49" s="118" t="s">
        <v>75</v>
      </c>
      <c r="E49" s="129">
        <f>E19-E47</f>
        <v>127498</v>
      </c>
      <c r="F49" s="129">
        <f>F19-F47</f>
        <v>127498</v>
      </c>
      <c r="G49" s="129">
        <f>G19-G47</f>
        <v>0</v>
      </c>
      <c r="H49" s="122" t="str">
        <f>IF(E49=F49+G49," ","ERROR")</f>
        <v xml:space="preserve"> </v>
      </c>
      <c r="I49" s="129" t="e">
        <f>I19-I47</f>
        <v>#REF!</v>
      </c>
      <c r="J49" s="129" t="e">
        <f>J19-J47</f>
        <v>#REF!</v>
      </c>
      <c r="K49" s="129"/>
    </row>
    <row r="50" spans="1:11">
      <c r="B50" s="118"/>
      <c r="E50" s="129"/>
      <c r="F50" s="129"/>
      <c r="G50" s="129"/>
      <c r="H50" s="122"/>
      <c r="I50" s="129"/>
      <c r="J50" s="129"/>
      <c r="K50" s="129"/>
    </row>
    <row r="51" spans="1:11">
      <c r="B51" s="118" t="s">
        <v>76</v>
      </c>
      <c r="E51" s="129"/>
      <c r="F51" s="129"/>
      <c r="G51" s="129"/>
      <c r="H51" s="122"/>
      <c r="I51" s="129"/>
      <c r="J51" s="129"/>
      <c r="K51" s="129"/>
    </row>
    <row r="52" spans="1:11">
      <c r="A52" s="116">
        <v>27</v>
      </c>
      <c r="B52" s="118" t="s">
        <v>77</v>
      </c>
      <c r="D52" s="131">
        <v>0.21</v>
      </c>
      <c r="E52" s="127">
        <f>F52+G52</f>
        <v>4963</v>
      </c>
      <c r="F52" s="127">
        <f>SUM(F319)</f>
        <v>4963</v>
      </c>
      <c r="G52" s="127">
        <f>SUM(G319)</f>
        <v>0</v>
      </c>
      <c r="H52" s="122" t="str">
        <f>IF(E52=F52+G52," ","ERROR")</f>
        <v xml:space="preserve"> </v>
      </c>
      <c r="I52" s="127" t="e">
        <f>J52+K52</f>
        <v>#REF!</v>
      </c>
      <c r="J52" s="127" t="e">
        <f>#REF!</f>
        <v>#REF!</v>
      </c>
      <c r="K52" s="127"/>
    </row>
    <row r="53" spans="1:11">
      <c r="A53" s="116">
        <v>28</v>
      </c>
      <c r="B53" s="118" t="s">
        <v>502</v>
      </c>
      <c r="D53" s="131"/>
      <c r="E53" s="127"/>
      <c r="F53" s="127"/>
      <c r="G53" s="127"/>
      <c r="H53" s="122"/>
      <c r="I53" s="127"/>
      <c r="J53" s="127"/>
      <c r="K53" s="127"/>
    </row>
    <row r="54" spans="1:11">
      <c r="A54" s="116">
        <v>29</v>
      </c>
      <c r="B54" s="118" t="s">
        <v>78</v>
      </c>
      <c r="E54" s="127">
        <f>F54+G54</f>
        <v>7830</v>
      </c>
      <c r="F54" s="127">
        <f t="shared" ref="F54:G55" si="1">SUM(F320)</f>
        <v>7830</v>
      </c>
      <c r="G54" s="127">
        <f t="shared" si="1"/>
        <v>0</v>
      </c>
      <c r="H54" s="122" t="str">
        <f>IF(E54=F54+G54," ","ERROR")</f>
        <v xml:space="preserve"> </v>
      </c>
      <c r="I54" s="127" t="e">
        <f>J54+K54</f>
        <v>#REF!</v>
      </c>
      <c r="J54" s="127" t="e">
        <f>#REF!</f>
        <v>#REF!</v>
      </c>
      <c r="K54" s="127"/>
    </row>
    <row r="55" spans="1:11">
      <c r="A55" s="116">
        <v>30</v>
      </c>
      <c r="B55" s="118" t="s">
        <v>79</v>
      </c>
      <c r="E55" s="126">
        <f>F55+G55</f>
        <v>-318</v>
      </c>
      <c r="F55" s="126">
        <f t="shared" si="1"/>
        <v>-318</v>
      </c>
      <c r="G55" s="126">
        <f t="shared" si="1"/>
        <v>0</v>
      </c>
      <c r="H55" s="122" t="str">
        <f>IF(E55=F55+G55," ","ERROR")</f>
        <v xml:space="preserve"> </v>
      </c>
      <c r="I55" s="127" t="e">
        <f>J55+K55</f>
        <v>#REF!</v>
      </c>
      <c r="J55" s="127" t="e">
        <f>#REF!</f>
        <v>#REF!</v>
      </c>
      <c r="K55" s="127"/>
    </row>
    <row r="56" spans="1:11">
      <c r="B56" s="118"/>
      <c r="E56" s="128"/>
      <c r="F56" s="128"/>
      <c r="G56" s="128"/>
      <c r="H56" s="122"/>
      <c r="I56" s="127"/>
      <c r="J56" s="127"/>
      <c r="K56" s="127"/>
    </row>
    <row r="57" spans="1:11" s="122" customFormat="1" ht="12" thickBot="1">
      <c r="A57" s="125">
        <v>31</v>
      </c>
      <c r="B57" s="124" t="s">
        <v>44</v>
      </c>
      <c r="E57" s="123">
        <f>E49-(E51+E52+E54+E55)</f>
        <v>115023</v>
      </c>
      <c r="F57" s="123">
        <f>F49-(F51+F52+F54+F55)</f>
        <v>115023</v>
      </c>
      <c r="G57" s="123">
        <f>G49-(G51+G52+G54+G55)</f>
        <v>0</v>
      </c>
      <c r="H57" s="122" t="str">
        <f>IF(E57=F57+G57," ","ERROR")</f>
        <v xml:space="preserve"> </v>
      </c>
      <c r="I57" s="123" t="e">
        <f>I49-(I51+I52+I54+I55+#REF!)</f>
        <v>#REF!</v>
      </c>
      <c r="J57" s="123" t="e">
        <f>J49-(J51+J52+J54+J55+#REF!)</f>
        <v>#REF!</v>
      </c>
      <c r="K57" s="123"/>
    </row>
    <row r="58" spans="1:11" ht="12" thickTop="1">
      <c r="H58" s="122"/>
    </row>
    <row r="59" spans="1:11">
      <c r="B59" s="118" t="s">
        <v>45</v>
      </c>
      <c r="H59" s="122"/>
    </row>
    <row r="60" spans="1:11">
      <c r="B60" s="118" t="s">
        <v>46</v>
      </c>
      <c r="H60" s="122"/>
    </row>
    <row r="61" spans="1:11" s="122" customFormat="1">
      <c r="A61" s="125">
        <v>32</v>
      </c>
      <c r="B61" s="124" t="s">
        <v>80</v>
      </c>
      <c r="E61" s="130">
        <f>F61+G61</f>
        <v>211035</v>
      </c>
      <c r="F61" s="130">
        <f>SUM(F337)</f>
        <v>211035</v>
      </c>
      <c r="G61" s="130">
        <f>SUM(G337)</f>
        <v>0</v>
      </c>
      <c r="H61" s="122" t="str">
        <f t="shared" ref="H61:H67" si="2">IF(E61=F61+G61," ","ERROR")</f>
        <v xml:space="preserve"> </v>
      </c>
      <c r="I61" s="130" t="e">
        <f>J61+K61</f>
        <v>#REF!</v>
      </c>
      <c r="J61" s="130" t="e">
        <f>#REF!</f>
        <v>#REF!</v>
      </c>
      <c r="K61" s="130"/>
    </row>
    <row r="62" spans="1:11">
      <c r="A62" s="116">
        <v>33</v>
      </c>
      <c r="B62" s="118" t="s">
        <v>81</v>
      </c>
      <c r="E62" s="127">
        <f>F62+G62</f>
        <v>930160</v>
      </c>
      <c r="F62" s="127">
        <f>SUM(F370)</f>
        <v>930160</v>
      </c>
      <c r="G62" s="127">
        <f>SUM(G370)</f>
        <v>0</v>
      </c>
      <c r="H62" s="122" t="str">
        <f t="shared" si="2"/>
        <v xml:space="preserve"> </v>
      </c>
      <c r="I62" s="127" t="e">
        <f>J62+K62</f>
        <v>#REF!</v>
      </c>
      <c r="J62" s="127" t="e">
        <f>#REF!</f>
        <v>#REF!</v>
      </c>
      <c r="K62" s="127"/>
    </row>
    <row r="63" spans="1:11">
      <c r="A63" s="116">
        <v>34</v>
      </c>
      <c r="B63" s="118" t="s">
        <v>82</v>
      </c>
      <c r="E63" s="127">
        <f>F63+G63</f>
        <v>509897</v>
      </c>
      <c r="F63" s="127">
        <f>SUM(F383)</f>
        <v>509897</v>
      </c>
      <c r="G63" s="127">
        <f>SUM(G383)</f>
        <v>0</v>
      </c>
      <c r="H63" s="122" t="str">
        <f t="shared" si="2"/>
        <v xml:space="preserve"> </v>
      </c>
      <c r="I63" s="127" t="e">
        <f>J63+K63</f>
        <v>#REF!</v>
      </c>
      <c r="J63" s="127" t="e">
        <f>#REF!</f>
        <v>#REF!</v>
      </c>
      <c r="K63" s="127"/>
    </row>
    <row r="64" spans="1:11">
      <c r="A64" s="116">
        <v>35</v>
      </c>
      <c r="B64" s="118" t="s">
        <v>83</v>
      </c>
      <c r="E64" s="127">
        <f>F64+G64</f>
        <v>1194477</v>
      </c>
      <c r="F64" s="127">
        <f>SUM(F401)+1</f>
        <v>1194477</v>
      </c>
      <c r="G64" s="127">
        <f>SUM(G401)</f>
        <v>0</v>
      </c>
      <c r="H64" s="122" t="str">
        <f t="shared" si="2"/>
        <v xml:space="preserve"> </v>
      </c>
      <c r="I64" s="127" t="e">
        <f>J64+K64</f>
        <v>#REF!</v>
      </c>
      <c r="J64" s="127" t="e">
        <f>#REF!</f>
        <v>#REF!</v>
      </c>
      <c r="K64" s="127"/>
    </row>
    <row r="65" spans="1:11">
      <c r="A65" s="116">
        <v>36</v>
      </c>
      <c r="B65" s="118" t="s">
        <v>84</v>
      </c>
      <c r="E65" s="126">
        <f>F65+G65</f>
        <v>279556</v>
      </c>
      <c r="F65" s="126">
        <f>SUM(F415)</f>
        <v>279556</v>
      </c>
      <c r="G65" s="126">
        <f>SUM(G416)</f>
        <v>0</v>
      </c>
      <c r="H65" s="122" t="str">
        <f t="shared" si="2"/>
        <v xml:space="preserve"> </v>
      </c>
      <c r="I65" s="126" t="e">
        <f>J65+K65</f>
        <v>#REF!</v>
      </c>
      <c r="J65" s="126" t="e">
        <f>#REF!</f>
        <v>#REF!</v>
      </c>
      <c r="K65" s="126"/>
    </row>
    <row r="66" spans="1:11">
      <c r="A66" s="116">
        <v>37</v>
      </c>
      <c r="B66" s="118" t="s">
        <v>85</v>
      </c>
      <c r="E66" s="129">
        <f>E61+E62+E63+E64+E65</f>
        <v>3125125</v>
      </c>
      <c r="F66" s="129">
        <f>F61+F62+F63+F64+F65</f>
        <v>3125125</v>
      </c>
      <c r="G66" s="129">
        <f>G61+G62+G63+G64+G65</f>
        <v>0</v>
      </c>
      <c r="H66" s="122" t="str">
        <f t="shared" si="2"/>
        <v xml:space="preserve"> </v>
      </c>
      <c r="I66" s="129" t="e">
        <f>I61+I62+I63+I64+I65</f>
        <v>#REF!</v>
      </c>
      <c r="J66" s="129" t="e">
        <f>J61+J62+J63+J64+J65</f>
        <v>#REF!</v>
      </c>
      <c r="K66" s="129"/>
    </row>
    <row r="67" spans="1:11" ht="19.5" customHeight="1">
      <c r="B67" s="118" t="s">
        <v>496</v>
      </c>
      <c r="E67" s="127"/>
      <c r="F67" s="127"/>
      <c r="G67" s="127"/>
      <c r="H67" s="122" t="str">
        <f t="shared" si="2"/>
        <v xml:space="preserve"> </v>
      </c>
      <c r="I67" s="127" t="e">
        <f>J67+K67</f>
        <v>#REF!</v>
      </c>
      <c r="J67" s="127" t="e">
        <f>#REF!</f>
        <v>#REF!</v>
      </c>
      <c r="K67" s="127"/>
    </row>
    <row r="68" spans="1:11">
      <c r="A68" s="116">
        <v>38</v>
      </c>
      <c r="B68" s="124" t="s">
        <v>80</v>
      </c>
      <c r="E68" s="127">
        <f>F68+G68</f>
        <v>-57078</v>
      </c>
      <c r="F68" s="127">
        <f>SUM(F430:F433)</f>
        <v>-57078</v>
      </c>
      <c r="G68" s="358">
        <f>SUM(G431:G432)</f>
        <v>0</v>
      </c>
      <c r="H68" s="122"/>
      <c r="I68" s="127"/>
      <c r="J68" s="127"/>
      <c r="K68" s="127"/>
    </row>
    <row r="69" spans="1:11">
      <c r="A69" s="116">
        <v>39</v>
      </c>
      <c r="B69" s="118" t="s">
        <v>81</v>
      </c>
      <c r="E69" s="127">
        <f>F69+G69</f>
        <v>-382437</v>
      </c>
      <c r="F69" s="127">
        <f>SUM(F421:F423)</f>
        <v>-382437</v>
      </c>
      <c r="G69" s="358">
        <f>SUM(G422:G424)</f>
        <v>0</v>
      </c>
      <c r="H69" s="122"/>
      <c r="I69" s="127"/>
      <c r="J69" s="127"/>
      <c r="K69" s="127"/>
    </row>
    <row r="70" spans="1:11">
      <c r="A70" s="116">
        <v>40</v>
      </c>
      <c r="B70" s="118" t="s">
        <v>82</v>
      </c>
      <c r="E70" s="127">
        <f>F70+G70</f>
        <v>-147016</v>
      </c>
      <c r="F70" s="127">
        <f>SUM(F424)</f>
        <v>-147016</v>
      </c>
      <c r="G70" s="358">
        <f>SUM(G425)</f>
        <v>0</v>
      </c>
      <c r="H70" s="122"/>
      <c r="I70" s="127"/>
      <c r="J70" s="127"/>
      <c r="K70" s="127"/>
    </row>
    <row r="71" spans="1:11">
      <c r="A71" s="116">
        <v>41</v>
      </c>
      <c r="B71" s="118" t="s">
        <v>83</v>
      </c>
      <c r="E71" s="127">
        <f>F71+G71</f>
        <v>-358989</v>
      </c>
      <c r="F71" s="127">
        <f>SUM(F425)</f>
        <v>-358989</v>
      </c>
      <c r="G71" s="358">
        <f>SUM(G426)</f>
        <v>0</v>
      </c>
      <c r="H71" s="122"/>
      <c r="I71" s="127"/>
      <c r="J71" s="127"/>
      <c r="K71" s="127"/>
    </row>
    <row r="72" spans="1:11">
      <c r="A72" s="116">
        <v>42</v>
      </c>
      <c r="B72" s="118" t="s">
        <v>84</v>
      </c>
      <c r="E72" s="126">
        <f>F72+G72</f>
        <v>-92865</v>
      </c>
      <c r="F72" s="126">
        <f>SUM(F426,F434)</f>
        <v>-92865</v>
      </c>
      <c r="G72" s="359">
        <f>SUM(G427,G433,G434,G435)</f>
        <v>0</v>
      </c>
    </row>
    <row r="73" spans="1:11">
      <c r="A73" s="116">
        <v>43</v>
      </c>
      <c r="B73" s="118" t="s">
        <v>218</v>
      </c>
      <c r="E73" s="217">
        <f>SUM(E68:E72)</f>
        <v>-1038385</v>
      </c>
      <c r="F73" s="217">
        <f>SUM(F68:F72)</f>
        <v>-1038385</v>
      </c>
      <c r="G73" s="115">
        <f>SUM(G68:G72)</f>
        <v>0</v>
      </c>
    </row>
    <row r="74" spans="1:11">
      <c r="A74" s="116">
        <v>44</v>
      </c>
      <c r="B74" s="115" t="s">
        <v>499</v>
      </c>
      <c r="E74" s="169">
        <f>E66+E73</f>
        <v>2086740</v>
      </c>
      <c r="F74" s="169">
        <f>F66+F73</f>
        <v>2086740</v>
      </c>
      <c r="G74" s="169">
        <f>G66+G73</f>
        <v>0</v>
      </c>
    </row>
    <row r="75" spans="1:11" ht="3.75" customHeight="1">
      <c r="B75" s="118"/>
      <c r="E75" s="129"/>
      <c r="F75" s="129"/>
      <c r="G75" s="129"/>
      <c r="H75" s="122"/>
      <c r="I75" s="129"/>
      <c r="J75" s="129"/>
      <c r="K75" s="129"/>
    </row>
    <row r="76" spans="1:11">
      <c r="A76" s="116">
        <v>45</v>
      </c>
      <c r="B76" s="118" t="s">
        <v>497</v>
      </c>
      <c r="E76" s="126">
        <f>F76+G76</f>
        <v>-418971</v>
      </c>
      <c r="F76" s="126">
        <f>SUM(F453)</f>
        <v>-418971</v>
      </c>
      <c r="G76" s="126">
        <f>SUM(G454)</f>
        <v>0</v>
      </c>
      <c r="H76" s="122" t="str">
        <f>IF(E76=F76+G76," ","ERROR")</f>
        <v xml:space="preserve"> </v>
      </c>
      <c r="I76" s="126" t="e">
        <f>J76+K76</f>
        <v>#REF!</v>
      </c>
      <c r="J76" s="126" t="e">
        <f>#REF!</f>
        <v>#REF!</v>
      </c>
      <c r="K76" s="126"/>
    </row>
    <row r="77" spans="1:11">
      <c r="A77" s="116">
        <v>46</v>
      </c>
      <c r="B77" s="118" t="s">
        <v>498</v>
      </c>
      <c r="E77" s="128">
        <f>SUM(E74:E76)</f>
        <v>1667769</v>
      </c>
      <c r="F77" s="128">
        <f>SUM(F74:F76)</f>
        <v>1667769</v>
      </c>
      <c r="G77" s="128">
        <f>SUM(G74-G76)</f>
        <v>0</v>
      </c>
      <c r="H77" s="122"/>
      <c r="I77" s="128"/>
      <c r="J77" s="128"/>
      <c r="K77" s="128"/>
    </row>
    <row r="78" spans="1:11">
      <c r="A78" s="116">
        <v>47</v>
      </c>
      <c r="B78" s="118" t="s">
        <v>217</v>
      </c>
      <c r="E78" s="127">
        <f t="shared" ref="E78:E79" si="3">F78+G78</f>
        <v>-2096</v>
      </c>
      <c r="F78" s="129">
        <f>SUM(F502)-F79</f>
        <v>-2096</v>
      </c>
      <c r="G78" s="129">
        <f>SUM(G459:G502)-G79</f>
        <v>0</v>
      </c>
      <c r="H78" s="122"/>
      <c r="I78" s="129"/>
      <c r="J78" s="129"/>
      <c r="K78" s="129"/>
    </row>
    <row r="79" spans="1:11">
      <c r="A79" s="116">
        <v>48</v>
      </c>
      <c r="B79" s="118" t="s">
        <v>205</v>
      </c>
      <c r="E79" s="126">
        <f t="shared" si="3"/>
        <v>44462</v>
      </c>
      <c r="F79" s="126">
        <f>F500</f>
        <v>44462</v>
      </c>
      <c r="G79" s="126">
        <f>G501</f>
        <v>0</v>
      </c>
      <c r="H79" s="122"/>
      <c r="I79" s="127"/>
      <c r="J79" s="127"/>
      <c r="K79" s="127"/>
    </row>
    <row r="80" spans="1:11">
      <c r="H80" s="122"/>
    </row>
    <row r="81" spans="1:14" s="122" customFormat="1" ht="12" thickBot="1">
      <c r="A81" s="125">
        <v>49</v>
      </c>
      <c r="B81" s="124" t="s">
        <v>48</v>
      </c>
      <c r="E81" s="123">
        <f>SUM(E77:E79)</f>
        <v>1710135</v>
      </c>
      <c r="F81" s="123">
        <f>SUM(F77:F79)</f>
        <v>1710135</v>
      </c>
      <c r="G81" s="123">
        <f>SUM(G77:G79)</f>
        <v>0</v>
      </c>
      <c r="H81" s="122" t="str">
        <f>IF(E81=F81+G81," ","ERROR")</f>
        <v xml:space="preserve"> </v>
      </c>
      <c r="I81" s="123" t="e">
        <f>J81+K81</f>
        <v>#REF!</v>
      </c>
      <c r="J81" s="123" t="e">
        <f>J66-#REF!+#REF!+#REF!</f>
        <v>#REF!</v>
      </c>
      <c r="K81" s="123"/>
    </row>
    <row r="82" spans="1:14" s="117" customFormat="1" ht="12" thickTop="1">
      <c r="E82" s="113">
        <f>E57/E81</f>
        <v>6.7259602312098168E-2</v>
      </c>
      <c r="F82" s="113">
        <f>F57/F81</f>
        <v>6.7259602312098168E-2</v>
      </c>
      <c r="G82" s="113"/>
      <c r="I82" s="113" t="e">
        <f>I57/I81</f>
        <v>#REF!</v>
      </c>
      <c r="J82" s="113" t="e">
        <f>J57/J81</f>
        <v>#REF!</v>
      </c>
      <c r="K82" s="113"/>
    </row>
    <row r="83" spans="1:14">
      <c r="A83" s="115"/>
      <c r="B83" s="121" t="s">
        <v>86</v>
      </c>
      <c r="C83" s="120"/>
      <c r="D83" s="120"/>
      <c r="E83" s="120"/>
      <c r="F83" s="120"/>
      <c r="G83" s="119"/>
      <c r="I83" s="120"/>
      <c r="J83" s="120"/>
      <c r="K83" s="119"/>
    </row>
    <row r="84" spans="1:14" ht="15.5">
      <c r="A84" s="145"/>
      <c r="B84" s="146" t="s">
        <v>220</v>
      </c>
      <c r="C84" s="146"/>
      <c r="M84" s="227"/>
      <c r="N84" s="227"/>
    </row>
    <row r="85" spans="1:14" ht="15.5">
      <c r="A85" s="145"/>
      <c r="B85" s="147" t="s">
        <v>221</v>
      </c>
      <c r="C85" s="146"/>
      <c r="M85" s="223"/>
      <c r="N85" s="227"/>
    </row>
    <row r="86" spans="1:14" ht="15.5">
      <c r="A86" s="148">
        <v>440000</v>
      </c>
      <c r="B86" s="147" t="s">
        <v>222</v>
      </c>
      <c r="C86" s="146"/>
      <c r="F86" s="115">
        <f>ROUND(H86/1000,0)</f>
        <v>250058</v>
      </c>
      <c r="G86" s="115">
        <v>0</v>
      </c>
      <c r="H86" s="115">
        <v>250057929</v>
      </c>
      <c r="M86" s="223"/>
      <c r="N86" s="227"/>
    </row>
    <row r="87" spans="1:14" ht="15.5">
      <c r="A87" s="148">
        <v>442200</v>
      </c>
      <c r="B87" s="147" t="s">
        <v>223</v>
      </c>
      <c r="C87" s="146"/>
      <c r="F87" s="115">
        <f t="shared" ref="F87:F153" si="4">ROUND(H87/1000,0)</f>
        <v>227718</v>
      </c>
      <c r="G87" s="115">
        <v>0</v>
      </c>
      <c r="H87" s="115">
        <v>227718244</v>
      </c>
      <c r="M87" s="223"/>
      <c r="N87" s="227"/>
    </row>
    <row r="88" spans="1:14" ht="15.5">
      <c r="A88" s="148">
        <v>442300</v>
      </c>
      <c r="B88" s="147" t="s">
        <v>224</v>
      </c>
      <c r="C88" s="146"/>
      <c r="F88" s="115">
        <f t="shared" si="4"/>
        <v>64131</v>
      </c>
      <c r="G88" s="115">
        <v>0</v>
      </c>
      <c r="H88" s="115">
        <v>64131309</v>
      </c>
      <c r="M88" s="223"/>
      <c r="N88" s="227"/>
    </row>
    <row r="89" spans="1:14" ht="15.5">
      <c r="A89" s="148">
        <v>444000</v>
      </c>
      <c r="B89" s="147" t="s">
        <v>225</v>
      </c>
      <c r="C89" s="146"/>
      <c r="F89" s="115">
        <f t="shared" si="4"/>
        <v>4778</v>
      </c>
      <c r="G89" s="115">
        <v>0</v>
      </c>
      <c r="H89" s="115">
        <v>4777963</v>
      </c>
      <c r="M89" s="223"/>
      <c r="N89" s="227"/>
    </row>
    <row r="90" spans="1:14" ht="15.5">
      <c r="A90" s="148">
        <v>448000</v>
      </c>
      <c r="B90" s="147" t="s">
        <v>228</v>
      </c>
      <c r="E90" s="146"/>
      <c r="F90" s="115">
        <f t="shared" si="4"/>
        <v>1228</v>
      </c>
      <c r="G90" s="115">
        <v>0</v>
      </c>
      <c r="H90" s="115">
        <v>1227642</v>
      </c>
      <c r="M90" s="223"/>
      <c r="N90" s="227"/>
    </row>
    <row r="91" spans="1:14" ht="15.5">
      <c r="A91" s="145" t="s">
        <v>226</v>
      </c>
      <c r="B91" s="147" t="s">
        <v>227</v>
      </c>
      <c r="C91" s="146"/>
      <c r="F91" s="115">
        <f t="shared" si="4"/>
        <v>-136</v>
      </c>
      <c r="G91" s="115">
        <v>0</v>
      </c>
      <c r="H91" s="115">
        <v>-136201</v>
      </c>
      <c r="M91" s="223"/>
      <c r="N91" s="227"/>
    </row>
    <row r="92" spans="1:14" ht="15.5">
      <c r="A92" s="148"/>
      <c r="B92" s="147" t="s">
        <v>229</v>
      </c>
      <c r="C92" s="146"/>
      <c r="F92" s="115">
        <f t="shared" si="4"/>
        <v>547777</v>
      </c>
      <c r="G92" s="115">
        <v>0</v>
      </c>
      <c r="H92" s="115">
        <v>547776886</v>
      </c>
      <c r="M92" s="223"/>
      <c r="N92" s="227"/>
    </row>
    <row r="93" spans="1:14" ht="15.5">
      <c r="A93" s="148"/>
      <c r="B93" s="147"/>
      <c r="C93" s="146"/>
      <c r="F93" s="115">
        <f t="shared" si="4"/>
        <v>0</v>
      </c>
      <c r="G93" s="115">
        <v>0</v>
      </c>
      <c r="M93" s="223"/>
      <c r="N93" s="227"/>
    </row>
    <row r="94" spans="1:14" ht="15.5">
      <c r="A94" s="148" t="s">
        <v>230</v>
      </c>
      <c r="B94" s="147" t="s">
        <v>33</v>
      </c>
      <c r="C94" s="146"/>
      <c r="F94" s="115">
        <f t="shared" si="4"/>
        <v>53430</v>
      </c>
      <c r="G94" s="115">
        <v>0</v>
      </c>
      <c r="H94" s="115">
        <v>53429830</v>
      </c>
      <c r="M94" s="223"/>
      <c r="N94" s="227"/>
    </row>
    <row r="95" spans="1:14" ht="15.5">
      <c r="A95" s="148"/>
      <c r="B95" s="147" t="s">
        <v>231</v>
      </c>
      <c r="C95" s="146"/>
      <c r="F95" s="115">
        <f t="shared" si="4"/>
        <v>601207</v>
      </c>
      <c r="G95" s="115">
        <v>0</v>
      </c>
      <c r="H95" s="115">
        <v>601206716</v>
      </c>
      <c r="M95" s="223"/>
      <c r="N95" s="227"/>
    </row>
    <row r="96" spans="1:14" ht="15.5">
      <c r="A96" s="148"/>
      <c r="B96" s="147"/>
      <c r="C96" s="146"/>
      <c r="F96" s="115">
        <f t="shared" si="4"/>
        <v>0</v>
      </c>
      <c r="G96" s="115">
        <v>0</v>
      </c>
      <c r="M96" s="223"/>
      <c r="N96" s="227"/>
    </row>
    <row r="97" spans="1:14" ht="15.5">
      <c r="A97" s="148"/>
      <c r="B97" s="147" t="s">
        <v>232</v>
      </c>
      <c r="C97" s="146"/>
      <c r="F97" s="115">
        <f t="shared" si="4"/>
        <v>0</v>
      </c>
      <c r="G97" s="115">
        <v>0</v>
      </c>
      <c r="M97" s="223"/>
      <c r="N97" s="227"/>
    </row>
    <row r="98" spans="1:14" ht="15.5">
      <c r="A98" s="224">
        <v>449100</v>
      </c>
      <c r="B98" s="223" t="s">
        <v>570</v>
      </c>
      <c r="C98" s="146"/>
      <c r="F98" s="115">
        <f t="shared" ref="F98:F99" si="5">ROUND(H98/1000,0)</f>
        <v>0</v>
      </c>
      <c r="G98" s="115">
        <v>0</v>
      </c>
      <c r="H98" s="115">
        <v>0</v>
      </c>
      <c r="M98" s="223"/>
      <c r="N98" s="227"/>
    </row>
    <row r="99" spans="1:14" ht="15.5">
      <c r="A99" s="224">
        <v>449110</v>
      </c>
      <c r="B99" s="223" t="s">
        <v>617</v>
      </c>
      <c r="C99" s="146"/>
      <c r="F99" s="115">
        <f t="shared" si="5"/>
        <v>-181</v>
      </c>
      <c r="G99" s="115">
        <v>0</v>
      </c>
      <c r="H99" s="115">
        <v>-180672</v>
      </c>
      <c r="M99" s="223"/>
      <c r="N99" s="227"/>
    </row>
    <row r="100" spans="1:14" ht="15.5">
      <c r="A100" s="148">
        <v>451000</v>
      </c>
      <c r="B100" s="147" t="s">
        <v>233</v>
      </c>
      <c r="C100" s="146"/>
      <c r="F100" s="115">
        <f t="shared" si="4"/>
        <v>214</v>
      </c>
      <c r="G100" s="115">
        <v>0</v>
      </c>
      <c r="H100" s="115">
        <v>214204</v>
      </c>
      <c r="M100" s="223"/>
      <c r="N100" s="227"/>
    </row>
    <row r="101" spans="1:14" ht="15.5">
      <c r="A101" s="148">
        <v>453000</v>
      </c>
      <c r="B101" s="147" t="s">
        <v>234</v>
      </c>
      <c r="C101" s="146"/>
      <c r="F101" s="115">
        <f t="shared" si="4"/>
        <v>226</v>
      </c>
      <c r="G101" s="115">
        <v>0</v>
      </c>
      <c r="H101" s="115">
        <v>226020</v>
      </c>
      <c r="M101" s="223"/>
      <c r="N101" s="227"/>
    </row>
    <row r="102" spans="1:14" ht="15.5">
      <c r="A102" s="148">
        <v>454000</v>
      </c>
      <c r="B102" s="147" t="s">
        <v>235</v>
      </c>
      <c r="C102" s="146"/>
      <c r="F102" s="115">
        <f t="shared" si="4"/>
        <v>1523</v>
      </c>
      <c r="G102" s="115">
        <v>0</v>
      </c>
      <c r="H102" s="115">
        <v>1523176</v>
      </c>
      <c r="M102" s="223"/>
      <c r="N102" s="227"/>
    </row>
    <row r="103" spans="1:14" ht="15.5">
      <c r="A103" s="224">
        <v>454100</v>
      </c>
      <c r="B103" s="223" t="s">
        <v>618</v>
      </c>
      <c r="C103" s="146"/>
      <c r="F103" s="115">
        <f t="shared" si="4"/>
        <v>5</v>
      </c>
      <c r="G103" s="115">
        <v>0</v>
      </c>
      <c r="H103" s="115">
        <v>5216</v>
      </c>
      <c r="M103" s="223"/>
      <c r="N103" s="227"/>
    </row>
    <row r="104" spans="1:14" ht="15.5">
      <c r="A104" s="145" t="s">
        <v>236</v>
      </c>
      <c r="B104" s="147" t="s">
        <v>237</v>
      </c>
      <c r="C104" s="146"/>
      <c r="F104" s="115">
        <f t="shared" si="4"/>
        <v>58463</v>
      </c>
      <c r="G104" s="115">
        <v>0</v>
      </c>
      <c r="H104" s="115">
        <v>58463320</v>
      </c>
      <c r="M104" s="223"/>
      <c r="N104" s="227"/>
    </row>
    <row r="105" spans="1:14" ht="15.5">
      <c r="A105" s="145"/>
      <c r="B105" s="147" t="s">
        <v>238</v>
      </c>
      <c r="C105" s="146"/>
      <c r="F105" s="115">
        <f t="shared" si="4"/>
        <v>60251</v>
      </c>
      <c r="G105" s="115">
        <v>0</v>
      </c>
      <c r="H105" s="115">
        <v>60251264</v>
      </c>
      <c r="M105" s="223"/>
      <c r="N105" s="227"/>
    </row>
    <row r="106" spans="1:14" ht="15.5">
      <c r="A106" s="145"/>
      <c r="B106" s="147" t="s">
        <v>239</v>
      </c>
      <c r="C106" s="146"/>
      <c r="F106" s="115">
        <f t="shared" si="4"/>
        <v>661458</v>
      </c>
      <c r="G106" s="115">
        <v>0</v>
      </c>
      <c r="H106" s="115">
        <v>661457980</v>
      </c>
      <c r="M106" s="223"/>
      <c r="N106" s="227"/>
    </row>
    <row r="107" spans="1:14" ht="15.5">
      <c r="A107" s="145"/>
      <c r="B107" s="147"/>
      <c r="C107" s="146"/>
      <c r="F107" s="115">
        <f t="shared" si="4"/>
        <v>0</v>
      </c>
      <c r="G107" s="115">
        <v>0</v>
      </c>
      <c r="M107" s="223"/>
      <c r="N107" s="227"/>
    </row>
    <row r="108" spans="1:14" ht="15.5">
      <c r="A108" s="145"/>
      <c r="B108" s="147" t="s">
        <v>240</v>
      </c>
      <c r="C108" s="146"/>
      <c r="F108" s="115">
        <f t="shared" si="4"/>
        <v>0</v>
      </c>
      <c r="G108" s="115">
        <v>0</v>
      </c>
      <c r="M108" s="223"/>
      <c r="N108" s="227"/>
    </row>
    <row r="109" spans="1:14" ht="15.5">
      <c r="A109" s="145"/>
      <c r="B109" s="147" t="s">
        <v>241</v>
      </c>
      <c r="C109" s="146"/>
      <c r="F109" s="115">
        <f t="shared" si="4"/>
        <v>0</v>
      </c>
      <c r="G109" s="115">
        <v>0</v>
      </c>
      <c r="M109" s="223"/>
      <c r="N109" s="227"/>
    </row>
    <row r="110" spans="1:14" ht="15.5">
      <c r="A110" s="145"/>
      <c r="B110" s="147" t="s">
        <v>242</v>
      </c>
      <c r="C110" s="146"/>
      <c r="F110" s="115">
        <f t="shared" si="4"/>
        <v>0</v>
      </c>
      <c r="G110" s="115">
        <v>0</v>
      </c>
      <c r="M110" s="223"/>
      <c r="N110" s="227"/>
    </row>
    <row r="111" spans="1:14" ht="15.5">
      <c r="A111" s="148">
        <v>500000</v>
      </c>
      <c r="B111" s="147" t="s">
        <v>243</v>
      </c>
      <c r="C111" s="146"/>
      <c r="F111" s="115">
        <f t="shared" si="4"/>
        <v>298</v>
      </c>
      <c r="G111" s="115">
        <v>0</v>
      </c>
      <c r="H111" s="115">
        <v>297973</v>
      </c>
      <c r="M111" s="223"/>
      <c r="N111" s="227"/>
    </row>
    <row r="112" spans="1:14" ht="15.5">
      <c r="A112" s="148">
        <v>501000</v>
      </c>
      <c r="B112" s="147" t="s">
        <v>244</v>
      </c>
      <c r="C112" s="146"/>
      <c r="F112" s="115">
        <f t="shared" si="4"/>
        <v>20251</v>
      </c>
      <c r="G112" s="115">
        <v>0</v>
      </c>
      <c r="H112" s="115">
        <v>20250836</v>
      </c>
      <c r="M112" s="223"/>
      <c r="N112" s="227"/>
    </row>
    <row r="113" spans="1:14" ht="15.5">
      <c r="A113" s="148">
        <v>502000</v>
      </c>
      <c r="B113" s="147" t="s">
        <v>245</v>
      </c>
      <c r="C113" s="146"/>
      <c r="F113" s="115">
        <f t="shared" si="4"/>
        <v>2575</v>
      </c>
      <c r="G113" s="115">
        <v>0</v>
      </c>
      <c r="H113" s="115">
        <v>2574532</v>
      </c>
      <c r="M113" s="223"/>
      <c r="N113" s="227"/>
    </row>
    <row r="114" spans="1:14" ht="15.5">
      <c r="A114" s="148">
        <v>505000</v>
      </c>
      <c r="B114" s="147" t="s">
        <v>246</v>
      </c>
      <c r="C114" s="146"/>
      <c r="F114" s="115">
        <f t="shared" si="4"/>
        <v>699</v>
      </c>
      <c r="G114" s="115">
        <v>0</v>
      </c>
      <c r="H114" s="115">
        <v>698805</v>
      </c>
      <c r="M114" s="223"/>
      <c r="N114" s="227"/>
    </row>
    <row r="115" spans="1:14" ht="15.5">
      <c r="A115" s="148">
        <v>506000</v>
      </c>
      <c r="B115" s="147" t="s">
        <v>247</v>
      </c>
      <c r="C115" s="146"/>
      <c r="F115" s="115">
        <f t="shared" si="4"/>
        <v>2098</v>
      </c>
      <c r="G115" s="115">
        <v>0</v>
      </c>
      <c r="H115" s="115">
        <v>2097717</v>
      </c>
      <c r="M115" s="223"/>
      <c r="N115" s="227"/>
    </row>
    <row r="116" spans="1:14" ht="15.5">
      <c r="A116" s="148">
        <v>507000</v>
      </c>
      <c r="B116" s="147" t="s">
        <v>248</v>
      </c>
      <c r="C116" s="146"/>
      <c r="F116" s="115">
        <f t="shared" si="4"/>
        <v>10</v>
      </c>
      <c r="G116" s="115">
        <v>0</v>
      </c>
      <c r="H116" s="115">
        <v>9898</v>
      </c>
      <c r="M116" s="223"/>
      <c r="N116" s="227"/>
    </row>
    <row r="117" spans="1:14" ht="15.5">
      <c r="A117" s="148"/>
      <c r="B117" s="147"/>
      <c r="C117" s="146"/>
      <c r="F117" s="115">
        <f t="shared" si="4"/>
        <v>0</v>
      </c>
      <c r="G117" s="115">
        <v>0</v>
      </c>
      <c r="M117" s="223"/>
      <c r="N117" s="227"/>
    </row>
    <row r="118" spans="1:14" ht="15.5">
      <c r="A118" s="148"/>
      <c r="B118" s="147" t="s">
        <v>249</v>
      </c>
      <c r="C118" s="146"/>
      <c r="F118" s="115">
        <f t="shared" si="4"/>
        <v>0</v>
      </c>
      <c r="G118" s="115">
        <v>0</v>
      </c>
      <c r="M118" s="223"/>
      <c r="N118" s="227"/>
    </row>
    <row r="119" spans="1:14" ht="15.5">
      <c r="A119" s="148">
        <v>510000</v>
      </c>
      <c r="B119" s="147" t="s">
        <v>243</v>
      </c>
      <c r="C119" s="146"/>
      <c r="F119" s="115">
        <f t="shared" si="4"/>
        <v>357</v>
      </c>
      <c r="G119" s="115">
        <v>0</v>
      </c>
      <c r="H119" s="115">
        <v>356549</v>
      </c>
      <c r="M119" s="223"/>
      <c r="N119" s="227"/>
    </row>
    <row r="120" spans="1:14" ht="15.5">
      <c r="A120" s="148">
        <v>511000</v>
      </c>
      <c r="B120" s="147" t="s">
        <v>250</v>
      </c>
      <c r="C120" s="146"/>
      <c r="F120" s="115">
        <f t="shared" si="4"/>
        <v>504</v>
      </c>
      <c r="G120" s="115">
        <v>0</v>
      </c>
      <c r="H120" s="115">
        <v>503766</v>
      </c>
      <c r="M120" s="223"/>
      <c r="N120" s="227"/>
    </row>
    <row r="121" spans="1:14" ht="15.5">
      <c r="A121" s="148">
        <v>512000</v>
      </c>
      <c r="B121" s="147" t="s">
        <v>251</v>
      </c>
      <c r="C121" s="146"/>
      <c r="F121" s="115">
        <f t="shared" si="4"/>
        <v>4002</v>
      </c>
      <c r="G121" s="115">
        <v>0</v>
      </c>
      <c r="H121" s="115">
        <v>4001813</v>
      </c>
      <c r="M121" s="223"/>
      <c r="N121" s="227"/>
    </row>
    <row r="122" spans="1:14" ht="15.5">
      <c r="A122" s="148">
        <v>513000</v>
      </c>
      <c r="B122" s="147" t="s">
        <v>252</v>
      </c>
      <c r="C122" s="146"/>
      <c r="F122" s="115">
        <f t="shared" si="4"/>
        <v>452</v>
      </c>
      <c r="G122" s="115">
        <v>0</v>
      </c>
      <c r="H122" s="115">
        <v>452131</v>
      </c>
      <c r="M122" s="223"/>
      <c r="N122" s="227"/>
    </row>
    <row r="123" spans="1:14" ht="15.5">
      <c r="A123" s="148" t="s">
        <v>619</v>
      </c>
      <c r="B123" s="147" t="s">
        <v>253</v>
      </c>
      <c r="C123" s="146"/>
      <c r="F123" s="115">
        <f t="shared" si="4"/>
        <v>825</v>
      </c>
      <c r="G123" s="115">
        <v>0</v>
      </c>
      <c r="H123" s="115">
        <v>825475</v>
      </c>
      <c r="M123" s="223"/>
      <c r="N123" s="227"/>
    </row>
    <row r="124" spans="1:14" ht="15.5">
      <c r="A124" s="145"/>
      <c r="B124" s="147" t="s">
        <v>254</v>
      </c>
      <c r="C124" s="146"/>
      <c r="F124" s="115">
        <f t="shared" si="4"/>
        <v>32069</v>
      </c>
      <c r="G124" s="115">
        <v>0</v>
      </c>
      <c r="H124" s="115">
        <v>32069495</v>
      </c>
      <c r="M124" s="223"/>
      <c r="N124" s="227"/>
    </row>
    <row r="125" spans="1:14" ht="15.5">
      <c r="A125" s="145"/>
      <c r="B125" s="147"/>
      <c r="C125" s="146"/>
      <c r="F125" s="115">
        <f t="shared" si="4"/>
        <v>0</v>
      </c>
      <c r="G125" s="115">
        <v>0</v>
      </c>
      <c r="M125" s="223"/>
      <c r="N125" s="227"/>
    </row>
    <row r="126" spans="1:14" ht="15.5">
      <c r="A126" s="145"/>
      <c r="B126" s="147" t="s">
        <v>255</v>
      </c>
      <c r="C126" s="146"/>
      <c r="F126" s="115">
        <f t="shared" si="4"/>
        <v>0</v>
      </c>
      <c r="G126" s="115">
        <v>0</v>
      </c>
      <c r="M126" s="223"/>
      <c r="N126" s="227"/>
    </row>
    <row r="127" spans="1:14" ht="15.5">
      <c r="A127" s="145"/>
      <c r="B127" s="147" t="s">
        <v>242</v>
      </c>
      <c r="C127" s="146"/>
      <c r="F127" s="115">
        <f t="shared" si="4"/>
        <v>0</v>
      </c>
      <c r="G127" s="115">
        <v>0</v>
      </c>
      <c r="M127" s="223"/>
      <c r="N127" s="227"/>
    </row>
    <row r="128" spans="1:14" ht="15.5">
      <c r="A128" s="148">
        <v>535000</v>
      </c>
      <c r="B128" s="147" t="s">
        <v>243</v>
      </c>
      <c r="C128" s="146"/>
      <c r="F128" s="115">
        <f t="shared" si="4"/>
        <v>2247</v>
      </c>
      <c r="G128" s="115">
        <v>0</v>
      </c>
      <c r="H128" s="115">
        <v>2246828</v>
      </c>
      <c r="M128" s="223"/>
      <c r="N128" s="227"/>
    </row>
    <row r="129" spans="1:14" ht="15.5">
      <c r="A129" s="148">
        <v>536000</v>
      </c>
      <c r="B129" s="147" t="s">
        <v>256</v>
      </c>
      <c r="C129" s="146"/>
      <c r="F129" s="115">
        <f t="shared" si="4"/>
        <v>614</v>
      </c>
      <c r="G129" s="115">
        <v>0</v>
      </c>
      <c r="H129" s="115">
        <v>613940</v>
      </c>
      <c r="M129" s="223"/>
      <c r="N129" s="227"/>
    </row>
    <row r="130" spans="1:14" ht="15.5">
      <c r="A130" s="148">
        <v>537000</v>
      </c>
      <c r="B130" s="147" t="s">
        <v>257</v>
      </c>
      <c r="C130" s="146"/>
      <c r="F130" s="115">
        <f t="shared" si="4"/>
        <v>6448</v>
      </c>
      <c r="G130" s="115">
        <v>0</v>
      </c>
      <c r="H130" s="115">
        <v>6448040</v>
      </c>
      <c r="M130" s="223"/>
      <c r="N130" s="227"/>
    </row>
    <row r="131" spans="1:14" ht="15.5">
      <c r="A131" s="148">
        <v>538000</v>
      </c>
      <c r="B131" s="147" t="s">
        <v>246</v>
      </c>
      <c r="C131" s="146"/>
      <c r="F131" s="115">
        <f t="shared" si="4"/>
        <v>5046</v>
      </c>
      <c r="G131" s="115">
        <v>0</v>
      </c>
      <c r="H131" s="115">
        <v>5045825</v>
      </c>
      <c r="M131" s="223"/>
      <c r="N131" s="227"/>
    </row>
    <row r="132" spans="1:14" ht="15.5">
      <c r="A132" s="148">
        <v>539000</v>
      </c>
      <c r="B132" s="147" t="s">
        <v>258</v>
      </c>
      <c r="C132" s="146"/>
      <c r="F132" s="115">
        <f t="shared" si="4"/>
        <v>738</v>
      </c>
      <c r="G132" s="115">
        <v>0</v>
      </c>
      <c r="H132" s="115">
        <v>738149</v>
      </c>
      <c r="M132" s="223"/>
      <c r="N132" s="227"/>
    </row>
    <row r="133" spans="1:14" ht="15.5">
      <c r="A133" s="148">
        <v>540000</v>
      </c>
      <c r="B133" s="147" t="s">
        <v>248</v>
      </c>
      <c r="C133" s="146"/>
      <c r="F133" s="115">
        <f t="shared" si="4"/>
        <v>948</v>
      </c>
      <c r="G133" s="115">
        <v>0</v>
      </c>
      <c r="H133" s="115">
        <v>948347</v>
      </c>
      <c r="M133" s="223"/>
      <c r="N133" s="227"/>
    </row>
    <row r="134" spans="1:14" ht="15.5">
      <c r="A134" s="149">
        <v>540100</v>
      </c>
      <c r="B134" s="150" t="s">
        <v>259</v>
      </c>
      <c r="C134" s="151"/>
      <c r="F134" s="115">
        <f t="shared" si="4"/>
        <v>3259</v>
      </c>
      <c r="G134" s="115">
        <v>0</v>
      </c>
      <c r="H134" s="115">
        <v>3258748</v>
      </c>
      <c r="M134" s="226"/>
      <c r="N134" s="230"/>
    </row>
    <row r="135" spans="1:14" ht="15.5">
      <c r="A135" s="145"/>
      <c r="B135" s="147"/>
      <c r="C135" s="146"/>
      <c r="F135" s="115">
        <f t="shared" si="4"/>
        <v>0</v>
      </c>
      <c r="G135" s="115">
        <v>0</v>
      </c>
      <c r="M135" s="223"/>
      <c r="N135" s="227"/>
    </row>
    <row r="136" spans="1:14" ht="15.5">
      <c r="A136" s="145"/>
      <c r="B136" s="147" t="s">
        <v>249</v>
      </c>
      <c r="C136" s="146"/>
      <c r="F136" s="115">
        <f t="shared" si="4"/>
        <v>0</v>
      </c>
      <c r="G136" s="115">
        <v>0</v>
      </c>
      <c r="M136" s="223"/>
      <c r="N136" s="227"/>
    </row>
    <row r="137" spans="1:14" ht="15.5">
      <c r="A137" s="148">
        <v>541000</v>
      </c>
      <c r="B137" s="147" t="s">
        <v>243</v>
      </c>
      <c r="C137" s="146"/>
      <c r="F137" s="115">
        <f t="shared" si="4"/>
        <v>662</v>
      </c>
      <c r="G137" s="115">
        <v>0</v>
      </c>
      <c r="H137" s="115">
        <v>662096</v>
      </c>
      <c r="M137" s="223"/>
      <c r="N137" s="227"/>
    </row>
    <row r="138" spans="1:14" ht="15.5">
      <c r="A138" s="148">
        <v>542000</v>
      </c>
      <c r="B138" s="147" t="s">
        <v>250</v>
      </c>
      <c r="C138" s="146"/>
      <c r="F138" s="115">
        <f t="shared" si="4"/>
        <v>486</v>
      </c>
      <c r="G138" s="115">
        <v>0</v>
      </c>
      <c r="H138" s="115">
        <v>485568</v>
      </c>
      <c r="M138" s="223"/>
      <c r="N138" s="227"/>
    </row>
    <row r="139" spans="1:14" ht="15.5">
      <c r="A139" s="148">
        <v>543000</v>
      </c>
      <c r="B139" s="147" t="s">
        <v>260</v>
      </c>
      <c r="C139" s="146"/>
      <c r="F139" s="115">
        <f t="shared" si="4"/>
        <v>1208</v>
      </c>
      <c r="G139" s="115">
        <v>0</v>
      </c>
      <c r="H139" s="115">
        <v>1207958</v>
      </c>
      <c r="M139" s="223"/>
      <c r="N139" s="227"/>
    </row>
    <row r="140" spans="1:14" ht="15.5">
      <c r="A140" s="148">
        <v>544000</v>
      </c>
      <c r="B140" s="147" t="s">
        <v>252</v>
      </c>
      <c r="C140" s="146"/>
      <c r="F140" s="115">
        <f t="shared" si="4"/>
        <v>2324</v>
      </c>
      <c r="G140" s="115">
        <v>0</v>
      </c>
      <c r="H140" s="115">
        <v>2323613</v>
      </c>
      <c r="M140" s="223"/>
      <c r="N140" s="227"/>
    </row>
    <row r="141" spans="1:14" ht="15.5">
      <c r="A141" s="148">
        <v>545000</v>
      </c>
      <c r="B141" s="147" t="s">
        <v>261</v>
      </c>
      <c r="C141" s="146"/>
      <c r="F141" s="115">
        <f t="shared" si="4"/>
        <v>749</v>
      </c>
      <c r="G141" s="115">
        <v>0</v>
      </c>
      <c r="H141" s="115">
        <v>749400</v>
      </c>
      <c r="M141" s="223"/>
      <c r="N141" s="227"/>
    </row>
    <row r="142" spans="1:14" ht="15.5">
      <c r="A142" s="145"/>
      <c r="B142" s="147" t="s">
        <v>262</v>
      </c>
      <c r="C142" s="146"/>
      <c r="F142" s="115">
        <f t="shared" si="4"/>
        <v>24729</v>
      </c>
      <c r="G142" s="115">
        <v>0</v>
      </c>
      <c r="H142" s="115">
        <v>24728512</v>
      </c>
      <c r="M142" s="223"/>
      <c r="N142" s="227"/>
    </row>
    <row r="143" spans="1:14" ht="15.5">
      <c r="A143" s="145"/>
      <c r="B143" s="147"/>
      <c r="C143" s="146"/>
      <c r="F143" s="115">
        <f t="shared" si="4"/>
        <v>0</v>
      </c>
      <c r="G143" s="115">
        <v>0</v>
      </c>
      <c r="M143" s="223"/>
      <c r="N143" s="227"/>
    </row>
    <row r="144" spans="1:14" ht="15.5">
      <c r="A144" s="145"/>
      <c r="B144" s="147" t="s">
        <v>263</v>
      </c>
      <c r="C144" s="146"/>
      <c r="F144" s="115">
        <f t="shared" si="4"/>
        <v>0</v>
      </c>
      <c r="G144" s="115">
        <v>0</v>
      </c>
      <c r="M144" s="223"/>
      <c r="N144" s="227"/>
    </row>
    <row r="145" spans="1:14" ht="15.5">
      <c r="A145" s="145"/>
      <c r="B145" s="147" t="s">
        <v>242</v>
      </c>
      <c r="C145" s="146"/>
      <c r="F145" s="115">
        <f t="shared" si="4"/>
        <v>0</v>
      </c>
      <c r="G145" s="115">
        <v>0</v>
      </c>
      <c r="M145" s="223"/>
      <c r="N145" s="227"/>
    </row>
    <row r="146" spans="1:14" ht="15.5">
      <c r="A146" s="148">
        <v>546000</v>
      </c>
      <c r="B146" s="147" t="s">
        <v>243</v>
      </c>
      <c r="C146" s="146"/>
      <c r="F146" s="115">
        <f t="shared" si="4"/>
        <v>182</v>
      </c>
      <c r="G146" s="115">
        <v>0</v>
      </c>
      <c r="H146" s="115">
        <v>182264</v>
      </c>
      <c r="M146" s="223"/>
      <c r="N146" s="227"/>
    </row>
    <row r="147" spans="1:14" ht="15.5">
      <c r="A147" s="148">
        <v>547000</v>
      </c>
      <c r="B147" s="147" t="s">
        <v>244</v>
      </c>
      <c r="C147" s="146"/>
      <c r="F147" s="115">
        <f t="shared" si="4"/>
        <v>46933</v>
      </c>
      <c r="G147" s="115">
        <v>0</v>
      </c>
      <c r="H147" s="115">
        <v>46933227</v>
      </c>
      <c r="M147" s="223"/>
      <c r="N147" s="227"/>
    </row>
    <row r="148" spans="1:14" ht="15.5">
      <c r="A148" s="148">
        <v>548000</v>
      </c>
      <c r="B148" s="147" t="s">
        <v>264</v>
      </c>
      <c r="C148" s="146"/>
      <c r="F148" s="115">
        <f t="shared" si="4"/>
        <v>1556</v>
      </c>
      <c r="G148" s="115">
        <v>0</v>
      </c>
      <c r="H148" s="115">
        <v>1555904</v>
      </c>
      <c r="M148" s="223"/>
      <c r="N148" s="227"/>
    </row>
    <row r="149" spans="1:14" ht="15.5">
      <c r="A149" s="148">
        <v>549000</v>
      </c>
      <c r="B149" s="147" t="s">
        <v>265</v>
      </c>
      <c r="C149" s="146"/>
      <c r="F149" s="115">
        <f t="shared" si="4"/>
        <v>883</v>
      </c>
      <c r="G149" s="115">
        <v>0</v>
      </c>
      <c r="H149" s="115">
        <v>883484</v>
      </c>
      <c r="M149" s="223"/>
      <c r="N149" s="227"/>
    </row>
    <row r="150" spans="1:14" ht="15.5">
      <c r="A150" s="148">
        <v>550000</v>
      </c>
      <c r="B150" s="147" t="s">
        <v>248</v>
      </c>
      <c r="C150" s="146"/>
      <c r="F150" s="115">
        <f t="shared" si="4"/>
        <v>31</v>
      </c>
      <c r="G150" s="115">
        <v>0</v>
      </c>
      <c r="H150" s="115">
        <v>30880</v>
      </c>
      <c r="M150" s="223"/>
      <c r="N150" s="227"/>
    </row>
    <row r="151" spans="1:14" ht="15.5">
      <c r="A151" s="145"/>
      <c r="B151" s="147"/>
      <c r="C151" s="146"/>
      <c r="F151" s="115">
        <f t="shared" si="4"/>
        <v>0</v>
      </c>
      <c r="G151" s="115">
        <v>0</v>
      </c>
      <c r="M151" s="223"/>
      <c r="N151" s="227"/>
    </row>
    <row r="152" spans="1:14" ht="15.5">
      <c r="A152" s="145"/>
      <c r="B152" s="147" t="s">
        <v>249</v>
      </c>
      <c r="C152" s="146"/>
      <c r="F152" s="115">
        <f t="shared" si="4"/>
        <v>0</v>
      </c>
      <c r="G152" s="115">
        <v>0</v>
      </c>
      <c r="M152" s="223"/>
      <c r="N152" s="227"/>
    </row>
    <row r="153" spans="1:14" ht="15.5">
      <c r="A153" s="148">
        <v>551000</v>
      </c>
      <c r="B153" s="147" t="s">
        <v>243</v>
      </c>
      <c r="C153" s="146"/>
      <c r="F153" s="115">
        <f t="shared" si="4"/>
        <v>523</v>
      </c>
      <c r="G153" s="115">
        <v>0</v>
      </c>
      <c r="H153" s="115">
        <v>523040</v>
      </c>
      <c r="M153" s="223"/>
      <c r="N153" s="227"/>
    </row>
    <row r="154" spans="1:14" ht="15.5">
      <c r="A154" s="148">
        <v>552000</v>
      </c>
      <c r="B154" s="147" t="s">
        <v>250</v>
      </c>
      <c r="C154" s="146"/>
      <c r="F154" s="115">
        <f t="shared" ref="F154:F234" si="6">ROUND(H154/1000,0)</f>
        <v>88</v>
      </c>
      <c r="G154" s="115">
        <v>0</v>
      </c>
      <c r="H154" s="115">
        <v>88315</v>
      </c>
      <c r="M154" s="223"/>
      <c r="N154" s="227"/>
    </row>
    <row r="155" spans="1:14" ht="15.5">
      <c r="A155" s="148">
        <v>553000</v>
      </c>
      <c r="B155" s="147" t="s">
        <v>266</v>
      </c>
      <c r="C155" s="146"/>
      <c r="F155" s="115">
        <f t="shared" si="6"/>
        <v>4746</v>
      </c>
      <c r="G155" s="115">
        <v>0</v>
      </c>
      <c r="H155" s="115">
        <v>4746469</v>
      </c>
      <c r="M155" s="223"/>
      <c r="N155" s="227"/>
    </row>
    <row r="156" spans="1:14" ht="15.5">
      <c r="A156" s="148">
        <v>554000</v>
      </c>
      <c r="B156" s="147" t="s">
        <v>267</v>
      </c>
      <c r="C156" s="146"/>
      <c r="F156" s="115">
        <f t="shared" si="6"/>
        <v>312</v>
      </c>
      <c r="G156" s="115">
        <v>0</v>
      </c>
      <c r="H156" s="115">
        <v>311609</v>
      </c>
      <c r="M156" s="223"/>
      <c r="N156" s="227"/>
    </row>
    <row r="157" spans="1:14" ht="15.5">
      <c r="A157" s="145"/>
      <c r="B157" s="147" t="s">
        <v>268</v>
      </c>
      <c r="C157" s="146"/>
      <c r="F157" s="115">
        <f t="shared" si="6"/>
        <v>55255</v>
      </c>
      <c r="G157" s="115">
        <v>0</v>
      </c>
      <c r="H157" s="115">
        <v>55255192</v>
      </c>
      <c r="M157" s="223"/>
      <c r="N157" s="227"/>
    </row>
    <row r="158" spans="1:14" ht="15.5">
      <c r="A158" s="145"/>
      <c r="B158" s="147"/>
      <c r="C158" s="146"/>
      <c r="F158" s="115">
        <f t="shared" si="6"/>
        <v>0</v>
      </c>
      <c r="G158" s="115">
        <v>0</v>
      </c>
      <c r="M158" s="223"/>
      <c r="N158" s="227"/>
    </row>
    <row r="159" spans="1:14" ht="15.5">
      <c r="A159" s="145"/>
      <c r="B159" s="147" t="s">
        <v>269</v>
      </c>
      <c r="C159" s="146"/>
      <c r="F159" s="115">
        <f t="shared" si="6"/>
        <v>0</v>
      </c>
      <c r="G159" s="115">
        <v>0</v>
      </c>
      <c r="M159" s="223"/>
      <c r="N159" s="227"/>
    </row>
    <row r="160" spans="1:14" ht="15.5">
      <c r="A160" s="145" t="s">
        <v>270</v>
      </c>
      <c r="B160" s="147" t="s">
        <v>37</v>
      </c>
      <c r="C160" s="146"/>
      <c r="F160" s="115">
        <f t="shared" si="6"/>
        <v>89083</v>
      </c>
      <c r="G160" s="115">
        <v>0</v>
      </c>
      <c r="H160" s="115">
        <v>89082886</v>
      </c>
      <c r="M160" s="223"/>
      <c r="N160" s="227"/>
    </row>
    <row r="161" spans="1:14" ht="15.5">
      <c r="A161" s="148">
        <v>556000</v>
      </c>
      <c r="B161" s="147" t="s">
        <v>271</v>
      </c>
      <c r="C161" s="146"/>
      <c r="F161" s="115">
        <f t="shared" si="6"/>
        <v>505</v>
      </c>
      <c r="G161" s="115">
        <v>0</v>
      </c>
      <c r="H161" s="115">
        <v>504846</v>
      </c>
      <c r="M161" s="223"/>
      <c r="N161" s="227"/>
    </row>
    <row r="162" spans="1:14" ht="15.5">
      <c r="A162" s="148" t="s">
        <v>272</v>
      </c>
      <c r="B162" s="147" t="s">
        <v>273</v>
      </c>
      <c r="C162" s="146"/>
      <c r="F162" s="115">
        <f t="shared" si="6"/>
        <v>37440</v>
      </c>
      <c r="G162" s="115">
        <v>0</v>
      </c>
      <c r="H162" s="115">
        <v>37440069</v>
      </c>
      <c r="M162" s="223"/>
      <c r="N162" s="227"/>
    </row>
    <row r="163" spans="1:14" ht="15.5">
      <c r="A163" s="148"/>
      <c r="B163" s="147" t="s">
        <v>274</v>
      </c>
      <c r="C163" s="146"/>
      <c r="F163" s="115">
        <f t="shared" si="6"/>
        <v>127028</v>
      </c>
      <c r="G163" s="115">
        <v>0</v>
      </c>
      <c r="H163" s="115">
        <v>127027801</v>
      </c>
      <c r="M163" s="223"/>
      <c r="N163" s="227"/>
    </row>
    <row r="164" spans="1:14" ht="15.5">
      <c r="A164" s="148"/>
      <c r="B164" s="147" t="s">
        <v>275</v>
      </c>
      <c r="C164" s="146"/>
      <c r="F164" s="115">
        <f t="shared" si="6"/>
        <v>239081</v>
      </c>
      <c r="G164" s="115">
        <v>0</v>
      </c>
      <c r="H164" s="115">
        <v>239081000</v>
      </c>
      <c r="M164" s="223"/>
      <c r="N164" s="227"/>
    </row>
    <row r="165" spans="1:14" ht="15.5">
      <c r="A165" s="148"/>
      <c r="B165" s="147"/>
      <c r="C165" s="146"/>
      <c r="F165" s="115">
        <f t="shared" si="6"/>
        <v>0</v>
      </c>
      <c r="G165" s="115">
        <v>0</v>
      </c>
      <c r="M165" s="223"/>
      <c r="N165" s="227"/>
    </row>
    <row r="166" spans="1:14" ht="15.5">
      <c r="A166" s="148"/>
      <c r="B166" s="147" t="s">
        <v>276</v>
      </c>
      <c r="C166" s="146"/>
      <c r="F166" s="115">
        <f t="shared" si="6"/>
        <v>0</v>
      </c>
      <c r="G166" s="115">
        <v>0</v>
      </c>
      <c r="M166" s="223"/>
      <c r="N166" s="227"/>
    </row>
    <row r="167" spans="1:14" ht="15.5">
      <c r="A167" s="148"/>
      <c r="B167" s="147" t="s">
        <v>242</v>
      </c>
      <c r="C167" s="146"/>
      <c r="F167" s="115">
        <f t="shared" si="6"/>
        <v>0</v>
      </c>
      <c r="G167" s="115">
        <v>0</v>
      </c>
      <c r="M167" s="223"/>
      <c r="N167" s="227"/>
    </row>
    <row r="168" spans="1:14" ht="15.5">
      <c r="A168" s="148">
        <v>560000</v>
      </c>
      <c r="B168" s="147" t="s">
        <v>243</v>
      </c>
      <c r="C168" s="146"/>
      <c r="F168" s="115">
        <f t="shared" si="6"/>
        <v>1651</v>
      </c>
      <c r="G168" s="115">
        <v>0</v>
      </c>
      <c r="H168" s="115">
        <v>1651025</v>
      </c>
      <c r="M168" s="223"/>
      <c r="N168" s="227"/>
    </row>
    <row r="169" spans="1:14" ht="15.5">
      <c r="A169" s="148">
        <v>561000</v>
      </c>
      <c r="B169" s="147" t="s">
        <v>277</v>
      </c>
      <c r="C169" s="146"/>
      <c r="F169" s="115">
        <f t="shared" si="6"/>
        <v>2482</v>
      </c>
      <c r="G169" s="115">
        <v>0</v>
      </c>
      <c r="H169" s="115">
        <v>2482185</v>
      </c>
      <c r="M169" s="223"/>
      <c r="N169" s="227"/>
    </row>
    <row r="170" spans="1:14" ht="15.5">
      <c r="A170" s="148">
        <v>562000</v>
      </c>
      <c r="B170" s="147" t="s">
        <v>278</v>
      </c>
      <c r="C170" s="146"/>
      <c r="F170" s="115">
        <f t="shared" si="6"/>
        <v>379</v>
      </c>
      <c r="G170" s="115">
        <v>0</v>
      </c>
      <c r="H170" s="115">
        <v>379015</v>
      </c>
      <c r="M170" s="223"/>
      <c r="N170" s="227"/>
    </row>
    <row r="171" spans="1:14" ht="15.5">
      <c r="A171" s="224">
        <v>562100</v>
      </c>
      <c r="B171" s="223" t="s">
        <v>571</v>
      </c>
      <c r="C171" s="146"/>
      <c r="F171" s="115">
        <f t="shared" ref="F171" si="7">ROUND(H171/1000,0)</f>
        <v>0</v>
      </c>
      <c r="G171" s="115">
        <v>0</v>
      </c>
      <c r="H171" s="115">
        <v>0</v>
      </c>
      <c r="M171" s="223"/>
      <c r="N171" s="227"/>
    </row>
    <row r="172" spans="1:14" ht="15.5">
      <c r="A172" s="148">
        <v>563000</v>
      </c>
      <c r="B172" s="147" t="s">
        <v>279</v>
      </c>
      <c r="C172" s="146"/>
      <c r="F172" s="115">
        <f t="shared" si="6"/>
        <v>253</v>
      </c>
      <c r="G172" s="115">
        <v>0</v>
      </c>
      <c r="H172" s="115">
        <v>252932</v>
      </c>
      <c r="M172" s="223"/>
      <c r="N172" s="227"/>
    </row>
    <row r="173" spans="1:14" ht="15.5">
      <c r="A173" s="148">
        <v>565000</v>
      </c>
      <c r="B173" s="147" t="s">
        <v>280</v>
      </c>
      <c r="C173" s="146"/>
      <c r="F173" s="115">
        <f t="shared" si="6"/>
        <v>11325</v>
      </c>
      <c r="G173" s="115">
        <v>0</v>
      </c>
      <c r="H173" s="115">
        <v>11324751</v>
      </c>
      <c r="M173" s="223"/>
      <c r="N173" s="227"/>
    </row>
    <row r="174" spans="1:14" ht="15.5">
      <c r="A174" s="148">
        <v>566000</v>
      </c>
      <c r="B174" s="147" t="s">
        <v>281</v>
      </c>
      <c r="C174" s="146"/>
      <c r="F174" s="115">
        <f t="shared" si="6"/>
        <v>2106</v>
      </c>
      <c r="G174" s="115">
        <v>0</v>
      </c>
      <c r="H174" s="115">
        <v>2105805</v>
      </c>
      <c r="M174" s="223"/>
      <c r="N174" s="227"/>
    </row>
    <row r="175" spans="1:14" ht="15.5">
      <c r="A175" s="148">
        <v>567000</v>
      </c>
      <c r="B175" s="147" t="s">
        <v>248</v>
      </c>
      <c r="C175" s="146"/>
      <c r="F175" s="115">
        <f t="shared" si="6"/>
        <v>117</v>
      </c>
      <c r="G175" s="115">
        <v>0</v>
      </c>
      <c r="H175" s="115">
        <v>116687</v>
      </c>
      <c r="M175" s="223"/>
      <c r="N175" s="227"/>
    </row>
    <row r="176" spans="1:14" ht="15.5">
      <c r="A176" s="145"/>
      <c r="B176" s="147"/>
      <c r="C176" s="146"/>
      <c r="F176" s="115">
        <f t="shared" si="6"/>
        <v>0</v>
      </c>
      <c r="G176" s="115">
        <v>0</v>
      </c>
      <c r="M176" s="223"/>
      <c r="N176" s="227"/>
    </row>
    <row r="177" spans="1:14" ht="15.5">
      <c r="A177" s="145"/>
      <c r="B177" s="147" t="s">
        <v>249</v>
      </c>
      <c r="C177" s="146"/>
      <c r="F177" s="115">
        <f t="shared" si="6"/>
        <v>0</v>
      </c>
      <c r="G177" s="115">
        <v>0</v>
      </c>
      <c r="M177" s="223"/>
      <c r="N177" s="227"/>
    </row>
    <row r="178" spans="1:14" ht="15.5">
      <c r="A178" s="148">
        <v>568000</v>
      </c>
      <c r="B178" s="147" t="s">
        <v>243</v>
      </c>
      <c r="C178" s="146"/>
      <c r="F178" s="115">
        <f t="shared" si="6"/>
        <v>429</v>
      </c>
      <c r="G178" s="115">
        <v>0</v>
      </c>
      <c r="H178" s="115">
        <v>429478</v>
      </c>
      <c r="M178" s="223"/>
      <c r="N178" s="227"/>
    </row>
    <row r="179" spans="1:14" ht="15.5">
      <c r="A179" s="148">
        <v>569000</v>
      </c>
      <c r="B179" s="147" t="s">
        <v>250</v>
      </c>
      <c r="C179" s="146"/>
      <c r="F179" s="115">
        <f t="shared" si="6"/>
        <v>458</v>
      </c>
      <c r="G179" s="115">
        <v>0</v>
      </c>
      <c r="H179" s="115">
        <v>458351</v>
      </c>
      <c r="M179" s="223"/>
      <c r="N179" s="227"/>
    </row>
    <row r="180" spans="1:14" ht="15.5">
      <c r="A180" s="148">
        <v>570000</v>
      </c>
      <c r="B180" s="147" t="s">
        <v>282</v>
      </c>
      <c r="C180" s="146"/>
      <c r="F180" s="115">
        <f t="shared" si="6"/>
        <v>649</v>
      </c>
      <c r="G180" s="115">
        <v>0</v>
      </c>
      <c r="H180" s="115">
        <v>649261</v>
      </c>
      <c r="M180" s="223"/>
      <c r="N180" s="227"/>
    </row>
    <row r="181" spans="1:14" ht="15.5">
      <c r="A181" s="224">
        <v>570100</v>
      </c>
      <c r="B181" s="223" t="s">
        <v>571</v>
      </c>
      <c r="C181" s="146"/>
      <c r="F181" s="115">
        <f t="shared" ref="F181" si="8">ROUND(H181/1000,0)</f>
        <v>0</v>
      </c>
      <c r="G181" s="115">
        <v>0</v>
      </c>
      <c r="H181" s="115">
        <v>0</v>
      </c>
      <c r="M181" s="223"/>
      <c r="N181" s="227"/>
    </row>
    <row r="182" spans="1:14" ht="15.5">
      <c r="A182" s="148">
        <v>571000</v>
      </c>
      <c r="B182" s="147" t="s">
        <v>283</v>
      </c>
      <c r="C182" s="146"/>
      <c r="F182" s="115">
        <f t="shared" si="6"/>
        <v>654</v>
      </c>
      <c r="G182" s="115">
        <v>0</v>
      </c>
      <c r="H182" s="115">
        <v>653735</v>
      </c>
      <c r="M182" s="223"/>
      <c r="N182" s="227"/>
    </row>
    <row r="183" spans="1:14" ht="15.5">
      <c r="A183" s="148">
        <v>572000</v>
      </c>
      <c r="B183" s="147" t="s">
        <v>284</v>
      </c>
      <c r="C183" s="146"/>
      <c r="F183" s="115">
        <f t="shared" si="6"/>
        <v>0</v>
      </c>
      <c r="G183" s="115">
        <v>0</v>
      </c>
      <c r="H183" s="115">
        <v>46</v>
      </c>
      <c r="M183" s="223"/>
      <c r="N183" s="227"/>
    </row>
    <row r="184" spans="1:14" ht="15.5">
      <c r="A184" s="148">
        <v>573000</v>
      </c>
      <c r="B184" s="147" t="s">
        <v>285</v>
      </c>
      <c r="C184" s="146"/>
      <c r="F184" s="115">
        <f t="shared" si="6"/>
        <v>52</v>
      </c>
      <c r="G184" s="115">
        <v>0</v>
      </c>
      <c r="H184" s="115">
        <v>51550</v>
      </c>
      <c r="M184" s="223"/>
      <c r="N184" s="227"/>
    </row>
    <row r="185" spans="1:14" ht="15.5">
      <c r="A185" s="145"/>
      <c r="B185" s="147" t="s">
        <v>286</v>
      </c>
      <c r="C185" s="146"/>
      <c r="F185" s="115">
        <f t="shared" si="6"/>
        <v>20555</v>
      </c>
      <c r="G185" s="115">
        <v>0</v>
      </c>
      <c r="H185" s="115">
        <v>20554821</v>
      </c>
      <c r="M185" s="223"/>
      <c r="N185" s="227"/>
    </row>
    <row r="186" spans="1:14" ht="15.5">
      <c r="A186" s="145"/>
      <c r="B186" s="147"/>
      <c r="C186" s="146"/>
      <c r="F186" s="115">
        <f t="shared" si="6"/>
        <v>0</v>
      </c>
      <c r="G186" s="115">
        <v>0</v>
      </c>
      <c r="M186" s="223"/>
    </row>
    <row r="187" spans="1:14" ht="15.5">
      <c r="A187" s="145"/>
      <c r="B187" s="147" t="s">
        <v>287</v>
      </c>
      <c r="C187" s="146"/>
      <c r="F187" s="115">
        <f>ROUND(H187/1000,0)</f>
        <v>21925</v>
      </c>
      <c r="G187" s="115">
        <v>0</v>
      </c>
      <c r="H187" s="478">
        <v>21925315</v>
      </c>
      <c r="M187" s="223"/>
    </row>
    <row r="188" spans="1:14" ht="15.5">
      <c r="A188" s="145"/>
      <c r="B188" s="147" t="s">
        <v>288</v>
      </c>
      <c r="C188" s="146"/>
      <c r="F188" s="115">
        <f t="shared" ref="F188:F229" si="9">ROUND(H188/1000,0)</f>
        <v>9925</v>
      </c>
      <c r="G188" s="115">
        <v>0</v>
      </c>
      <c r="H188" s="478">
        <v>9924612</v>
      </c>
      <c r="M188" s="223"/>
    </row>
    <row r="189" spans="1:14" ht="15.5">
      <c r="A189" s="152"/>
      <c r="B189" s="150" t="s">
        <v>289</v>
      </c>
      <c r="C189" s="151"/>
      <c r="F189" s="115">
        <f t="shared" si="9"/>
        <v>749</v>
      </c>
      <c r="G189" s="115">
        <v>0</v>
      </c>
      <c r="H189" s="478">
        <v>749272</v>
      </c>
      <c r="M189" s="226"/>
    </row>
    <row r="190" spans="1:14" ht="15.5">
      <c r="A190" s="152"/>
      <c r="B190" s="147" t="s">
        <v>540</v>
      </c>
      <c r="C190" s="151"/>
      <c r="F190" s="115">
        <f t="shared" si="9"/>
        <v>-152</v>
      </c>
      <c r="G190" s="115">
        <v>0</v>
      </c>
      <c r="H190" s="478">
        <v>-152192</v>
      </c>
      <c r="M190" s="223"/>
    </row>
    <row r="191" spans="1:14" ht="15.5">
      <c r="A191" s="148">
        <v>403027</v>
      </c>
      <c r="B191" s="223" t="s">
        <v>654</v>
      </c>
      <c r="C191" s="151"/>
      <c r="F191" s="115">
        <f t="shared" ref="F191" si="10">ROUND(H191/1000,0)</f>
        <v>0</v>
      </c>
      <c r="G191" s="115">
        <v>0</v>
      </c>
      <c r="H191" s="478">
        <v>0</v>
      </c>
      <c r="M191" s="223"/>
    </row>
    <row r="192" spans="1:14" ht="15.5">
      <c r="A192" s="148">
        <v>405930</v>
      </c>
      <c r="B192" s="147" t="s">
        <v>290</v>
      </c>
      <c r="C192" s="146"/>
      <c r="F192" s="115">
        <f t="shared" si="9"/>
        <v>1633</v>
      </c>
      <c r="G192" s="115">
        <v>0</v>
      </c>
      <c r="H192" s="478">
        <v>1632961</v>
      </c>
      <c r="M192" s="223"/>
    </row>
    <row r="193" spans="1:13" ht="15.5">
      <c r="A193" s="148">
        <v>406100</v>
      </c>
      <c r="B193" s="147" t="s">
        <v>291</v>
      </c>
      <c r="C193" s="146"/>
      <c r="F193" s="115">
        <f t="shared" si="9"/>
        <v>32</v>
      </c>
      <c r="G193" s="115">
        <v>0</v>
      </c>
      <c r="H193" s="478">
        <v>31743</v>
      </c>
      <c r="M193" s="223"/>
    </row>
    <row r="194" spans="1:13" ht="15.5">
      <c r="A194" s="148">
        <v>407312</v>
      </c>
      <c r="B194" s="147" t="s">
        <v>292</v>
      </c>
      <c r="C194" s="146"/>
      <c r="F194" s="115">
        <f t="shared" si="9"/>
        <v>0</v>
      </c>
      <c r="G194" s="115">
        <v>0</v>
      </c>
      <c r="H194" s="478">
        <v>0</v>
      </c>
      <c r="M194" s="223"/>
    </row>
    <row r="195" spans="1:13" ht="15.5">
      <c r="A195" s="225">
        <v>407320</v>
      </c>
      <c r="B195" s="226" t="s">
        <v>574</v>
      </c>
      <c r="C195" s="146"/>
      <c r="F195" s="115">
        <f t="shared" si="9"/>
        <v>0</v>
      </c>
      <c r="G195" s="115">
        <v>0</v>
      </c>
      <c r="H195" s="478">
        <v>0</v>
      </c>
      <c r="M195" s="226"/>
    </row>
    <row r="196" spans="1:13" ht="15.5">
      <c r="A196" s="149">
        <v>407322</v>
      </c>
      <c r="B196" s="150" t="s">
        <v>293</v>
      </c>
      <c r="C196" s="151"/>
      <c r="F196" s="115">
        <f t="shared" si="9"/>
        <v>73</v>
      </c>
      <c r="G196" s="115">
        <v>0</v>
      </c>
      <c r="H196" s="478">
        <v>72939</v>
      </c>
      <c r="M196" s="226"/>
    </row>
    <row r="197" spans="1:13" ht="15.5">
      <c r="A197" s="149">
        <v>407324</v>
      </c>
      <c r="B197" s="150" t="s">
        <v>294</v>
      </c>
      <c r="C197" s="151"/>
      <c r="F197" s="115">
        <f t="shared" si="9"/>
        <v>142</v>
      </c>
      <c r="G197" s="115">
        <v>0</v>
      </c>
      <c r="H197" s="478">
        <v>142345</v>
      </c>
      <c r="M197" s="226"/>
    </row>
    <row r="198" spans="1:13" ht="15.5">
      <c r="A198" s="149">
        <v>407326</v>
      </c>
      <c r="B198" s="150" t="s">
        <v>578</v>
      </c>
      <c r="C198" s="151"/>
      <c r="F198" s="115">
        <f t="shared" si="9"/>
        <v>0</v>
      </c>
      <c r="G198" s="115">
        <v>0</v>
      </c>
      <c r="H198" s="478">
        <v>0</v>
      </c>
      <c r="M198" s="226"/>
    </row>
    <row r="199" spans="1:13" ht="15.5">
      <c r="A199" s="149">
        <v>407327</v>
      </c>
      <c r="B199" s="226" t="s">
        <v>655</v>
      </c>
      <c r="C199" s="151"/>
      <c r="F199" s="115">
        <f t="shared" si="9"/>
        <v>0</v>
      </c>
      <c r="G199" s="115">
        <v>0</v>
      </c>
      <c r="H199" s="478">
        <v>0</v>
      </c>
      <c r="M199" s="226"/>
    </row>
    <row r="200" spans="1:13" ht="15.5">
      <c r="A200" s="149">
        <v>407331</v>
      </c>
      <c r="B200" s="150" t="s">
        <v>541</v>
      </c>
      <c r="C200" s="151"/>
      <c r="F200" s="115">
        <f t="shared" si="9"/>
        <v>0</v>
      </c>
      <c r="G200" s="115">
        <v>0</v>
      </c>
      <c r="H200" s="478">
        <v>0</v>
      </c>
      <c r="M200" s="226"/>
    </row>
    <row r="201" spans="1:13" ht="15.5">
      <c r="A201" s="149">
        <v>407333</v>
      </c>
      <c r="B201" s="150" t="s">
        <v>542</v>
      </c>
      <c r="C201" s="151"/>
      <c r="F201" s="115">
        <f t="shared" si="9"/>
        <v>21</v>
      </c>
      <c r="G201" s="115">
        <v>0</v>
      </c>
      <c r="H201" s="478">
        <v>21477</v>
      </c>
      <c r="M201" s="226"/>
    </row>
    <row r="202" spans="1:13" ht="15.5">
      <c r="A202" s="149">
        <v>407335</v>
      </c>
      <c r="B202" s="150" t="s">
        <v>295</v>
      </c>
      <c r="C202" s="146"/>
      <c r="F202" s="115">
        <f t="shared" si="9"/>
        <v>0</v>
      </c>
      <c r="G202" s="115">
        <v>0</v>
      </c>
      <c r="H202" s="478">
        <v>0</v>
      </c>
      <c r="M202" s="226"/>
    </row>
    <row r="203" spans="1:13" ht="15.5">
      <c r="A203" s="148">
        <v>407350</v>
      </c>
      <c r="B203" s="147" t="s">
        <v>543</v>
      </c>
      <c r="C203" s="146"/>
      <c r="F203" s="115">
        <f t="shared" si="9"/>
        <v>0</v>
      </c>
      <c r="G203" s="115">
        <v>0</v>
      </c>
      <c r="H203" s="478">
        <v>0</v>
      </c>
      <c r="M203" s="223"/>
    </row>
    <row r="204" spans="1:13" ht="15.5">
      <c r="A204" s="148">
        <v>407351</v>
      </c>
      <c r="B204" s="147" t="s">
        <v>296</v>
      </c>
      <c r="C204" s="151"/>
      <c r="F204" s="115">
        <f t="shared" si="9"/>
        <v>0</v>
      </c>
      <c r="G204" s="115">
        <v>0</v>
      </c>
      <c r="H204" s="478">
        <v>0</v>
      </c>
      <c r="M204" s="223"/>
    </row>
    <row r="205" spans="1:13" ht="15.5">
      <c r="A205" s="148">
        <v>407360</v>
      </c>
      <c r="B205" s="147" t="s">
        <v>544</v>
      </c>
      <c r="C205" s="151"/>
      <c r="F205" s="115">
        <f t="shared" si="9"/>
        <v>0</v>
      </c>
      <c r="G205" s="115">
        <v>0</v>
      </c>
      <c r="H205" s="478">
        <v>0</v>
      </c>
      <c r="M205" s="223"/>
    </row>
    <row r="206" spans="1:13" ht="15.5">
      <c r="A206" s="148">
        <v>407362</v>
      </c>
      <c r="B206" s="147" t="s">
        <v>545</v>
      </c>
      <c r="C206" s="151"/>
      <c r="F206" s="115">
        <f t="shared" si="9"/>
        <v>0</v>
      </c>
      <c r="G206" s="115">
        <v>0</v>
      </c>
      <c r="H206" s="478">
        <v>0</v>
      </c>
      <c r="M206" s="223"/>
    </row>
    <row r="207" spans="1:13" ht="15.5">
      <c r="A207" s="148">
        <v>407365</v>
      </c>
      <c r="B207" s="147" t="s">
        <v>546</v>
      </c>
      <c r="C207" s="151"/>
      <c r="F207" s="115">
        <f t="shared" si="9"/>
        <v>0</v>
      </c>
      <c r="G207" s="115">
        <v>0</v>
      </c>
      <c r="H207" s="478">
        <v>0</v>
      </c>
      <c r="M207" s="223"/>
    </row>
    <row r="208" spans="1:13" ht="15.5">
      <c r="A208" s="148">
        <v>407368</v>
      </c>
      <c r="B208" s="147" t="s">
        <v>594</v>
      </c>
      <c r="C208" s="151"/>
      <c r="F208" s="115">
        <f t="shared" si="9"/>
        <v>0</v>
      </c>
      <c r="H208" s="478">
        <v>0</v>
      </c>
      <c r="M208" s="223"/>
    </row>
    <row r="209" spans="1:13" ht="15.5">
      <c r="A209" s="148">
        <v>407380</v>
      </c>
      <c r="B209" s="147" t="s">
        <v>297</v>
      </c>
      <c r="C209" s="151"/>
      <c r="F209" s="115">
        <f t="shared" si="9"/>
        <v>0</v>
      </c>
      <c r="G209" s="115">
        <v>0</v>
      </c>
      <c r="H209" s="478">
        <v>0</v>
      </c>
      <c r="M209" s="223"/>
    </row>
    <row r="210" spans="1:13" ht="15.5">
      <c r="A210" s="149">
        <v>407382</v>
      </c>
      <c r="B210" s="150" t="s">
        <v>298</v>
      </c>
      <c r="C210" s="151"/>
      <c r="F210" s="115">
        <f t="shared" si="9"/>
        <v>580</v>
      </c>
      <c r="G210" s="115">
        <v>0</v>
      </c>
      <c r="H210" s="478">
        <v>580314</v>
      </c>
      <c r="M210" s="226"/>
    </row>
    <row r="211" spans="1:13" ht="15.5">
      <c r="A211" s="149">
        <v>407382</v>
      </c>
      <c r="B211" s="150" t="s">
        <v>299</v>
      </c>
      <c r="C211" s="151"/>
      <c r="F211" s="115">
        <f t="shared" si="9"/>
        <v>152</v>
      </c>
      <c r="G211" s="115">
        <v>0</v>
      </c>
      <c r="H211" s="478">
        <v>152118</v>
      </c>
      <c r="M211" s="226"/>
    </row>
    <row r="212" spans="1:13" ht="15.5">
      <c r="A212" s="225">
        <v>407391</v>
      </c>
      <c r="B212" s="226" t="s">
        <v>578</v>
      </c>
      <c r="C212" s="151"/>
      <c r="F212" s="115">
        <f t="shared" si="9"/>
        <v>0</v>
      </c>
      <c r="G212" s="115">
        <v>0</v>
      </c>
      <c r="H212" s="478">
        <v>0</v>
      </c>
      <c r="M212" s="226"/>
    </row>
    <row r="213" spans="1:13" ht="15.5">
      <c r="A213" s="149">
        <v>407395</v>
      </c>
      <c r="B213" s="150" t="s">
        <v>300</v>
      </c>
      <c r="C213" s="151"/>
      <c r="F213" s="115">
        <f t="shared" si="9"/>
        <v>156</v>
      </c>
      <c r="G213" s="115">
        <v>0</v>
      </c>
      <c r="H213" s="478">
        <v>156371</v>
      </c>
      <c r="M213" s="226"/>
    </row>
    <row r="214" spans="1:13" ht="15.5">
      <c r="A214" s="148">
        <v>407403</v>
      </c>
      <c r="B214" s="147" t="s">
        <v>301</v>
      </c>
      <c r="C214" s="151"/>
      <c r="F214" s="115">
        <f t="shared" si="9"/>
        <v>-6</v>
      </c>
      <c r="G214" s="115">
        <v>0</v>
      </c>
      <c r="H214" s="478">
        <v>-5609</v>
      </c>
      <c r="M214" s="223"/>
    </row>
    <row r="215" spans="1:13" ht="15.5">
      <c r="A215" s="148">
        <v>407405</v>
      </c>
      <c r="B215" s="147" t="s">
        <v>302</v>
      </c>
      <c r="C215" s="146"/>
      <c r="F215" s="115">
        <f t="shared" si="9"/>
        <v>0</v>
      </c>
      <c r="G215" s="115">
        <v>0</v>
      </c>
      <c r="H215" s="478">
        <v>0</v>
      </c>
      <c r="M215" s="223"/>
    </row>
    <row r="216" spans="1:13" ht="15.5">
      <c r="A216" s="148">
        <v>407420</v>
      </c>
      <c r="B216" s="147" t="s">
        <v>303</v>
      </c>
      <c r="C216" s="146"/>
      <c r="F216" s="115">
        <f t="shared" si="9"/>
        <v>0</v>
      </c>
      <c r="G216" s="115">
        <v>0</v>
      </c>
      <c r="H216" s="478">
        <v>0</v>
      </c>
      <c r="M216" s="223"/>
    </row>
    <row r="217" spans="1:13" ht="15.5">
      <c r="A217" s="148">
        <v>407427</v>
      </c>
      <c r="B217" s="223" t="s">
        <v>656</v>
      </c>
      <c r="C217" s="146"/>
      <c r="F217" s="115">
        <f t="shared" si="9"/>
        <v>0</v>
      </c>
      <c r="G217" s="115">
        <v>0</v>
      </c>
      <c r="H217" s="478">
        <v>0</v>
      </c>
      <c r="M217" s="223"/>
    </row>
    <row r="218" spans="1:13" ht="15.5">
      <c r="A218" s="145" t="s">
        <v>304</v>
      </c>
      <c r="B218" s="147" t="s">
        <v>305</v>
      </c>
      <c r="C218" s="146"/>
      <c r="F218" s="115">
        <f t="shared" si="9"/>
        <v>-3523</v>
      </c>
      <c r="G218" s="115">
        <v>0</v>
      </c>
      <c r="H218" s="478">
        <v>-3522792</v>
      </c>
      <c r="M218" s="223"/>
    </row>
    <row r="219" spans="1:13" ht="15.5">
      <c r="A219" s="225">
        <v>407455</v>
      </c>
      <c r="B219" s="226" t="s">
        <v>595</v>
      </c>
      <c r="C219" s="146"/>
      <c r="F219" s="115">
        <f t="shared" si="9"/>
        <v>0</v>
      </c>
      <c r="G219" s="115">
        <v>0</v>
      </c>
      <c r="H219" s="478">
        <v>0</v>
      </c>
      <c r="M219" s="226"/>
    </row>
    <row r="220" spans="1:13" ht="15.5">
      <c r="A220" s="149">
        <v>407460</v>
      </c>
      <c r="B220" s="150" t="s">
        <v>306</v>
      </c>
      <c r="C220" s="151"/>
      <c r="F220" s="115">
        <f t="shared" si="9"/>
        <v>0</v>
      </c>
      <c r="G220" s="115">
        <v>0</v>
      </c>
      <c r="H220" s="478">
        <v>0</v>
      </c>
      <c r="M220" s="226"/>
    </row>
    <row r="221" spans="1:13" ht="15.5">
      <c r="A221" s="149">
        <v>407462</v>
      </c>
      <c r="B221" s="150" t="s">
        <v>547</v>
      </c>
      <c r="C221" s="146"/>
      <c r="F221" s="115">
        <f t="shared" si="9"/>
        <v>0</v>
      </c>
      <c r="G221" s="115">
        <v>0</v>
      </c>
      <c r="H221" s="478">
        <v>0</v>
      </c>
      <c r="M221" s="226"/>
    </row>
    <row r="222" spans="1:13" ht="15.5">
      <c r="A222" s="225">
        <v>407494</v>
      </c>
      <c r="B222" s="226" t="s">
        <v>579</v>
      </c>
      <c r="C222" s="146"/>
      <c r="F222" s="115">
        <f t="shared" si="9"/>
        <v>34</v>
      </c>
      <c r="G222" s="115">
        <v>0</v>
      </c>
      <c r="H222" s="478">
        <v>34085</v>
      </c>
      <c r="M222" s="226"/>
    </row>
    <row r="223" spans="1:13" ht="15.5">
      <c r="A223" s="149">
        <v>407495</v>
      </c>
      <c r="B223" s="150" t="s">
        <v>548</v>
      </c>
      <c r="C223" s="151"/>
      <c r="F223" s="115">
        <f t="shared" si="9"/>
        <v>-6</v>
      </c>
      <c r="G223" s="115">
        <v>0</v>
      </c>
      <c r="H223" s="478">
        <v>-5524</v>
      </c>
      <c r="M223" s="226"/>
    </row>
    <row r="224" spans="1:13" ht="15.5">
      <c r="A224" s="149">
        <v>407496</v>
      </c>
      <c r="B224" s="150" t="s">
        <v>549</v>
      </c>
      <c r="C224" s="151"/>
      <c r="F224" s="115">
        <f t="shared" si="9"/>
        <v>0</v>
      </c>
      <c r="G224" s="115">
        <v>0</v>
      </c>
      <c r="H224" s="478">
        <v>0</v>
      </c>
      <c r="M224" s="226"/>
    </row>
    <row r="225" spans="1:13" ht="15.5">
      <c r="A225" s="225">
        <v>407497</v>
      </c>
      <c r="B225" s="226" t="s">
        <v>572</v>
      </c>
      <c r="C225" s="151"/>
      <c r="F225" s="115">
        <f t="shared" si="9"/>
        <v>0</v>
      </c>
      <c r="G225" s="115">
        <v>0</v>
      </c>
      <c r="H225" s="478">
        <v>0</v>
      </c>
      <c r="M225" s="226"/>
    </row>
    <row r="226" spans="1:13" ht="15.5">
      <c r="A226" s="145"/>
      <c r="B226" s="147" t="s">
        <v>307</v>
      </c>
      <c r="C226" s="146"/>
      <c r="F226" s="115">
        <f t="shared" si="9"/>
        <v>16489</v>
      </c>
      <c r="G226" s="115">
        <v>0</v>
      </c>
      <c r="H226" s="478">
        <v>16488877</v>
      </c>
      <c r="M226" s="223"/>
    </row>
    <row r="227" spans="1:13" ht="15.5">
      <c r="A227" s="145"/>
      <c r="B227" s="147" t="s">
        <v>308</v>
      </c>
      <c r="C227" s="146"/>
      <c r="F227" s="115">
        <f t="shared" si="9"/>
        <v>48226</v>
      </c>
      <c r="G227" s="115">
        <v>0</v>
      </c>
      <c r="H227" s="478">
        <v>48226312</v>
      </c>
      <c r="M227" s="223"/>
    </row>
    <row r="228" spans="1:13" ht="15.5">
      <c r="A228" s="145"/>
      <c r="B228" s="147"/>
      <c r="C228" s="146"/>
      <c r="F228" s="115">
        <f t="shared" si="9"/>
        <v>0</v>
      </c>
      <c r="G228" s="115">
        <v>0</v>
      </c>
      <c r="H228" s="478"/>
      <c r="M228" s="223"/>
    </row>
    <row r="229" spans="1:13" ht="15.5">
      <c r="A229" s="145"/>
      <c r="B229" s="147" t="s">
        <v>309</v>
      </c>
      <c r="C229" s="146"/>
      <c r="F229" s="115">
        <f t="shared" si="9"/>
        <v>307862</v>
      </c>
      <c r="G229" s="115">
        <v>0</v>
      </c>
      <c r="H229" s="478">
        <v>307862133</v>
      </c>
      <c r="M229" s="227"/>
    </row>
    <row r="230" spans="1:13" ht="15.5">
      <c r="A230" s="145"/>
      <c r="B230" s="147"/>
      <c r="C230" s="146"/>
      <c r="F230" s="115">
        <f t="shared" si="6"/>
        <v>0</v>
      </c>
      <c r="G230" s="115">
        <v>0</v>
      </c>
      <c r="H230" s="478"/>
      <c r="M230" s="223"/>
    </row>
    <row r="231" spans="1:13" ht="15.5">
      <c r="A231" s="145"/>
      <c r="B231" s="147" t="s">
        <v>310</v>
      </c>
      <c r="C231" s="146"/>
      <c r="F231" s="115">
        <f t="shared" si="6"/>
        <v>0</v>
      </c>
      <c r="G231" s="115">
        <v>0</v>
      </c>
      <c r="H231" s="478"/>
      <c r="M231" s="227"/>
    </row>
    <row r="232" spans="1:13" ht="15.5">
      <c r="A232" s="145"/>
      <c r="B232" s="146" t="s">
        <v>311</v>
      </c>
      <c r="C232" s="146"/>
      <c r="F232" s="115">
        <f t="shared" si="6"/>
        <v>0</v>
      </c>
      <c r="G232" s="115">
        <v>0</v>
      </c>
      <c r="H232" s="478"/>
      <c r="M232" s="223"/>
    </row>
    <row r="233" spans="1:13" ht="15.5">
      <c r="A233" s="148">
        <v>580000</v>
      </c>
      <c r="B233" s="147" t="s">
        <v>243</v>
      </c>
      <c r="C233" s="146"/>
      <c r="F233" s="115">
        <f>ROUND(H233/1000,0)</f>
        <v>3144</v>
      </c>
      <c r="G233" s="115">
        <v>0</v>
      </c>
      <c r="H233" s="478">
        <v>3143735</v>
      </c>
      <c r="M233" s="223"/>
    </row>
    <row r="234" spans="1:13" ht="15.5">
      <c r="A234" s="148">
        <v>582000</v>
      </c>
      <c r="B234" s="146" t="s">
        <v>278</v>
      </c>
      <c r="C234" s="146"/>
      <c r="F234" s="115">
        <f t="shared" si="6"/>
        <v>543</v>
      </c>
      <c r="G234" s="115">
        <v>0</v>
      </c>
      <c r="H234" s="478">
        <v>543467</v>
      </c>
      <c r="M234" s="223"/>
    </row>
    <row r="235" spans="1:13" ht="15.5">
      <c r="A235" s="148">
        <v>583000</v>
      </c>
      <c r="B235" s="147" t="s">
        <v>279</v>
      </c>
      <c r="C235" s="146"/>
      <c r="F235" s="115">
        <f t="shared" ref="F235:F300" si="11">ROUND(H235/1000,0)</f>
        <v>1606</v>
      </c>
      <c r="G235" s="115">
        <v>0</v>
      </c>
      <c r="H235" s="478">
        <v>1605630</v>
      </c>
      <c r="M235" s="223"/>
    </row>
    <row r="236" spans="1:13" ht="15.5">
      <c r="A236" s="148">
        <v>584000</v>
      </c>
      <c r="B236" s="147" t="s">
        <v>312</v>
      </c>
      <c r="C236" s="146"/>
      <c r="F236" s="115">
        <f t="shared" si="11"/>
        <v>1036</v>
      </c>
      <c r="G236" s="115">
        <v>0</v>
      </c>
      <c r="H236" s="478">
        <v>1036015</v>
      </c>
      <c r="M236" s="223"/>
    </row>
    <row r="237" spans="1:13" ht="15.5">
      <c r="A237" s="224">
        <v>584100</v>
      </c>
      <c r="B237" s="223" t="s">
        <v>571</v>
      </c>
      <c r="C237" s="146"/>
      <c r="F237" s="115">
        <f t="shared" si="11"/>
        <v>0</v>
      </c>
      <c r="G237" s="115">
        <v>0</v>
      </c>
      <c r="H237" s="478">
        <v>0</v>
      </c>
      <c r="M237" s="223"/>
    </row>
    <row r="238" spans="1:13" ht="15.5">
      <c r="A238" s="148">
        <v>585000</v>
      </c>
      <c r="B238" s="147" t="s">
        <v>313</v>
      </c>
      <c r="C238" s="146"/>
      <c r="F238" s="115">
        <f t="shared" si="11"/>
        <v>7</v>
      </c>
      <c r="G238" s="115">
        <v>0</v>
      </c>
      <c r="H238" s="478">
        <v>6884</v>
      </c>
      <c r="M238" s="223"/>
    </row>
    <row r="239" spans="1:13" ht="15.5">
      <c r="A239" s="148">
        <v>586000</v>
      </c>
      <c r="B239" s="147" t="s">
        <v>314</v>
      </c>
      <c r="C239" s="146"/>
      <c r="F239" s="115">
        <f t="shared" si="11"/>
        <v>1869</v>
      </c>
      <c r="G239" s="115">
        <v>0</v>
      </c>
      <c r="H239" s="478">
        <v>1869273</v>
      </c>
      <c r="M239" s="223"/>
    </row>
    <row r="240" spans="1:13" ht="15.5">
      <c r="A240" s="148">
        <v>587000</v>
      </c>
      <c r="B240" s="147" t="s">
        <v>315</v>
      </c>
      <c r="C240" s="146"/>
      <c r="F240" s="115">
        <f t="shared" si="11"/>
        <v>671</v>
      </c>
      <c r="G240" s="115">
        <v>0</v>
      </c>
      <c r="H240" s="478">
        <v>671049</v>
      </c>
      <c r="M240" s="223"/>
    </row>
    <row r="241" spans="1:13" ht="15.5">
      <c r="A241" s="148">
        <v>588000</v>
      </c>
      <c r="B241" s="147" t="s">
        <v>316</v>
      </c>
      <c r="C241" s="146"/>
      <c r="F241" s="115">
        <f t="shared" si="11"/>
        <v>6025</v>
      </c>
      <c r="G241" s="115">
        <v>0</v>
      </c>
      <c r="H241" s="478">
        <v>6024882</v>
      </c>
      <c r="M241" s="227"/>
    </row>
    <row r="242" spans="1:13" ht="15.5">
      <c r="A242" s="148">
        <v>589000</v>
      </c>
      <c r="B242" s="147" t="s">
        <v>248</v>
      </c>
      <c r="C242" s="146"/>
      <c r="F242" s="115">
        <f t="shared" si="11"/>
        <v>251</v>
      </c>
      <c r="G242" s="115">
        <v>0</v>
      </c>
      <c r="H242" s="478">
        <v>251264</v>
      </c>
      <c r="M242" s="223"/>
    </row>
    <row r="243" spans="1:13" ht="15.5">
      <c r="A243" s="153"/>
      <c r="B243" s="147"/>
      <c r="C243" s="146"/>
      <c r="F243" s="115">
        <f t="shared" si="11"/>
        <v>0</v>
      </c>
      <c r="G243" s="115">
        <v>0</v>
      </c>
      <c r="H243" s="478"/>
      <c r="M243" s="223"/>
    </row>
    <row r="244" spans="1:13" ht="15.5">
      <c r="A244" s="145"/>
      <c r="B244" s="146" t="s">
        <v>317</v>
      </c>
      <c r="C244" s="146"/>
      <c r="F244" s="115">
        <f t="shared" si="11"/>
        <v>0</v>
      </c>
      <c r="G244" s="115">
        <v>0</v>
      </c>
      <c r="H244" s="478"/>
      <c r="M244" s="227"/>
    </row>
    <row r="245" spans="1:13" ht="15.5">
      <c r="A245" s="148">
        <v>590000</v>
      </c>
      <c r="B245" s="147" t="s">
        <v>243</v>
      </c>
      <c r="C245" s="146"/>
      <c r="F245" s="115">
        <f t="shared" si="11"/>
        <v>1063</v>
      </c>
      <c r="G245" s="115">
        <v>0</v>
      </c>
      <c r="H245" s="478">
        <v>1062515</v>
      </c>
      <c r="M245" s="223"/>
    </row>
    <row r="246" spans="1:13" ht="15.5">
      <c r="A246" s="148">
        <v>591000</v>
      </c>
      <c r="B246" s="147" t="s">
        <v>250</v>
      </c>
      <c r="C246" s="146"/>
      <c r="F246" s="115">
        <f t="shared" si="11"/>
        <v>401</v>
      </c>
      <c r="G246" s="115">
        <v>0</v>
      </c>
      <c r="H246" s="478">
        <v>401277</v>
      </c>
      <c r="M246" s="223"/>
    </row>
    <row r="247" spans="1:13" ht="15.5">
      <c r="A247" s="148">
        <v>592000</v>
      </c>
      <c r="B247" s="146" t="s">
        <v>282</v>
      </c>
      <c r="C247" s="146"/>
      <c r="F247" s="115">
        <f t="shared" si="11"/>
        <v>685</v>
      </c>
      <c r="G247" s="115">
        <v>0</v>
      </c>
      <c r="H247" s="478">
        <v>685033</v>
      </c>
      <c r="M247" s="223"/>
    </row>
    <row r="248" spans="1:13" ht="15.5">
      <c r="A248" s="224">
        <v>592200</v>
      </c>
      <c r="B248" s="223" t="s">
        <v>571</v>
      </c>
      <c r="C248" s="146"/>
      <c r="F248" s="115">
        <f t="shared" si="11"/>
        <v>0</v>
      </c>
      <c r="G248" s="115">
        <v>0</v>
      </c>
      <c r="H248" s="478">
        <v>0</v>
      </c>
      <c r="M248" s="223"/>
    </row>
    <row r="249" spans="1:13" ht="15.5">
      <c r="A249" s="148">
        <v>593000</v>
      </c>
      <c r="B249" s="147" t="s">
        <v>283</v>
      </c>
      <c r="C249" s="146"/>
      <c r="F249" s="115">
        <f t="shared" si="11"/>
        <v>7914</v>
      </c>
      <c r="G249" s="115">
        <v>0</v>
      </c>
      <c r="H249" s="478">
        <v>7914136</v>
      </c>
      <c r="M249" s="223"/>
    </row>
    <row r="250" spans="1:13" ht="15.5">
      <c r="A250" s="148">
        <v>594000</v>
      </c>
      <c r="B250" s="147" t="s">
        <v>284</v>
      </c>
      <c r="C250" s="146"/>
      <c r="F250" s="115">
        <f t="shared" si="11"/>
        <v>603</v>
      </c>
      <c r="G250" s="115">
        <v>0</v>
      </c>
      <c r="H250" s="478">
        <v>602770</v>
      </c>
      <c r="M250" s="223"/>
    </row>
    <row r="251" spans="1:13" ht="15.5">
      <c r="A251" s="148">
        <v>595000</v>
      </c>
      <c r="B251" s="147" t="s">
        <v>318</v>
      </c>
      <c r="C251" s="146"/>
      <c r="F251" s="115">
        <f t="shared" si="11"/>
        <v>316</v>
      </c>
      <c r="G251" s="115">
        <v>0</v>
      </c>
      <c r="H251" s="478">
        <v>316235</v>
      </c>
      <c r="M251" s="223"/>
    </row>
    <row r="252" spans="1:13" ht="15.5">
      <c r="A252" s="148">
        <v>596000</v>
      </c>
      <c r="B252" s="147" t="s">
        <v>319</v>
      </c>
      <c r="C252" s="146"/>
      <c r="F252" s="115">
        <f t="shared" si="11"/>
        <v>167</v>
      </c>
      <c r="G252" s="115">
        <v>0</v>
      </c>
      <c r="H252" s="478">
        <v>167362</v>
      </c>
      <c r="M252" s="223"/>
    </row>
    <row r="253" spans="1:13" ht="15.5">
      <c r="A253" s="148">
        <v>597000</v>
      </c>
      <c r="B253" s="147" t="s">
        <v>320</v>
      </c>
      <c r="C253" s="146"/>
      <c r="F253" s="115">
        <f t="shared" si="11"/>
        <v>37</v>
      </c>
      <c r="G253" s="115">
        <v>0</v>
      </c>
      <c r="H253" s="478">
        <v>37495</v>
      </c>
      <c r="M253" s="223"/>
    </row>
    <row r="254" spans="1:13" ht="15.5">
      <c r="A254" s="148">
        <v>598000</v>
      </c>
      <c r="B254" s="147" t="s">
        <v>316</v>
      </c>
      <c r="C254" s="146"/>
      <c r="F254" s="115">
        <f t="shared" si="11"/>
        <v>408</v>
      </c>
      <c r="G254" s="115">
        <v>0</v>
      </c>
      <c r="H254" s="478">
        <v>407521</v>
      </c>
      <c r="M254" s="223"/>
    </row>
    <row r="255" spans="1:13" ht="15.5">
      <c r="A255" s="153"/>
      <c r="B255" s="147" t="s">
        <v>321</v>
      </c>
      <c r="C255" s="146"/>
      <c r="F255" s="115">
        <f t="shared" si="11"/>
        <v>26747</v>
      </c>
      <c r="G255" s="115">
        <v>0</v>
      </c>
      <c r="H255" s="478">
        <v>26746543</v>
      </c>
      <c r="M255" s="226"/>
    </row>
    <row r="256" spans="1:13" ht="15.5">
      <c r="A256" s="153"/>
      <c r="B256" s="147"/>
      <c r="C256" s="146"/>
      <c r="F256" s="115">
        <f t="shared" si="11"/>
        <v>0</v>
      </c>
      <c r="G256" s="115">
        <v>0</v>
      </c>
      <c r="H256" s="478"/>
      <c r="M256" s="223"/>
    </row>
    <row r="257" spans="1:13" ht="15.5">
      <c r="A257" s="145"/>
      <c r="B257" s="147" t="s">
        <v>322</v>
      </c>
      <c r="C257" s="146"/>
      <c r="F257" s="115">
        <f t="shared" si="11"/>
        <v>31102</v>
      </c>
      <c r="G257" s="115">
        <v>0</v>
      </c>
      <c r="H257" s="478">
        <v>31102442</v>
      </c>
      <c r="M257" s="223"/>
    </row>
    <row r="258" spans="1:13" ht="15.5">
      <c r="A258" s="152"/>
      <c r="B258" s="150" t="s">
        <v>289</v>
      </c>
      <c r="C258" s="151"/>
      <c r="F258" s="115">
        <f t="shared" si="11"/>
        <v>30</v>
      </c>
      <c r="G258" s="115">
        <v>0</v>
      </c>
      <c r="H258" s="478">
        <v>30019</v>
      </c>
      <c r="M258" s="223"/>
    </row>
    <row r="259" spans="1:13" ht="15.5">
      <c r="A259" s="145"/>
      <c r="B259" s="147" t="s">
        <v>323</v>
      </c>
      <c r="C259" s="146"/>
      <c r="F259" s="115">
        <f t="shared" si="11"/>
        <v>47422</v>
      </c>
      <c r="G259" s="115">
        <v>0</v>
      </c>
      <c r="H259" s="478">
        <v>47422214</v>
      </c>
      <c r="M259" s="223"/>
    </row>
    <row r="260" spans="1:13" ht="15.5">
      <c r="A260" s="145"/>
      <c r="B260" s="147" t="s">
        <v>324</v>
      </c>
      <c r="C260" s="146"/>
      <c r="F260" s="115">
        <f t="shared" si="11"/>
        <v>78555</v>
      </c>
      <c r="G260" s="115">
        <v>0</v>
      </c>
      <c r="H260" s="478">
        <v>78554675</v>
      </c>
      <c r="M260" s="227"/>
    </row>
    <row r="261" spans="1:13" ht="15.5">
      <c r="A261" s="145"/>
      <c r="B261" s="147"/>
      <c r="C261" s="146"/>
      <c r="F261" s="115">
        <f t="shared" si="11"/>
        <v>0</v>
      </c>
      <c r="G261" s="115">
        <v>0</v>
      </c>
      <c r="H261" s="478"/>
      <c r="M261" s="223"/>
    </row>
    <row r="262" spans="1:13" ht="15.5">
      <c r="A262" s="145"/>
      <c r="B262" s="147" t="s">
        <v>325</v>
      </c>
      <c r="C262" s="146"/>
      <c r="F262" s="115">
        <f t="shared" si="11"/>
        <v>105301</v>
      </c>
      <c r="G262" s="115">
        <v>0</v>
      </c>
      <c r="H262" s="478">
        <v>105301218</v>
      </c>
      <c r="M262" s="223"/>
    </row>
    <row r="263" spans="1:13" ht="15.5">
      <c r="A263" s="145"/>
      <c r="B263" s="146"/>
      <c r="C263" s="146"/>
      <c r="F263" s="115">
        <f t="shared" si="11"/>
        <v>0</v>
      </c>
      <c r="G263" s="115">
        <v>0</v>
      </c>
      <c r="H263" s="478"/>
      <c r="M263" s="223"/>
    </row>
    <row r="264" spans="1:13" ht="15.5">
      <c r="A264" s="145"/>
      <c r="B264" s="147" t="s">
        <v>326</v>
      </c>
      <c r="C264" s="146"/>
      <c r="F264" s="115">
        <f t="shared" si="11"/>
        <v>0</v>
      </c>
      <c r="G264" s="115">
        <v>0</v>
      </c>
      <c r="H264" s="478"/>
      <c r="M264" s="223"/>
    </row>
    <row r="265" spans="1:13" ht="15.5">
      <c r="A265" s="148">
        <v>901000</v>
      </c>
      <c r="B265" s="147" t="s">
        <v>327</v>
      </c>
      <c r="C265" s="146"/>
      <c r="F265" s="115">
        <f t="shared" si="11"/>
        <v>118</v>
      </c>
      <c r="G265" s="115">
        <v>0</v>
      </c>
      <c r="H265" s="478">
        <v>118193</v>
      </c>
      <c r="M265" s="223"/>
    </row>
    <row r="266" spans="1:13" ht="15.5">
      <c r="A266" s="148">
        <v>902000</v>
      </c>
      <c r="B266" s="147" t="s">
        <v>328</v>
      </c>
      <c r="C266" s="146"/>
      <c r="F266" s="115">
        <f t="shared" si="11"/>
        <v>2558</v>
      </c>
      <c r="G266" s="115">
        <v>0</v>
      </c>
      <c r="H266" s="478">
        <v>2557608</v>
      </c>
      <c r="M266" s="223"/>
    </row>
    <row r="267" spans="1:13" ht="15.5">
      <c r="A267" s="148" t="s">
        <v>329</v>
      </c>
      <c r="B267" s="147" t="s">
        <v>330</v>
      </c>
      <c r="C267" s="146"/>
      <c r="F267" s="115">
        <f t="shared" si="11"/>
        <v>6962</v>
      </c>
      <c r="G267" s="115">
        <v>0</v>
      </c>
      <c r="H267" s="478">
        <v>6961785</v>
      </c>
      <c r="M267" s="223"/>
    </row>
    <row r="268" spans="1:13" ht="15.5">
      <c r="A268" s="148">
        <v>904000</v>
      </c>
      <c r="B268" s="147" t="s">
        <v>331</v>
      </c>
      <c r="C268" s="146"/>
      <c r="F268" s="115">
        <f t="shared" si="11"/>
        <v>137</v>
      </c>
      <c r="G268" s="115">
        <v>0</v>
      </c>
      <c r="H268" s="478">
        <v>136838</v>
      </c>
      <c r="M268" s="223"/>
    </row>
    <row r="269" spans="1:13" ht="15.5">
      <c r="A269" s="148">
        <v>905000</v>
      </c>
      <c r="B269" s="147" t="s">
        <v>332</v>
      </c>
      <c r="C269" s="146"/>
      <c r="F269" s="115">
        <f t="shared" si="11"/>
        <v>141</v>
      </c>
      <c r="G269" s="115">
        <v>0</v>
      </c>
      <c r="H269" s="478">
        <v>141196</v>
      </c>
      <c r="M269" s="223"/>
    </row>
    <row r="270" spans="1:13" ht="15.5">
      <c r="A270" s="145"/>
      <c r="B270" s="147" t="s">
        <v>333</v>
      </c>
      <c r="C270" s="146"/>
      <c r="F270" s="115">
        <f t="shared" si="11"/>
        <v>9916</v>
      </c>
      <c r="G270" s="115">
        <v>0</v>
      </c>
      <c r="H270" s="478">
        <v>9915620</v>
      </c>
      <c r="M270" s="223"/>
    </row>
    <row r="271" spans="1:13" ht="15.5">
      <c r="A271" s="145"/>
      <c r="B271" s="147"/>
      <c r="C271" s="146"/>
      <c r="F271" s="115">
        <f t="shared" si="11"/>
        <v>0</v>
      </c>
      <c r="G271" s="115">
        <v>0</v>
      </c>
      <c r="H271" s="478"/>
      <c r="M271" s="223"/>
    </row>
    <row r="272" spans="1:13" ht="15.5">
      <c r="A272" s="145"/>
      <c r="B272" s="147" t="s">
        <v>334</v>
      </c>
      <c r="C272" s="146"/>
      <c r="F272" s="115">
        <f t="shared" si="11"/>
        <v>0</v>
      </c>
      <c r="G272" s="115">
        <v>0</v>
      </c>
      <c r="H272" s="478"/>
      <c r="M272" s="223"/>
    </row>
    <row r="273" spans="1:13" ht="15.5">
      <c r="A273" s="145" t="s">
        <v>335</v>
      </c>
      <c r="B273" s="147" t="s">
        <v>336</v>
      </c>
      <c r="C273" s="146"/>
      <c r="F273" s="115">
        <f t="shared" si="11"/>
        <v>0</v>
      </c>
      <c r="G273" s="115">
        <v>0</v>
      </c>
      <c r="H273" s="478">
        <v>0</v>
      </c>
      <c r="M273" s="223"/>
    </row>
    <row r="274" spans="1:13" ht="15.5">
      <c r="A274" s="148">
        <v>909000</v>
      </c>
      <c r="B274" s="147" t="s">
        <v>337</v>
      </c>
      <c r="C274" s="146"/>
      <c r="F274" s="115">
        <f t="shared" si="11"/>
        <v>847</v>
      </c>
      <c r="G274" s="115">
        <v>0</v>
      </c>
      <c r="H274" s="478">
        <v>846610</v>
      </c>
      <c r="M274" s="223"/>
    </row>
    <row r="275" spans="1:13" ht="15.5">
      <c r="A275" s="148">
        <v>910000</v>
      </c>
      <c r="B275" s="147" t="s">
        <v>338</v>
      </c>
      <c r="C275" s="146"/>
      <c r="F275" s="115">
        <f t="shared" si="11"/>
        <v>180</v>
      </c>
      <c r="G275" s="115">
        <v>0</v>
      </c>
      <c r="H275" s="478">
        <v>179962</v>
      </c>
      <c r="M275" s="223"/>
    </row>
    <row r="276" spans="1:13" ht="15.5">
      <c r="A276" s="148"/>
      <c r="B276" s="147" t="s">
        <v>339</v>
      </c>
      <c r="C276" s="146"/>
      <c r="F276" s="115">
        <f t="shared" si="11"/>
        <v>28425</v>
      </c>
      <c r="G276" s="115">
        <v>0</v>
      </c>
      <c r="H276" s="478">
        <v>28424538</v>
      </c>
      <c r="M276" s="223"/>
    </row>
    <row r="277" spans="1:13" ht="15.5">
      <c r="A277" s="148"/>
      <c r="B277" s="147"/>
      <c r="C277" s="146"/>
      <c r="F277" s="115">
        <f t="shared" si="11"/>
        <v>0</v>
      </c>
      <c r="G277" s="115">
        <v>0</v>
      </c>
      <c r="H277" s="478"/>
      <c r="M277" s="223"/>
    </row>
    <row r="278" spans="1:13" ht="15.5">
      <c r="A278" s="148"/>
      <c r="B278" s="147" t="s">
        <v>340</v>
      </c>
      <c r="C278" s="146"/>
      <c r="F278" s="115">
        <f t="shared" si="11"/>
        <v>0</v>
      </c>
      <c r="G278" s="115">
        <v>0</v>
      </c>
      <c r="H278" s="478"/>
      <c r="M278" s="223"/>
    </row>
    <row r="279" spans="1:13" ht="15.5">
      <c r="A279" s="148">
        <v>912000</v>
      </c>
      <c r="B279" s="147" t="s">
        <v>341</v>
      </c>
      <c r="C279" s="146"/>
      <c r="F279" s="115">
        <f t="shared" si="11"/>
        <v>0</v>
      </c>
      <c r="G279" s="115">
        <v>0</v>
      </c>
      <c r="H279" s="478">
        <v>0</v>
      </c>
      <c r="M279" s="223"/>
    </row>
    <row r="280" spans="1:13" ht="15.5">
      <c r="A280" s="148">
        <v>913000</v>
      </c>
      <c r="B280" s="147" t="s">
        <v>337</v>
      </c>
      <c r="C280" s="146"/>
      <c r="F280" s="115">
        <f t="shared" si="11"/>
        <v>0</v>
      </c>
      <c r="G280" s="115">
        <v>0</v>
      </c>
      <c r="H280" s="478">
        <v>0</v>
      </c>
      <c r="M280" s="223"/>
    </row>
    <row r="281" spans="1:13" ht="15.5">
      <c r="A281" s="148">
        <v>916000</v>
      </c>
      <c r="B281" s="147" t="s">
        <v>342</v>
      </c>
      <c r="C281" s="146"/>
      <c r="F281" s="115">
        <f t="shared" si="11"/>
        <v>0</v>
      </c>
      <c r="G281" s="115">
        <v>0</v>
      </c>
      <c r="H281" s="478">
        <v>0</v>
      </c>
      <c r="M281" s="223"/>
    </row>
    <row r="282" spans="1:13" ht="15.5">
      <c r="A282" s="148"/>
      <c r="B282" s="147" t="s">
        <v>343</v>
      </c>
      <c r="C282" s="146"/>
      <c r="F282" s="115">
        <f t="shared" si="11"/>
        <v>0</v>
      </c>
      <c r="G282" s="115">
        <v>0</v>
      </c>
      <c r="H282" s="478">
        <v>0</v>
      </c>
      <c r="M282" s="223"/>
    </row>
    <row r="283" spans="1:13" ht="15.5">
      <c r="A283" s="148"/>
      <c r="B283" s="147"/>
      <c r="C283" s="146"/>
      <c r="F283" s="115">
        <f t="shared" si="11"/>
        <v>0</v>
      </c>
      <c r="G283" s="115">
        <v>0</v>
      </c>
      <c r="H283" s="478"/>
      <c r="M283" s="223"/>
    </row>
    <row r="284" spans="1:13" ht="15.5">
      <c r="A284" s="148"/>
      <c r="B284" s="147" t="s">
        <v>344</v>
      </c>
      <c r="C284" s="146"/>
      <c r="F284" s="115">
        <f t="shared" si="11"/>
        <v>0</v>
      </c>
      <c r="G284" s="115">
        <v>0</v>
      </c>
      <c r="H284" s="478"/>
      <c r="M284" s="223"/>
    </row>
    <row r="285" spans="1:13" ht="15.5">
      <c r="A285" s="148">
        <v>920000</v>
      </c>
      <c r="B285" s="147" t="s">
        <v>345</v>
      </c>
      <c r="C285" s="146"/>
      <c r="F285" s="115">
        <f t="shared" si="11"/>
        <v>23838</v>
      </c>
      <c r="G285" s="115">
        <v>0</v>
      </c>
      <c r="H285" s="478">
        <v>23838413</v>
      </c>
      <c r="M285" s="223"/>
    </row>
    <row r="286" spans="1:13" ht="15.5">
      <c r="A286" s="148">
        <v>921000</v>
      </c>
      <c r="B286" s="147" t="s">
        <v>346</v>
      </c>
      <c r="C286" s="146"/>
      <c r="F286" s="115">
        <f t="shared" si="11"/>
        <v>3389</v>
      </c>
      <c r="G286" s="115">
        <v>0</v>
      </c>
      <c r="H286" s="478">
        <v>3388581</v>
      </c>
      <c r="M286" s="223"/>
    </row>
    <row r="287" spans="1:13" ht="15.5">
      <c r="A287" s="148">
        <v>922000</v>
      </c>
      <c r="B287" s="147" t="s">
        <v>347</v>
      </c>
      <c r="C287" s="146"/>
      <c r="F287" s="115">
        <f t="shared" si="11"/>
        <v>-71</v>
      </c>
      <c r="G287" s="115">
        <v>0</v>
      </c>
      <c r="H287" s="478">
        <v>-70811</v>
      </c>
      <c r="M287" s="223"/>
    </row>
    <row r="288" spans="1:13" ht="15.5">
      <c r="A288" s="148">
        <v>923000</v>
      </c>
      <c r="B288" s="147" t="s">
        <v>348</v>
      </c>
      <c r="C288" s="146"/>
      <c r="F288" s="115">
        <f t="shared" si="11"/>
        <v>7107</v>
      </c>
      <c r="G288" s="115">
        <v>0</v>
      </c>
      <c r="H288" s="478">
        <v>7106610</v>
      </c>
      <c r="M288" s="223"/>
    </row>
    <row r="289" spans="1:13" ht="15.5">
      <c r="A289" s="148">
        <v>924000</v>
      </c>
      <c r="B289" s="147" t="s">
        <v>349</v>
      </c>
      <c r="C289" s="146"/>
      <c r="F289" s="115">
        <f t="shared" si="11"/>
        <v>1005</v>
      </c>
      <c r="G289" s="115">
        <v>0</v>
      </c>
      <c r="H289" s="478">
        <v>1004544</v>
      </c>
      <c r="M289" s="223"/>
    </row>
    <row r="290" spans="1:13" ht="15.5">
      <c r="A290" s="145" t="s">
        <v>350</v>
      </c>
      <c r="B290" s="147" t="s">
        <v>351</v>
      </c>
      <c r="C290" s="146"/>
      <c r="F290" s="115">
        <f t="shared" si="11"/>
        <v>2206</v>
      </c>
      <c r="G290" s="115">
        <v>0</v>
      </c>
      <c r="H290" s="478">
        <v>2206305</v>
      </c>
      <c r="M290" s="223"/>
    </row>
    <row r="291" spans="1:13" ht="15.5">
      <c r="A291" s="145" t="s">
        <v>352</v>
      </c>
      <c r="B291" s="147" t="s">
        <v>353</v>
      </c>
      <c r="C291" s="146"/>
      <c r="F291" s="115">
        <f t="shared" si="11"/>
        <v>1189</v>
      </c>
      <c r="G291" s="115">
        <v>0</v>
      </c>
      <c r="H291" s="478">
        <v>1188548</v>
      </c>
      <c r="M291" s="223"/>
    </row>
    <row r="292" spans="1:13" ht="15.5">
      <c r="A292" s="148">
        <v>927000</v>
      </c>
      <c r="B292" s="147" t="s">
        <v>354</v>
      </c>
      <c r="C292" s="146"/>
      <c r="F292" s="115">
        <f t="shared" si="11"/>
        <v>0</v>
      </c>
      <c r="G292" s="115">
        <v>0</v>
      </c>
      <c r="H292" s="478">
        <v>0</v>
      </c>
      <c r="M292" s="223"/>
    </row>
    <row r="293" spans="1:13" ht="15.5">
      <c r="A293" s="148">
        <v>928000</v>
      </c>
      <c r="B293" s="147" t="s">
        <v>355</v>
      </c>
      <c r="C293" s="146"/>
      <c r="F293" s="115">
        <f t="shared" si="11"/>
        <v>4566</v>
      </c>
      <c r="G293" s="115">
        <v>0</v>
      </c>
      <c r="H293" s="478">
        <v>4566182</v>
      </c>
      <c r="M293" s="223"/>
    </row>
    <row r="294" spans="1:13" ht="15.5">
      <c r="A294" s="148">
        <v>930000</v>
      </c>
      <c r="B294" s="147" t="s">
        <v>356</v>
      </c>
      <c r="C294" s="146"/>
      <c r="F294" s="115">
        <f t="shared" si="11"/>
        <v>3567</v>
      </c>
      <c r="G294" s="115">
        <v>0</v>
      </c>
      <c r="H294" s="478">
        <v>3567363</v>
      </c>
      <c r="M294" s="223"/>
    </row>
    <row r="295" spans="1:13" ht="15.5">
      <c r="A295" s="148">
        <v>931000</v>
      </c>
      <c r="B295" s="147" t="s">
        <v>357</v>
      </c>
      <c r="C295" s="146"/>
      <c r="F295" s="115">
        <f t="shared" si="11"/>
        <v>213</v>
      </c>
      <c r="G295" s="115">
        <v>0</v>
      </c>
      <c r="H295" s="478">
        <v>213159</v>
      </c>
      <c r="M295" s="223"/>
    </row>
    <row r="296" spans="1:13" ht="15.5">
      <c r="A296" s="148">
        <v>935000</v>
      </c>
      <c r="B296" s="147" t="s">
        <v>358</v>
      </c>
      <c r="C296" s="146"/>
      <c r="F296" s="115">
        <f t="shared" si="11"/>
        <v>8871</v>
      </c>
      <c r="G296" s="115">
        <v>0</v>
      </c>
      <c r="H296" s="478">
        <v>8871294</v>
      </c>
      <c r="M296" s="223"/>
    </row>
    <row r="297" spans="1:13" ht="15.5">
      <c r="A297" s="145"/>
      <c r="B297" s="147" t="s">
        <v>359</v>
      </c>
      <c r="C297" s="146"/>
      <c r="F297" s="115">
        <f t="shared" si="11"/>
        <v>55880</v>
      </c>
      <c r="G297" s="115">
        <v>0</v>
      </c>
      <c r="H297" s="478">
        <v>55880188</v>
      </c>
      <c r="M297" s="223"/>
    </row>
    <row r="298" spans="1:13" ht="15.5">
      <c r="A298" s="145"/>
      <c r="B298" s="147"/>
      <c r="C298" s="146"/>
      <c r="F298" s="115">
        <f t="shared" si="11"/>
        <v>0</v>
      </c>
      <c r="G298" s="115">
        <v>0</v>
      </c>
      <c r="M298" s="223"/>
    </row>
    <row r="299" spans="1:13" ht="15.5">
      <c r="A299" s="145"/>
      <c r="B299" s="147" t="s">
        <v>360</v>
      </c>
      <c r="C299" s="146"/>
      <c r="F299" s="115">
        <f t="shared" si="11"/>
        <v>15583</v>
      </c>
      <c r="G299" s="115">
        <v>0</v>
      </c>
      <c r="H299" s="115">
        <v>15582519</v>
      </c>
      <c r="M299" s="223"/>
    </row>
    <row r="300" spans="1:13" ht="15.5">
      <c r="A300" s="145"/>
      <c r="B300" s="147" t="s">
        <v>361</v>
      </c>
      <c r="C300" s="146"/>
      <c r="F300" s="115">
        <f t="shared" si="11"/>
        <v>326</v>
      </c>
      <c r="G300" s="115">
        <v>0</v>
      </c>
      <c r="H300" s="115">
        <v>326011</v>
      </c>
      <c r="M300" s="223"/>
    </row>
    <row r="301" spans="1:13" ht="15.5">
      <c r="A301" s="145"/>
      <c r="B301" s="147" t="s">
        <v>362</v>
      </c>
      <c r="C301" s="146"/>
      <c r="F301" s="115">
        <f t="shared" ref="F301:F333" si="12">ROUND(H301/1000,0)</f>
        <v>19653</v>
      </c>
      <c r="G301" s="115">
        <v>0</v>
      </c>
      <c r="H301" s="115">
        <v>19653025</v>
      </c>
      <c r="M301" s="223"/>
    </row>
    <row r="302" spans="1:13" ht="15.5">
      <c r="A302" s="145"/>
      <c r="B302" s="147" t="s">
        <v>363</v>
      </c>
      <c r="C302" s="146"/>
      <c r="F302" s="115">
        <f t="shared" si="12"/>
        <v>33</v>
      </c>
      <c r="G302" s="115">
        <v>0</v>
      </c>
      <c r="H302" s="115">
        <v>32822</v>
      </c>
      <c r="M302" s="223"/>
    </row>
    <row r="303" spans="1:13" ht="15.5">
      <c r="A303" s="224">
        <v>407229</v>
      </c>
      <c r="B303" s="223" t="s">
        <v>573</v>
      </c>
      <c r="C303" s="146"/>
      <c r="F303" s="115">
        <f t="shared" si="12"/>
        <v>0</v>
      </c>
      <c r="G303" s="115">
        <v>0</v>
      </c>
      <c r="H303" s="115">
        <v>0</v>
      </c>
      <c r="M303" s="223"/>
    </row>
    <row r="304" spans="1:13" ht="15.5">
      <c r="A304" s="224">
        <v>407230</v>
      </c>
      <c r="B304" s="223" t="s">
        <v>620</v>
      </c>
      <c r="C304" s="146"/>
      <c r="F304" s="115">
        <f t="shared" si="12"/>
        <v>-3914</v>
      </c>
      <c r="G304" s="115">
        <v>0</v>
      </c>
      <c r="H304" s="115">
        <v>-3914140</v>
      </c>
      <c r="M304" s="223"/>
    </row>
    <row r="305" spans="1:13" ht="15.5">
      <c r="A305" s="224">
        <v>407311</v>
      </c>
      <c r="B305" s="223" t="s">
        <v>621</v>
      </c>
      <c r="C305" s="146"/>
      <c r="F305" s="115">
        <f t="shared" si="12"/>
        <v>774</v>
      </c>
      <c r="G305" s="115">
        <v>0</v>
      </c>
      <c r="H305" s="115">
        <v>774191</v>
      </c>
      <c r="M305" s="223"/>
    </row>
    <row r="306" spans="1:13" ht="15.5">
      <c r="A306" s="224">
        <v>407319</v>
      </c>
      <c r="B306" s="223" t="s">
        <v>622</v>
      </c>
      <c r="C306" s="146"/>
      <c r="F306" s="115">
        <f t="shared" si="12"/>
        <v>779</v>
      </c>
      <c r="G306" s="115">
        <v>0</v>
      </c>
      <c r="H306" s="115">
        <v>778866</v>
      </c>
      <c r="M306" s="223"/>
    </row>
    <row r="307" spans="1:13" ht="15.5">
      <c r="A307" s="224">
        <v>407332</v>
      </c>
      <c r="B307" s="223" t="s">
        <v>623</v>
      </c>
      <c r="C307" s="146"/>
      <c r="F307" s="115">
        <f t="shared" si="12"/>
        <v>753</v>
      </c>
      <c r="G307" s="115">
        <v>0</v>
      </c>
      <c r="H307" s="115">
        <v>752825</v>
      </c>
      <c r="M307" s="223"/>
    </row>
    <row r="308" spans="1:13" ht="15.5">
      <c r="A308" s="224">
        <v>407414</v>
      </c>
      <c r="B308" s="223" t="s">
        <v>624</v>
      </c>
      <c r="C308" s="146"/>
      <c r="F308" s="115">
        <f t="shared" si="12"/>
        <v>-712</v>
      </c>
      <c r="G308" s="115">
        <v>0</v>
      </c>
      <c r="H308" s="115">
        <v>-711613</v>
      </c>
      <c r="M308" s="223"/>
    </row>
    <row r="309" spans="1:13" ht="15.5">
      <c r="A309" s="224">
        <v>407436</v>
      </c>
      <c r="B309" s="223" t="s">
        <v>657</v>
      </c>
      <c r="C309" s="146"/>
      <c r="F309" s="115">
        <f t="shared" si="12"/>
        <v>-6698</v>
      </c>
      <c r="G309" s="115">
        <v>0</v>
      </c>
      <c r="H309" s="115">
        <v>-6697703</v>
      </c>
      <c r="M309" s="223"/>
    </row>
    <row r="310" spans="1:13" ht="15.5">
      <c r="A310" s="224">
        <v>407468</v>
      </c>
      <c r="B310" s="223" t="s">
        <v>580</v>
      </c>
      <c r="C310" s="146"/>
      <c r="F310" s="115">
        <f t="shared" ref="F310" si="13">ROUND(H310/1000,0)</f>
        <v>0</v>
      </c>
      <c r="G310" s="115">
        <v>0</v>
      </c>
      <c r="H310" s="115">
        <v>0</v>
      </c>
      <c r="M310" s="223"/>
    </row>
    <row r="311" spans="1:13" ht="15.5">
      <c r="A311" s="145"/>
      <c r="B311" s="147" t="s">
        <v>364</v>
      </c>
      <c r="C311" s="146"/>
      <c r="F311" s="115">
        <f t="shared" si="12"/>
        <v>26577</v>
      </c>
      <c r="G311" s="115">
        <v>0</v>
      </c>
      <c r="H311" s="115">
        <v>26576803</v>
      </c>
      <c r="M311" s="223"/>
    </row>
    <row r="312" spans="1:13" ht="15.5">
      <c r="A312" s="145"/>
      <c r="B312" s="147"/>
      <c r="C312" s="146"/>
      <c r="F312" s="115">
        <f t="shared" si="12"/>
        <v>0</v>
      </c>
      <c r="G312" s="115">
        <v>0</v>
      </c>
      <c r="M312" s="223"/>
    </row>
    <row r="313" spans="1:13" ht="15.5">
      <c r="A313" s="148"/>
      <c r="B313" s="147" t="s">
        <v>365</v>
      </c>
      <c r="C313" s="146"/>
      <c r="F313" s="115">
        <f t="shared" si="12"/>
        <v>82457</v>
      </c>
      <c r="G313" s="115">
        <v>0</v>
      </c>
      <c r="H313" s="115">
        <v>82456991</v>
      </c>
      <c r="M313" s="223"/>
    </row>
    <row r="314" spans="1:13" ht="15.5">
      <c r="A314" s="148"/>
      <c r="B314" s="147"/>
      <c r="C314" s="146"/>
      <c r="F314" s="115">
        <f t="shared" si="12"/>
        <v>0</v>
      </c>
      <c r="G314" s="115">
        <v>0</v>
      </c>
      <c r="M314" s="223"/>
    </row>
    <row r="315" spans="1:13" ht="15.5">
      <c r="A315" s="148"/>
      <c r="B315" s="147" t="s">
        <v>366</v>
      </c>
      <c r="C315" s="146"/>
      <c r="F315" s="115">
        <f t="shared" si="12"/>
        <v>533961</v>
      </c>
      <c r="G315" s="115">
        <v>0</v>
      </c>
      <c r="H315" s="115">
        <v>533960500</v>
      </c>
      <c r="M315" s="223"/>
    </row>
    <row r="316" spans="1:13" ht="15.5">
      <c r="A316" s="148"/>
      <c r="B316" s="147"/>
      <c r="C316" s="146"/>
      <c r="F316" s="115">
        <f t="shared" si="12"/>
        <v>0</v>
      </c>
      <c r="G316" s="115">
        <v>0</v>
      </c>
      <c r="M316" s="223"/>
    </row>
    <row r="317" spans="1:13" ht="15.5">
      <c r="A317" s="148"/>
      <c r="B317" s="147" t="s">
        <v>367</v>
      </c>
      <c r="C317" s="146"/>
      <c r="F317" s="115">
        <f t="shared" si="12"/>
        <v>127497</v>
      </c>
      <c r="G317" s="115">
        <v>0</v>
      </c>
      <c r="H317" s="115">
        <v>127497480</v>
      </c>
      <c r="M317" s="223"/>
    </row>
    <row r="318" spans="1:13" ht="15.5">
      <c r="A318" s="148"/>
      <c r="B318" s="147"/>
      <c r="C318" s="146"/>
      <c r="F318" s="115">
        <f t="shared" si="12"/>
        <v>0</v>
      </c>
      <c r="G318" s="115">
        <v>0</v>
      </c>
      <c r="M318" s="223"/>
    </row>
    <row r="319" spans="1:13" ht="15.5">
      <c r="A319" s="148"/>
      <c r="B319" s="147" t="s">
        <v>368</v>
      </c>
      <c r="C319" s="146"/>
      <c r="F319" s="115">
        <f t="shared" si="12"/>
        <v>4963</v>
      </c>
      <c r="G319" s="115">
        <v>0</v>
      </c>
      <c r="H319" s="115">
        <v>4962740</v>
      </c>
      <c r="M319" s="223"/>
    </row>
    <row r="320" spans="1:13" ht="13.5">
      <c r="A320" s="148"/>
      <c r="B320" s="147" t="s">
        <v>369</v>
      </c>
      <c r="C320" s="146"/>
      <c r="F320" s="115">
        <f t="shared" si="12"/>
        <v>7830</v>
      </c>
      <c r="G320" s="115">
        <v>0</v>
      </c>
      <c r="H320" s="115">
        <v>7830166</v>
      </c>
    </row>
    <row r="321" spans="1:13" ht="15.5">
      <c r="A321" s="148"/>
      <c r="B321" s="147" t="s">
        <v>370</v>
      </c>
      <c r="C321" s="151"/>
      <c r="F321" s="115">
        <f t="shared" si="12"/>
        <v>-318</v>
      </c>
      <c r="G321" s="115">
        <v>0</v>
      </c>
      <c r="H321" s="115">
        <v>-318215</v>
      </c>
      <c r="M321" s="223"/>
    </row>
    <row r="322" spans="1:13" ht="15.5">
      <c r="A322" s="145"/>
      <c r="B322" s="147" t="s">
        <v>371</v>
      </c>
      <c r="C322" s="146"/>
      <c r="F322" s="115">
        <f t="shared" si="12"/>
        <v>115023</v>
      </c>
      <c r="G322" s="115">
        <v>0</v>
      </c>
      <c r="H322" s="115">
        <v>115022789</v>
      </c>
      <c r="M322" s="223"/>
    </row>
    <row r="323" spans="1:13" ht="15.5">
      <c r="F323" s="115">
        <f t="shared" si="12"/>
        <v>0</v>
      </c>
      <c r="G323" s="115">
        <v>0</v>
      </c>
      <c r="M323" s="226"/>
    </row>
    <row r="324" spans="1:13" ht="15.5">
      <c r="A324" s="154"/>
      <c r="B324" s="147" t="s">
        <v>46</v>
      </c>
      <c r="F324" s="115">
        <f t="shared" si="12"/>
        <v>0</v>
      </c>
      <c r="G324" s="115">
        <v>0</v>
      </c>
      <c r="M324" s="226"/>
    </row>
    <row r="325" spans="1:13" ht="15.5">
      <c r="A325" s="154"/>
      <c r="B325" s="147" t="s">
        <v>372</v>
      </c>
      <c r="F325" s="115">
        <f t="shared" si="12"/>
        <v>0</v>
      </c>
      <c r="G325" s="115">
        <v>0</v>
      </c>
      <c r="M325" s="226"/>
    </row>
    <row r="326" spans="1:13" ht="15.5">
      <c r="A326" s="155">
        <v>182324</v>
      </c>
      <c r="B326" s="150" t="s">
        <v>550</v>
      </c>
      <c r="F326" s="115">
        <f t="shared" si="12"/>
        <v>5284</v>
      </c>
      <c r="G326" s="115">
        <v>0</v>
      </c>
      <c r="H326" s="115">
        <v>5284020</v>
      </c>
      <c r="M326" s="226"/>
    </row>
    <row r="327" spans="1:13" ht="15.5">
      <c r="A327" s="155">
        <v>182325</v>
      </c>
      <c r="B327" s="150" t="s">
        <v>551</v>
      </c>
      <c r="F327" s="115">
        <f t="shared" si="12"/>
        <v>1313</v>
      </c>
      <c r="G327" s="115">
        <v>0</v>
      </c>
      <c r="H327" s="115">
        <v>1312800</v>
      </c>
      <c r="M327" s="223"/>
    </row>
    <row r="328" spans="1:13" ht="15.5">
      <c r="A328" s="155">
        <v>182333</v>
      </c>
      <c r="B328" s="150" t="s">
        <v>552</v>
      </c>
      <c r="F328" s="115">
        <f t="shared" ref="F328:F329" si="14">ROUND(H328/1000,0)</f>
        <v>742</v>
      </c>
      <c r="G328" s="115">
        <v>0</v>
      </c>
      <c r="H328" s="115">
        <v>741853</v>
      </c>
      <c r="M328" s="226"/>
    </row>
    <row r="329" spans="1:13" ht="15.5">
      <c r="A329" s="155">
        <v>182381</v>
      </c>
      <c r="B329" s="150" t="s">
        <v>553</v>
      </c>
      <c r="F329" s="115">
        <f t="shared" si="14"/>
        <v>20045</v>
      </c>
      <c r="G329" s="115">
        <v>0</v>
      </c>
      <c r="H329" s="115">
        <v>20045006</v>
      </c>
      <c r="M329" s="223"/>
    </row>
    <row r="330" spans="1:13" ht="15.5">
      <c r="A330" s="156">
        <v>302000</v>
      </c>
      <c r="B330" s="147" t="s">
        <v>373</v>
      </c>
      <c r="F330" s="115">
        <f t="shared" si="12"/>
        <v>29505</v>
      </c>
      <c r="G330" s="115">
        <v>0</v>
      </c>
      <c r="H330" s="115">
        <v>29505025</v>
      </c>
      <c r="M330" s="223"/>
    </row>
    <row r="331" spans="1:13" ht="15.5">
      <c r="A331" s="156">
        <v>303000</v>
      </c>
      <c r="B331" s="150" t="s">
        <v>374</v>
      </c>
      <c r="F331" s="115">
        <f t="shared" si="12"/>
        <v>12285</v>
      </c>
      <c r="G331" s="115">
        <v>0</v>
      </c>
      <c r="H331" s="115">
        <v>12284944</v>
      </c>
      <c r="M331" s="223"/>
    </row>
    <row r="332" spans="1:13" ht="15.5">
      <c r="A332" s="156">
        <v>303100</v>
      </c>
      <c r="B332" s="147" t="s">
        <v>375</v>
      </c>
      <c r="F332" s="115">
        <f t="shared" si="12"/>
        <v>62178</v>
      </c>
      <c r="G332" s="115">
        <v>0</v>
      </c>
      <c r="H332" s="115">
        <v>62177877</v>
      </c>
      <c r="M332" s="223"/>
    </row>
    <row r="333" spans="1:13" ht="15.5">
      <c r="A333" s="156">
        <v>303110</v>
      </c>
      <c r="B333" s="147" t="s">
        <v>376</v>
      </c>
      <c r="F333" s="115">
        <f t="shared" si="12"/>
        <v>221</v>
      </c>
      <c r="G333" s="115">
        <v>0</v>
      </c>
      <c r="H333" s="115">
        <v>220888</v>
      </c>
      <c r="M333" s="223"/>
    </row>
    <row r="334" spans="1:13" ht="15.5">
      <c r="A334" s="228">
        <v>303115</v>
      </c>
      <c r="B334" s="223" t="s">
        <v>581</v>
      </c>
      <c r="F334" s="115">
        <f t="shared" ref="F334:F336" si="15">ROUND(H334/1000,0)</f>
        <v>49238</v>
      </c>
      <c r="G334" s="115">
        <v>0</v>
      </c>
      <c r="H334" s="115">
        <v>49238107</v>
      </c>
      <c r="M334" s="223"/>
    </row>
    <row r="335" spans="1:13" ht="15.5">
      <c r="A335" s="228">
        <v>303120</v>
      </c>
      <c r="B335" s="223" t="s">
        <v>625</v>
      </c>
      <c r="F335" s="115">
        <f t="shared" si="15"/>
        <v>14785</v>
      </c>
      <c r="G335" s="115">
        <v>0</v>
      </c>
      <c r="H335" s="115">
        <v>14784796</v>
      </c>
      <c r="M335" s="223"/>
    </row>
    <row r="336" spans="1:13" ht="15.5">
      <c r="A336" s="228">
        <v>303121</v>
      </c>
      <c r="B336" s="223" t="s">
        <v>626</v>
      </c>
      <c r="F336" s="115">
        <f t="shared" si="15"/>
        <v>15440</v>
      </c>
      <c r="G336" s="115">
        <v>0</v>
      </c>
      <c r="H336" s="115">
        <v>15439973</v>
      </c>
      <c r="M336" s="223"/>
    </row>
    <row r="337" spans="1:13" ht="15.5">
      <c r="A337" s="157"/>
      <c r="B337" s="147" t="s">
        <v>377</v>
      </c>
      <c r="F337" s="115">
        <f t="shared" ref="F337:F362" si="16">ROUND(H337/1000,0)</f>
        <v>211035</v>
      </c>
      <c r="G337" s="115">
        <v>0</v>
      </c>
      <c r="H337" s="115">
        <v>211035289</v>
      </c>
      <c r="M337" s="223"/>
    </row>
    <row r="338" spans="1:13" ht="15.5">
      <c r="A338" s="154"/>
      <c r="B338" s="147"/>
      <c r="F338" s="115">
        <f t="shared" si="16"/>
        <v>0</v>
      </c>
      <c r="G338" s="115">
        <v>0</v>
      </c>
      <c r="M338" s="223"/>
    </row>
    <row r="339" spans="1:13" ht="15.5">
      <c r="A339" s="154"/>
      <c r="B339" s="147" t="s">
        <v>378</v>
      </c>
      <c r="F339" s="115">
        <f t="shared" si="16"/>
        <v>0</v>
      </c>
      <c r="G339" s="115">
        <v>0</v>
      </c>
      <c r="M339" s="223"/>
    </row>
    <row r="340" spans="1:13" ht="15.5">
      <c r="A340" s="156" t="s">
        <v>379</v>
      </c>
      <c r="B340" s="147" t="s">
        <v>380</v>
      </c>
      <c r="F340" s="115">
        <f t="shared" si="16"/>
        <v>2349</v>
      </c>
      <c r="G340" s="115">
        <v>0</v>
      </c>
      <c r="H340" s="115">
        <v>2348909</v>
      </c>
      <c r="M340" s="223"/>
    </row>
    <row r="341" spans="1:13" ht="15.5">
      <c r="A341" s="156" t="s">
        <v>381</v>
      </c>
      <c r="B341" s="147" t="s">
        <v>382</v>
      </c>
      <c r="F341" s="115">
        <f t="shared" si="16"/>
        <v>91434</v>
      </c>
      <c r="G341" s="115">
        <v>0</v>
      </c>
      <c r="H341" s="115">
        <v>91434009</v>
      </c>
      <c r="M341" s="223"/>
    </row>
    <row r="342" spans="1:13" ht="15.5">
      <c r="A342" s="156">
        <v>312000</v>
      </c>
      <c r="B342" s="147" t="s">
        <v>251</v>
      </c>
      <c r="F342" s="115">
        <f t="shared" si="16"/>
        <v>125127</v>
      </c>
      <c r="G342" s="115">
        <v>0</v>
      </c>
      <c r="H342" s="115">
        <v>125127119</v>
      </c>
      <c r="M342" s="223"/>
    </row>
    <row r="343" spans="1:13" ht="15.5">
      <c r="A343" s="156">
        <v>313000</v>
      </c>
      <c r="B343" s="147" t="s">
        <v>383</v>
      </c>
      <c r="F343" s="115">
        <f t="shared" si="16"/>
        <v>5</v>
      </c>
      <c r="G343" s="115">
        <v>0</v>
      </c>
      <c r="H343" s="115">
        <v>4755</v>
      </c>
      <c r="M343" s="223"/>
    </row>
    <row r="344" spans="1:13" ht="15.5">
      <c r="A344" s="156">
        <v>314000</v>
      </c>
      <c r="B344" s="147" t="s">
        <v>384</v>
      </c>
      <c r="F344" s="115">
        <f t="shared" si="16"/>
        <v>37265</v>
      </c>
      <c r="G344" s="115">
        <v>0</v>
      </c>
      <c r="H344" s="115">
        <v>37264693</v>
      </c>
      <c r="M344" s="223"/>
    </row>
    <row r="345" spans="1:13" ht="15.5">
      <c r="A345" s="156">
        <v>315000</v>
      </c>
      <c r="B345" s="147" t="s">
        <v>385</v>
      </c>
      <c r="F345" s="115">
        <f t="shared" si="16"/>
        <v>19291</v>
      </c>
      <c r="G345" s="115">
        <v>0</v>
      </c>
      <c r="H345" s="115">
        <v>19290852</v>
      </c>
      <c r="M345" s="223"/>
    </row>
    <row r="346" spans="1:13" ht="15.5">
      <c r="A346" s="156">
        <v>316000</v>
      </c>
      <c r="B346" s="147" t="s">
        <v>386</v>
      </c>
      <c r="F346" s="115">
        <f t="shared" si="16"/>
        <v>11075</v>
      </c>
      <c r="G346" s="115">
        <v>0</v>
      </c>
      <c r="H346" s="115">
        <v>11074999</v>
      </c>
      <c r="M346" s="223"/>
    </row>
    <row r="347" spans="1:13" ht="15.5">
      <c r="A347" s="158"/>
      <c r="B347" s="147" t="s">
        <v>387</v>
      </c>
      <c r="F347" s="115">
        <f t="shared" si="16"/>
        <v>286545</v>
      </c>
      <c r="G347" s="115">
        <v>0</v>
      </c>
      <c r="H347" s="115">
        <v>286545336</v>
      </c>
      <c r="M347" s="223"/>
    </row>
    <row r="348" spans="1:13" ht="15.5">
      <c r="A348" s="159"/>
      <c r="B348" s="147"/>
      <c r="F348" s="115">
        <f t="shared" si="16"/>
        <v>0</v>
      </c>
      <c r="G348" s="115">
        <v>0</v>
      </c>
      <c r="M348" s="223"/>
    </row>
    <row r="349" spans="1:13" ht="15.5">
      <c r="A349" s="154"/>
      <c r="B349" s="147" t="s">
        <v>388</v>
      </c>
      <c r="F349" s="115">
        <f t="shared" si="16"/>
        <v>0</v>
      </c>
      <c r="G349" s="115">
        <v>0</v>
      </c>
      <c r="M349" s="223"/>
    </row>
    <row r="350" spans="1:13" ht="15.5">
      <c r="A350" s="156" t="s">
        <v>389</v>
      </c>
      <c r="B350" s="147" t="s">
        <v>380</v>
      </c>
      <c r="F350" s="115">
        <f t="shared" si="16"/>
        <v>41968</v>
      </c>
      <c r="G350" s="115">
        <v>0</v>
      </c>
      <c r="H350" s="115">
        <v>41968046</v>
      </c>
      <c r="M350" s="223"/>
    </row>
    <row r="351" spans="1:13" ht="15.5">
      <c r="A351" s="156" t="s">
        <v>390</v>
      </c>
      <c r="B351" s="147" t="s">
        <v>382</v>
      </c>
      <c r="F351" s="115">
        <f t="shared" si="16"/>
        <v>60117</v>
      </c>
      <c r="G351" s="115">
        <v>0</v>
      </c>
      <c r="H351" s="115">
        <v>60116564</v>
      </c>
      <c r="M351" s="223"/>
    </row>
    <row r="352" spans="1:13" ht="15.5">
      <c r="A352" s="156" t="s">
        <v>391</v>
      </c>
      <c r="B352" s="147" t="s">
        <v>260</v>
      </c>
      <c r="F352" s="115">
        <f t="shared" si="16"/>
        <v>127556</v>
      </c>
      <c r="G352" s="115">
        <v>0</v>
      </c>
      <c r="H352" s="115">
        <v>127555852</v>
      </c>
      <c r="M352" s="223"/>
    </row>
    <row r="353" spans="1:16384" ht="15.5">
      <c r="A353" s="156">
        <v>333000</v>
      </c>
      <c r="B353" s="147" t="s">
        <v>392</v>
      </c>
      <c r="F353" s="115">
        <f t="shared" si="16"/>
        <v>154417</v>
      </c>
      <c r="G353" s="115">
        <v>0</v>
      </c>
      <c r="H353" s="115">
        <v>154416812</v>
      </c>
      <c r="M353" s="223"/>
    </row>
    <row r="354" spans="1:16384" ht="15.5">
      <c r="A354" s="156">
        <v>334000</v>
      </c>
      <c r="B354" s="147" t="s">
        <v>385</v>
      </c>
      <c r="F354" s="115">
        <f t="shared" si="16"/>
        <v>45658</v>
      </c>
      <c r="G354" s="115">
        <v>0</v>
      </c>
      <c r="H354" s="115">
        <v>45658296</v>
      </c>
      <c r="M354" s="223"/>
    </row>
    <row r="355" spans="1:16384" ht="15.5">
      <c r="A355" s="156" t="s">
        <v>393</v>
      </c>
      <c r="B355" s="147" t="s">
        <v>386</v>
      </c>
      <c r="F355" s="115">
        <f t="shared" si="16"/>
        <v>9508</v>
      </c>
      <c r="G355" s="115">
        <v>0</v>
      </c>
      <c r="H355" s="115">
        <v>9508078</v>
      </c>
      <c r="M355" s="223"/>
    </row>
    <row r="356" spans="1:16384" ht="15.5">
      <c r="A356" s="156">
        <v>336000</v>
      </c>
      <c r="B356" s="147" t="s">
        <v>394</v>
      </c>
      <c r="F356" s="115">
        <f t="shared" si="16"/>
        <v>2832</v>
      </c>
      <c r="G356" s="115">
        <v>0</v>
      </c>
      <c r="H356" s="115">
        <v>2832212</v>
      </c>
      <c r="M356" s="223"/>
    </row>
    <row r="357" spans="1:16384" ht="15.5">
      <c r="A357" s="158"/>
      <c r="B357" s="147" t="s">
        <v>395</v>
      </c>
      <c r="F357" s="115">
        <f t="shared" si="16"/>
        <v>442056</v>
      </c>
      <c r="G357" s="115">
        <v>0</v>
      </c>
      <c r="H357" s="115">
        <v>442055860</v>
      </c>
      <c r="M357" s="223"/>
    </row>
    <row r="358" spans="1:16384" ht="15.5">
      <c r="A358" s="159"/>
      <c r="B358" s="147"/>
      <c r="F358" s="115">
        <f t="shared" si="16"/>
        <v>0</v>
      </c>
      <c r="G358" s="115">
        <v>0</v>
      </c>
      <c r="M358" s="223"/>
    </row>
    <row r="359" spans="1:16384" ht="15.5">
      <c r="A359" s="154"/>
      <c r="B359" s="147" t="s">
        <v>396</v>
      </c>
      <c r="F359" s="115">
        <f t="shared" si="16"/>
        <v>0</v>
      </c>
      <c r="G359" s="115">
        <v>0</v>
      </c>
      <c r="M359" s="223"/>
    </row>
    <row r="360" spans="1:16384" ht="15.5">
      <c r="A360" s="156">
        <v>340200</v>
      </c>
      <c r="B360" s="147" t="s">
        <v>380</v>
      </c>
      <c r="F360" s="115">
        <f t="shared" si="16"/>
        <v>594</v>
      </c>
      <c r="G360" s="115">
        <v>0</v>
      </c>
      <c r="H360" s="115">
        <v>594152</v>
      </c>
      <c r="M360" s="223"/>
    </row>
    <row r="361" spans="1:16384" ht="15.5">
      <c r="A361" s="156">
        <v>341000</v>
      </c>
      <c r="B361" s="147" t="s">
        <v>382</v>
      </c>
      <c r="F361" s="115">
        <f t="shared" si="16"/>
        <v>11249</v>
      </c>
      <c r="G361" s="115">
        <v>0</v>
      </c>
      <c r="H361" s="115">
        <v>11248979</v>
      </c>
      <c r="M361" s="223"/>
    </row>
    <row r="362" spans="1:16384" ht="15.5">
      <c r="A362" s="156">
        <v>342000</v>
      </c>
      <c r="B362" s="147" t="s">
        <v>397</v>
      </c>
      <c r="F362" s="115">
        <f t="shared" si="16"/>
        <v>14040</v>
      </c>
      <c r="G362" s="115">
        <v>0</v>
      </c>
      <c r="H362" s="115">
        <v>14039580</v>
      </c>
      <c r="M362" s="223"/>
    </row>
    <row r="363" spans="1:16384" ht="15.5">
      <c r="A363" s="156">
        <v>343000</v>
      </c>
      <c r="B363" s="147" t="s">
        <v>398</v>
      </c>
      <c r="F363" s="115">
        <f t="shared" ref="F363:F364" si="17">ROUND(H363/1000,0)</f>
        <v>15431</v>
      </c>
      <c r="G363" s="115">
        <v>0</v>
      </c>
      <c r="H363" s="115">
        <v>15430672</v>
      </c>
      <c r="M363" s="223"/>
    </row>
    <row r="364" spans="1:16384" ht="15.5">
      <c r="A364" s="156">
        <v>344000</v>
      </c>
      <c r="B364" s="147" t="s">
        <v>383</v>
      </c>
      <c r="F364" s="115">
        <f t="shared" si="17"/>
        <v>144394</v>
      </c>
      <c r="G364" s="115">
        <v>0</v>
      </c>
      <c r="H364" s="115">
        <v>144394475</v>
      </c>
      <c r="I364" s="228"/>
      <c r="J364" s="223"/>
      <c r="K364" s="228"/>
      <c r="M364" s="223"/>
      <c r="Q364" s="228"/>
      <c r="R364" s="223"/>
      <c r="S364" s="228"/>
      <c r="T364" s="223"/>
      <c r="U364" s="228"/>
      <c r="V364" s="223"/>
      <c r="W364" s="228"/>
      <c r="X364" s="223"/>
      <c r="Y364" s="228"/>
      <c r="Z364" s="223"/>
      <c r="AA364" s="228"/>
      <c r="AB364" s="223"/>
      <c r="AC364" s="228"/>
      <c r="AD364" s="223"/>
      <c r="AE364" s="228"/>
      <c r="AF364" s="223"/>
      <c r="AG364" s="228"/>
      <c r="AH364" s="223"/>
      <c r="AI364" s="228"/>
      <c r="AJ364" s="223"/>
      <c r="AK364" s="228"/>
      <c r="AL364" s="223"/>
      <c r="AM364" s="228"/>
      <c r="AN364" s="223"/>
      <c r="AO364" s="228"/>
      <c r="AP364" s="223"/>
      <c r="AQ364" s="228"/>
      <c r="AR364" s="223"/>
      <c r="AS364" s="228"/>
      <c r="AT364" s="223"/>
      <c r="AU364" s="228"/>
      <c r="AV364" s="223"/>
      <c r="AW364" s="228"/>
      <c r="AX364" s="223"/>
      <c r="AY364" s="228"/>
      <c r="AZ364" s="223"/>
      <c r="BA364" s="228"/>
      <c r="BB364" s="223"/>
      <c r="BC364" s="228"/>
      <c r="BD364" s="223"/>
      <c r="BE364" s="228"/>
      <c r="BF364" s="223"/>
      <c r="BG364" s="228"/>
      <c r="BH364" s="223"/>
      <c r="BI364" s="228"/>
      <c r="BJ364" s="223"/>
      <c r="BK364" s="228"/>
      <c r="BL364" s="223"/>
      <c r="BM364" s="228"/>
      <c r="BN364" s="223"/>
      <c r="BO364" s="228"/>
      <c r="BP364" s="223"/>
      <c r="BQ364" s="228"/>
      <c r="BR364" s="223"/>
      <c r="BS364" s="228"/>
      <c r="BT364" s="223"/>
      <c r="BU364" s="228"/>
      <c r="BV364" s="223"/>
      <c r="BW364" s="228"/>
      <c r="BX364" s="223"/>
      <c r="BY364" s="228"/>
      <c r="BZ364" s="223"/>
      <c r="CA364" s="228"/>
      <c r="CB364" s="223"/>
      <c r="CC364" s="228"/>
      <c r="CD364" s="223"/>
      <c r="CE364" s="228"/>
      <c r="CF364" s="223"/>
      <c r="CG364" s="228"/>
      <c r="CH364" s="223"/>
      <c r="CI364" s="228"/>
      <c r="CJ364" s="223"/>
      <c r="CK364" s="228"/>
      <c r="CL364" s="223"/>
      <c r="CM364" s="228"/>
      <c r="CN364" s="223"/>
      <c r="CO364" s="228"/>
      <c r="CP364" s="223"/>
      <c r="CQ364" s="228"/>
      <c r="CR364" s="223"/>
      <c r="CS364" s="228"/>
      <c r="CT364" s="223"/>
      <c r="CU364" s="228"/>
      <c r="CV364" s="223"/>
      <c r="CW364" s="228"/>
      <c r="CX364" s="223"/>
      <c r="CY364" s="228"/>
      <c r="CZ364" s="223"/>
      <c r="DA364" s="228"/>
      <c r="DB364" s="223"/>
      <c r="DC364" s="228"/>
      <c r="DD364" s="223"/>
      <c r="DE364" s="228"/>
      <c r="DF364" s="223"/>
      <c r="DG364" s="228"/>
      <c r="DH364" s="223"/>
      <c r="DI364" s="228"/>
      <c r="DJ364" s="223"/>
      <c r="DK364" s="228"/>
      <c r="DL364" s="223"/>
      <c r="DM364" s="228"/>
      <c r="DN364" s="223"/>
      <c r="DO364" s="228"/>
      <c r="DP364" s="223"/>
      <c r="DQ364" s="228"/>
      <c r="DR364" s="223"/>
      <c r="DS364" s="228"/>
      <c r="DT364" s="223"/>
      <c r="DU364" s="228"/>
      <c r="DV364" s="223"/>
      <c r="DW364" s="228"/>
      <c r="DX364" s="223"/>
      <c r="DY364" s="228"/>
      <c r="DZ364" s="223"/>
      <c r="EA364" s="228"/>
      <c r="EB364" s="223"/>
      <c r="EC364" s="228"/>
      <c r="ED364" s="223"/>
      <c r="EE364" s="228"/>
      <c r="EF364" s="223"/>
      <c r="EG364" s="228"/>
      <c r="EH364" s="223"/>
      <c r="EI364" s="228"/>
      <c r="EJ364" s="223"/>
      <c r="EK364" s="228"/>
      <c r="EL364" s="223"/>
      <c r="EM364" s="228"/>
      <c r="EN364" s="223"/>
      <c r="EO364" s="228"/>
      <c r="EP364" s="223"/>
      <c r="EQ364" s="228"/>
      <c r="ER364" s="223"/>
      <c r="ES364" s="228"/>
      <c r="ET364" s="223"/>
      <c r="EU364" s="228"/>
      <c r="EV364" s="223"/>
      <c r="EW364" s="228"/>
      <c r="EX364" s="223"/>
      <c r="EY364" s="228"/>
      <c r="EZ364" s="223"/>
      <c r="FA364" s="228"/>
      <c r="FB364" s="223"/>
      <c r="FC364" s="228"/>
      <c r="FD364" s="223"/>
      <c r="FE364" s="228"/>
      <c r="FF364" s="223"/>
      <c r="FG364" s="228"/>
      <c r="FH364" s="223"/>
      <c r="FI364" s="228"/>
      <c r="FJ364" s="223"/>
      <c r="FK364" s="228"/>
      <c r="FL364" s="223"/>
      <c r="FM364" s="228"/>
      <c r="FN364" s="223"/>
      <c r="FO364" s="228"/>
      <c r="FP364" s="223"/>
      <c r="FQ364" s="228"/>
      <c r="FR364" s="223"/>
      <c r="FS364" s="228"/>
      <c r="FT364" s="223"/>
      <c r="FU364" s="228"/>
      <c r="FV364" s="223"/>
      <c r="FW364" s="228"/>
      <c r="FX364" s="223"/>
      <c r="FY364" s="228"/>
      <c r="FZ364" s="223"/>
      <c r="GA364" s="228"/>
      <c r="GB364" s="223"/>
      <c r="GC364" s="228"/>
      <c r="GD364" s="223"/>
      <c r="GE364" s="228"/>
      <c r="GF364" s="223"/>
      <c r="GG364" s="228"/>
      <c r="GH364" s="223"/>
      <c r="GI364" s="228"/>
      <c r="GJ364" s="223"/>
      <c r="GK364" s="228"/>
      <c r="GL364" s="223"/>
      <c r="GM364" s="228"/>
      <c r="GN364" s="223"/>
      <c r="GO364" s="228"/>
      <c r="GP364" s="223"/>
      <c r="GQ364" s="228"/>
      <c r="GR364" s="223"/>
      <c r="GS364" s="228"/>
      <c r="GT364" s="223"/>
      <c r="GU364" s="228"/>
      <c r="GV364" s="223"/>
      <c r="GW364" s="228"/>
      <c r="GX364" s="223"/>
      <c r="GY364" s="228"/>
      <c r="GZ364" s="223"/>
      <c r="HA364" s="228"/>
      <c r="HB364" s="223"/>
      <c r="HC364" s="228"/>
      <c r="HD364" s="223"/>
      <c r="HE364" s="228"/>
      <c r="HF364" s="223"/>
      <c r="HG364" s="228"/>
      <c r="HH364" s="223"/>
      <c r="HI364" s="228"/>
      <c r="HJ364" s="223"/>
      <c r="HK364" s="228"/>
      <c r="HL364" s="223"/>
      <c r="HM364" s="228"/>
      <c r="HN364" s="223"/>
      <c r="HO364" s="228"/>
      <c r="HP364" s="223"/>
      <c r="HQ364" s="228"/>
      <c r="HR364" s="223"/>
      <c r="HS364" s="228"/>
      <c r="HT364" s="223"/>
      <c r="HU364" s="228"/>
      <c r="HV364" s="223"/>
      <c r="HW364" s="228"/>
      <c r="HX364" s="223"/>
      <c r="HY364" s="228"/>
      <c r="HZ364" s="223"/>
      <c r="IA364" s="228"/>
      <c r="IB364" s="223"/>
      <c r="IC364" s="228"/>
      <c r="ID364" s="223"/>
      <c r="IE364" s="228"/>
      <c r="IF364" s="223"/>
      <c r="IG364" s="228"/>
      <c r="IH364" s="223"/>
      <c r="II364" s="228"/>
      <c r="IJ364" s="223"/>
      <c r="IK364" s="228"/>
      <c r="IL364" s="223"/>
      <c r="IM364" s="228"/>
      <c r="IN364" s="223"/>
      <c r="IO364" s="228"/>
      <c r="IP364" s="223"/>
      <c r="IQ364" s="228"/>
      <c r="IR364" s="223"/>
      <c r="IS364" s="228"/>
      <c r="IT364" s="223"/>
      <c r="IU364" s="228"/>
      <c r="IV364" s="223"/>
      <c r="IW364" s="228"/>
      <c r="IX364" s="223"/>
      <c r="IY364" s="228"/>
      <c r="IZ364" s="223"/>
      <c r="JA364" s="228"/>
      <c r="JB364" s="223"/>
      <c r="JC364" s="228"/>
      <c r="JD364" s="223"/>
      <c r="JE364" s="228"/>
      <c r="JF364" s="223"/>
      <c r="JG364" s="228"/>
      <c r="JH364" s="223"/>
      <c r="JI364" s="228"/>
      <c r="JJ364" s="223"/>
      <c r="JK364" s="228"/>
      <c r="JL364" s="223"/>
      <c r="JM364" s="228"/>
      <c r="JN364" s="223"/>
      <c r="JO364" s="228"/>
      <c r="JP364" s="223"/>
      <c r="JQ364" s="228"/>
      <c r="JR364" s="223"/>
      <c r="JS364" s="228"/>
      <c r="JT364" s="223"/>
      <c r="JU364" s="228"/>
      <c r="JV364" s="223"/>
      <c r="JW364" s="228"/>
      <c r="JX364" s="223"/>
      <c r="JY364" s="228"/>
      <c r="JZ364" s="223"/>
      <c r="KA364" s="228"/>
      <c r="KB364" s="223"/>
      <c r="KC364" s="228"/>
      <c r="KD364" s="223"/>
      <c r="KE364" s="228"/>
      <c r="KF364" s="223"/>
      <c r="KG364" s="228"/>
      <c r="KH364" s="223"/>
      <c r="KI364" s="228"/>
      <c r="KJ364" s="223"/>
      <c r="KK364" s="228"/>
      <c r="KL364" s="223"/>
      <c r="KM364" s="228"/>
      <c r="KN364" s="223"/>
      <c r="KO364" s="228"/>
      <c r="KP364" s="223"/>
      <c r="KQ364" s="228"/>
      <c r="KR364" s="223"/>
      <c r="KS364" s="228"/>
      <c r="KT364" s="223"/>
      <c r="KU364" s="228"/>
      <c r="KV364" s="223"/>
      <c r="KW364" s="228"/>
      <c r="KX364" s="223"/>
      <c r="KY364" s="228"/>
      <c r="KZ364" s="223"/>
      <c r="LA364" s="228"/>
      <c r="LB364" s="223"/>
      <c r="LC364" s="228"/>
      <c r="LD364" s="223"/>
      <c r="LE364" s="228"/>
      <c r="LF364" s="223"/>
      <c r="LG364" s="228"/>
      <c r="LH364" s="223"/>
      <c r="LI364" s="228"/>
      <c r="LJ364" s="223"/>
      <c r="LK364" s="228"/>
      <c r="LL364" s="223"/>
      <c r="LM364" s="228"/>
      <c r="LN364" s="223"/>
      <c r="LO364" s="228"/>
      <c r="LP364" s="223"/>
      <c r="LQ364" s="228"/>
      <c r="LR364" s="223"/>
      <c r="LS364" s="228"/>
      <c r="LT364" s="223"/>
      <c r="LU364" s="228"/>
      <c r="LV364" s="223"/>
      <c r="LW364" s="228"/>
      <c r="LX364" s="223"/>
      <c r="LY364" s="228"/>
      <c r="LZ364" s="223"/>
      <c r="MA364" s="228"/>
      <c r="MB364" s="223"/>
      <c r="MC364" s="228"/>
      <c r="MD364" s="223"/>
      <c r="ME364" s="228"/>
      <c r="MF364" s="223"/>
      <c r="MG364" s="228"/>
      <c r="MH364" s="223"/>
      <c r="MI364" s="228"/>
      <c r="MJ364" s="223"/>
      <c r="MK364" s="228"/>
      <c r="ML364" s="223"/>
      <c r="MM364" s="228"/>
      <c r="MN364" s="223"/>
      <c r="MO364" s="228"/>
      <c r="MP364" s="223"/>
      <c r="MQ364" s="228"/>
      <c r="MR364" s="223"/>
      <c r="MS364" s="228"/>
      <c r="MT364" s="223"/>
      <c r="MU364" s="228"/>
      <c r="MV364" s="223"/>
      <c r="MW364" s="228"/>
      <c r="MX364" s="223"/>
      <c r="MY364" s="228"/>
      <c r="MZ364" s="223"/>
      <c r="NA364" s="228"/>
      <c r="NB364" s="223"/>
      <c r="NC364" s="228"/>
      <c r="ND364" s="223"/>
      <c r="NE364" s="228"/>
      <c r="NF364" s="223"/>
      <c r="NG364" s="228"/>
      <c r="NH364" s="223"/>
      <c r="NI364" s="228"/>
      <c r="NJ364" s="223"/>
      <c r="NK364" s="228"/>
      <c r="NL364" s="223"/>
      <c r="NM364" s="228"/>
      <c r="NN364" s="223"/>
      <c r="NO364" s="228"/>
      <c r="NP364" s="223"/>
      <c r="NQ364" s="228"/>
      <c r="NR364" s="223"/>
      <c r="NS364" s="228"/>
      <c r="NT364" s="223"/>
      <c r="NU364" s="228"/>
      <c r="NV364" s="223"/>
      <c r="NW364" s="228"/>
      <c r="NX364" s="223"/>
      <c r="NY364" s="228"/>
      <c r="NZ364" s="223"/>
      <c r="OA364" s="228"/>
      <c r="OB364" s="223"/>
      <c r="OC364" s="228"/>
      <c r="OD364" s="223"/>
      <c r="OE364" s="228"/>
      <c r="OF364" s="223"/>
      <c r="OG364" s="228"/>
      <c r="OH364" s="223"/>
      <c r="OI364" s="228"/>
      <c r="OJ364" s="223"/>
      <c r="OK364" s="228"/>
      <c r="OL364" s="223"/>
      <c r="OM364" s="228"/>
      <c r="ON364" s="223"/>
      <c r="OO364" s="228"/>
      <c r="OP364" s="223"/>
      <c r="OQ364" s="228"/>
      <c r="OR364" s="223"/>
      <c r="OS364" s="228"/>
      <c r="OT364" s="223"/>
      <c r="OU364" s="228"/>
      <c r="OV364" s="223"/>
      <c r="OW364" s="228"/>
      <c r="OX364" s="223"/>
      <c r="OY364" s="228"/>
      <c r="OZ364" s="223"/>
      <c r="PA364" s="228"/>
      <c r="PB364" s="223"/>
      <c r="PC364" s="228"/>
      <c r="PD364" s="223"/>
      <c r="PE364" s="228"/>
      <c r="PF364" s="223"/>
      <c r="PG364" s="228"/>
      <c r="PH364" s="223"/>
      <c r="PI364" s="228"/>
      <c r="PJ364" s="223"/>
      <c r="PK364" s="228"/>
      <c r="PL364" s="223"/>
      <c r="PM364" s="228"/>
      <c r="PN364" s="223"/>
      <c r="PO364" s="228"/>
      <c r="PP364" s="223"/>
      <c r="PQ364" s="228"/>
      <c r="PR364" s="223"/>
      <c r="PS364" s="228"/>
      <c r="PT364" s="223"/>
      <c r="PU364" s="228"/>
      <c r="PV364" s="223"/>
      <c r="PW364" s="228"/>
      <c r="PX364" s="223"/>
      <c r="PY364" s="228"/>
      <c r="PZ364" s="223"/>
      <c r="QA364" s="228"/>
      <c r="QB364" s="223"/>
      <c r="QC364" s="228"/>
      <c r="QD364" s="223"/>
      <c r="QE364" s="228"/>
      <c r="QF364" s="223"/>
      <c r="QG364" s="228"/>
      <c r="QH364" s="223"/>
      <c r="QI364" s="228"/>
      <c r="QJ364" s="223"/>
      <c r="QK364" s="228"/>
      <c r="QL364" s="223"/>
      <c r="QM364" s="228"/>
      <c r="QN364" s="223"/>
      <c r="QO364" s="228"/>
      <c r="QP364" s="223"/>
      <c r="QQ364" s="228"/>
      <c r="QR364" s="223"/>
      <c r="QS364" s="228"/>
      <c r="QT364" s="223"/>
      <c r="QU364" s="228"/>
      <c r="QV364" s="223"/>
      <c r="QW364" s="228"/>
      <c r="QX364" s="223"/>
      <c r="QY364" s="228"/>
      <c r="QZ364" s="223"/>
      <c r="RA364" s="228"/>
      <c r="RB364" s="223"/>
      <c r="RC364" s="228"/>
      <c r="RD364" s="223"/>
      <c r="RE364" s="228"/>
      <c r="RF364" s="223"/>
      <c r="RG364" s="228"/>
      <c r="RH364" s="223"/>
      <c r="RI364" s="228"/>
      <c r="RJ364" s="223"/>
      <c r="RK364" s="228"/>
      <c r="RL364" s="223"/>
      <c r="RM364" s="228"/>
      <c r="RN364" s="223"/>
      <c r="RO364" s="228"/>
      <c r="RP364" s="223"/>
      <c r="RQ364" s="228"/>
      <c r="RR364" s="223"/>
      <c r="RS364" s="228"/>
      <c r="RT364" s="223"/>
      <c r="RU364" s="228"/>
      <c r="RV364" s="223"/>
      <c r="RW364" s="228"/>
      <c r="RX364" s="223"/>
      <c r="RY364" s="228"/>
      <c r="RZ364" s="223"/>
      <c r="SA364" s="228"/>
      <c r="SB364" s="223"/>
      <c r="SC364" s="228"/>
      <c r="SD364" s="223"/>
      <c r="SE364" s="228"/>
      <c r="SF364" s="223"/>
      <c r="SG364" s="228"/>
      <c r="SH364" s="223"/>
      <c r="SI364" s="228"/>
      <c r="SJ364" s="223"/>
      <c r="SK364" s="228"/>
      <c r="SL364" s="223"/>
      <c r="SM364" s="228"/>
      <c r="SN364" s="223"/>
      <c r="SO364" s="228"/>
      <c r="SP364" s="223"/>
      <c r="SQ364" s="228"/>
      <c r="SR364" s="223"/>
      <c r="SS364" s="228"/>
      <c r="ST364" s="223"/>
      <c r="SU364" s="228"/>
      <c r="SV364" s="223"/>
      <c r="SW364" s="228"/>
      <c r="SX364" s="223"/>
      <c r="SY364" s="228"/>
      <c r="SZ364" s="223"/>
      <c r="TA364" s="228"/>
      <c r="TB364" s="223"/>
      <c r="TC364" s="228"/>
      <c r="TD364" s="223"/>
      <c r="TE364" s="228"/>
      <c r="TF364" s="223"/>
      <c r="TG364" s="228"/>
      <c r="TH364" s="223"/>
      <c r="TI364" s="228"/>
      <c r="TJ364" s="223"/>
      <c r="TK364" s="228"/>
      <c r="TL364" s="223"/>
      <c r="TM364" s="228"/>
      <c r="TN364" s="223"/>
      <c r="TO364" s="228"/>
      <c r="TP364" s="223"/>
      <c r="TQ364" s="228"/>
      <c r="TR364" s="223"/>
      <c r="TS364" s="228"/>
      <c r="TT364" s="223"/>
      <c r="TU364" s="228"/>
      <c r="TV364" s="223"/>
      <c r="TW364" s="228"/>
      <c r="TX364" s="223"/>
      <c r="TY364" s="228"/>
      <c r="TZ364" s="223"/>
      <c r="UA364" s="228"/>
      <c r="UB364" s="223"/>
      <c r="UC364" s="228"/>
      <c r="UD364" s="223"/>
      <c r="UE364" s="228"/>
      <c r="UF364" s="223"/>
      <c r="UG364" s="228"/>
      <c r="UH364" s="223"/>
      <c r="UI364" s="228"/>
      <c r="UJ364" s="223"/>
      <c r="UK364" s="228"/>
      <c r="UL364" s="223"/>
      <c r="UM364" s="228"/>
      <c r="UN364" s="223"/>
      <c r="UO364" s="228"/>
      <c r="UP364" s="223"/>
      <c r="UQ364" s="228"/>
      <c r="UR364" s="223"/>
      <c r="US364" s="228"/>
      <c r="UT364" s="223"/>
      <c r="UU364" s="228"/>
      <c r="UV364" s="223"/>
      <c r="UW364" s="228"/>
      <c r="UX364" s="223"/>
      <c r="UY364" s="228"/>
      <c r="UZ364" s="223"/>
      <c r="VA364" s="228"/>
      <c r="VB364" s="223"/>
      <c r="VC364" s="228"/>
      <c r="VD364" s="223"/>
      <c r="VE364" s="228"/>
      <c r="VF364" s="223"/>
      <c r="VG364" s="228"/>
      <c r="VH364" s="223"/>
      <c r="VI364" s="228"/>
      <c r="VJ364" s="223"/>
      <c r="VK364" s="228"/>
      <c r="VL364" s="223"/>
      <c r="VM364" s="228"/>
      <c r="VN364" s="223"/>
      <c r="VO364" s="228"/>
      <c r="VP364" s="223"/>
      <c r="VQ364" s="228"/>
      <c r="VR364" s="223"/>
      <c r="VS364" s="228"/>
      <c r="VT364" s="223"/>
      <c r="VU364" s="228"/>
      <c r="VV364" s="223"/>
      <c r="VW364" s="228"/>
      <c r="VX364" s="223"/>
      <c r="VY364" s="228"/>
      <c r="VZ364" s="223"/>
      <c r="WA364" s="228"/>
      <c r="WB364" s="223"/>
      <c r="WC364" s="228"/>
      <c r="WD364" s="223"/>
      <c r="WE364" s="228"/>
      <c r="WF364" s="223"/>
      <c r="WG364" s="228"/>
      <c r="WH364" s="223"/>
      <c r="WI364" s="228"/>
      <c r="WJ364" s="223"/>
      <c r="WK364" s="228"/>
      <c r="WL364" s="223"/>
      <c r="WM364" s="228"/>
      <c r="WN364" s="223"/>
      <c r="WO364" s="228"/>
      <c r="WP364" s="223"/>
      <c r="WQ364" s="228"/>
      <c r="WR364" s="223"/>
      <c r="WS364" s="228"/>
      <c r="WT364" s="223"/>
      <c r="WU364" s="228"/>
      <c r="WV364" s="223"/>
      <c r="WW364" s="228"/>
      <c r="WX364" s="223"/>
      <c r="WY364" s="228"/>
      <c r="WZ364" s="223"/>
      <c r="XA364" s="228"/>
      <c r="XB364" s="223"/>
      <c r="XC364" s="228"/>
      <c r="XD364" s="223"/>
      <c r="XE364" s="228"/>
      <c r="XF364" s="223"/>
      <c r="XG364" s="228"/>
      <c r="XH364" s="223"/>
      <c r="XI364" s="228"/>
      <c r="XJ364" s="223"/>
      <c r="XK364" s="228"/>
      <c r="XL364" s="223"/>
      <c r="XM364" s="228"/>
      <c r="XN364" s="223"/>
      <c r="XO364" s="228"/>
      <c r="XP364" s="223"/>
      <c r="XQ364" s="228"/>
      <c r="XR364" s="223"/>
      <c r="XS364" s="228"/>
      <c r="XT364" s="223"/>
      <c r="XU364" s="228"/>
      <c r="XV364" s="223"/>
      <c r="XW364" s="228"/>
      <c r="XX364" s="223"/>
      <c r="XY364" s="228"/>
      <c r="XZ364" s="223"/>
      <c r="YA364" s="228"/>
      <c r="YB364" s="223"/>
      <c r="YC364" s="228"/>
      <c r="YD364" s="223"/>
      <c r="YE364" s="228"/>
      <c r="YF364" s="223"/>
      <c r="YG364" s="228"/>
      <c r="YH364" s="223"/>
      <c r="YI364" s="228"/>
      <c r="YJ364" s="223"/>
      <c r="YK364" s="228"/>
      <c r="YL364" s="223"/>
      <c r="YM364" s="228"/>
      <c r="YN364" s="223"/>
      <c r="YO364" s="228"/>
      <c r="YP364" s="223"/>
      <c r="YQ364" s="228"/>
      <c r="YR364" s="223"/>
      <c r="YS364" s="228"/>
      <c r="YT364" s="223"/>
      <c r="YU364" s="228"/>
      <c r="YV364" s="223"/>
      <c r="YW364" s="228"/>
      <c r="YX364" s="223"/>
      <c r="YY364" s="228"/>
      <c r="YZ364" s="223"/>
      <c r="ZA364" s="228"/>
      <c r="ZB364" s="223"/>
      <c r="ZC364" s="228"/>
      <c r="ZD364" s="223"/>
      <c r="ZE364" s="228"/>
      <c r="ZF364" s="223"/>
      <c r="ZG364" s="228"/>
      <c r="ZH364" s="223"/>
      <c r="ZI364" s="228"/>
      <c r="ZJ364" s="223"/>
      <c r="ZK364" s="228"/>
      <c r="ZL364" s="223"/>
      <c r="ZM364" s="228"/>
      <c r="ZN364" s="223"/>
      <c r="ZO364" s="228"/>
      <c r="ZP364" s="223"/>
      <c r="ZQ364" s="228"/>
      <c r="ZR364" s="223"/>
      <c r="ZS364" s="228"/>
      <c r="ZT364" s="223"/>
      <c r="ZU364" s="228"/>
      <c r="ZV364" s="223"/>
      <c r="ZW364" s="228"/>
      <c r="ZX364" s="223"/>
      <c r="ZY364" s="228"/>
      <c r="ZZ364" s="223"/>
      <c r="AAA364" s="228"/>
      <c r="AAB364" s="223"/>
      <c r="AAC364" s="228"/>
      <c r="AAD364" s="223"/>
      <c r="AAE364" s="228"/>
      <c r="AAF364" s="223"/>
      <c r="AAG364" s="228"/>
      <c r="AAH364" s="223"/>
      <c r="AAI364" s="228"/>
      <c r="AAJ364" s="223"/>
      <c r="AAK364" s="228"/>
      <c r="AAL364" s="223"/>
      <c r="AAM364" s="228"/>
      <c r="AAN364" s="223"/>
      <c r="AAO364" s="228"/>
      <c r="AAP364" s="223"/>
      <c r="AAQ364" s="228"/>
      <c r="AAR364" s="223"/>
      <c r="AAS364" s="228"/>
      <c r="AAT364" s="223"/>
      <c r="AAU364" s="228"/>
      <c r="AAV364" s="223"/>
      <c r="AAW364" s="228"/>
      <c r="AAX364" s="223"/>
      <c r="AAY364" s="228"/>
      <c r="AAZ364" s="223"/>
      <c r="ABA364" s="228"/>
      <c r="ABB364" s="223"/>
      <c r="ABC364" s="228"/>
      <c r="ABD364" s="223"/>
      <c r="ABE364" s="228"/>
      <c r="ABF364" s="223"/>
      <c r="ABG364" s="228"/>
      <c r="ABH364" s="223"/>
      <c r="ABI364" s="228"/>
      <c r="ABJ364" s="223"/>
      <c r="ABK364" s="228"/>
      <c r="ABL364" s="223"/>
      <c r="ABM364" s="228"/>
      <c r="ABN364" s="223"/>
      <c r="ABO364" s="228"/>
      <c r="ABP364" s="223"/>
      <c r="ABQ364" s="228"/>
      <c r="ABR364" s="223"/>
      <c r="ABS364" s="228"/>
      <c r="ABT364" s="223"/>
      <c r="ABU364" s="228"/>
      <c r="ABV364" s="223"/>
      <c r="ABW364" s="228"/>
      <c r="ABX364" s="223"/>
      <c r="ABY364" s="228"/>
      <c r="ABZ364" s="223"/>
      <c r="ACA364" s="228"/>
      <c r="ACB364" s="223"/>
      <c r="ACC364" s="228"/>
      <c r="ACD364" s="223"/>
      <c r="ACE364" s="228"/>
      <c r="ACF364" s="223"/>
      <c r="ACG364" s="228"/>
      <c r="ACH364" s="223"/>
      <c r="ACI364" s="228"/>
      <c r="ACJ364" s="223"/>
      <c r="ACK364" s="228"/>
      <c r="ACL364" s="223"/>
      <c r="ACM364" s="228"/>
      <c r="ACN364" s="223"/>
      <c r="ACO364" s="228"/>
      <c r="ACP364" s="223"/>
      <c r="ACQ364" s="228"/>
      <c r="ACR364" s="223"/>
      <c r="ACS364" s="228"/>
      <c r="ACT364" s="223"/>
      <c r="ACU364" s="228"/>
      <c r="ACV364" s="223"/>
      <c r="ACW364" s="228"/>
      <c r="ACX364" s="223"/>
      <c r="ACY364" s="228"/>
      <c r="ACZ364" s="223"/>
      <c r="ADA364" s="228"/>
      <c r="ADB364" s="223"/>
      <c r="ADC364" s="228"/>
      <c r="ADD364" s="223"/>
      <c r="ADE364" s="228"/>
      <c r="ADF364" s="223"/>
      <c r="ADG364" s="228"/>
      <c r="ADH364" s="223"/>
      <c r="ADI364" s="228"/>
      <c r="ADJ364" s="223"/>
      <c r="ADK364" s="228"/>
      <c r="ADL364" s="223"/>
      <c r="ADM364" s="228"/>
      <c r="ADN364" s="223"/>
      <c r="ADO364" s="228"/>
      <c r="ADP364" s="223"/>
      <c r="ADQ364" s="228"/>
      <c r="ADR364" s="223"/>
      <c r="ADS364" s="228"/>
      <c r="ADT364" s="223"/>
      <c r="ADU364" s="228"/>
      <c r="ADV364" s="223"/>
      <c r="ADW364" s="228"/>
      <c r="ADX364" s="223"/>
      <c r="ADY364" s="228"/>
      <c r="ADZ364" s="223"/>
      <c r="AEA364" s="228"/>
      <c r="AEB364" s="223"/>
      <c r="AEC364" s="228"/>
      <c r="AED364" s="223"/>
      <c r="AEE364" s="228"/>
      <c r="AEF364" s="223"/>
      <c r="AEG364" s="228"/>
      <c r="AEH364" s="223"/>
      <c r="AEI364" s="228"/>
      <c r="AEJ364" s="223"/>
      <c r="AEK364" s="228"/>
      <c r="AEL364" s="223"/>
      <c r="AEM364" s="228"/>
      <c r="AEN364" s="223"/>
      <c r="AEO364" s="228"/>
      <c r="AEP364" s="223"/>
      <c r="AEQ364" s="228"/>
      <c r="AER364" s="223"/>
      <c r="AES364" s="228"/>
      <c r="AET364" s="223"/>
      <c r="AEU364" s="228"/>
      <c r="AEV364" s="223"/>
      <c r="AEW364" s="228"/>
      <c r="AEX364" s="223"/>
      <c r="AEY364" s="228"/>
      <c r="AEZ364" s="223"/>
      <c r="AFA364" s="228"/>
      <c r="AFB364" s="223"/>
      <c r="AFC364" s="228"/>
      <c r="AFD364" s="223"/>
      <c r="AFE364" s="228"/>
      <c r="AFF364" s="223"/>
      <c r="AFG364" s="228"/>
      <c r="AFH364" s="223"/>
      <c r="AFI364" s="228"/>
      <c r="AFJ364" s="223"/>
      <c r="AFK364" s="228"/>
      <c r="AFL364" s="223"/>
      <c r="AFM364" s="228"/>
      <c r="AFN364" s="223"/>
      <c r="AFO364" s="228"/>
      <c r="AFP364" s="223"/>
      <c r="AFQ364" s="228"/>
      <c r="AFR364" s="223"/>
      <c r="AFS364" s="228"/>
      <c r="AFT364" s="223"/>
      <c r="AFU364" s="228"/>
      <c r="AFV364" s="223"/>
      <c r="AFW364" s="228"/>
      <c r="AFX364" s="223"/>
      <c r="AFY364" s="228"/>
      <c r="AFZ364" s="223"/>
      <c r="AGA364" s="228"/>
      <c r="AGB364" s="223"/>
      <c r="AGC364" s="228"/>
      <c r="AGD364" s="223"/>
      <c r="AGE364" s="228"/>
      <c r="AGF364" s="223"/>
      <c r="AGG364" s="228"/>
      <c r="AGH364" s="223"/>
      <c r="AGI364" s="228"/>
      <c r="AGJ364" s="223"/>
      <c r="AGK364" s="228"/>
      <c r="AGL364" s="223"/>
      <c r="AGM364" s="228"/>
      <c r="AGN364" s="223"/>
      <c r="AGO364" s="228"/>
      <c r="AGP364" s="223"/>
      <c r="AGQ364" s="228"/>
      <c r="AGR364" s="223"/>
      <c r="AGS364" s="228"/>
      <c r="AGT364" s="223"/>
      <c r="AGU364" s="228"/>
      <c r="AGV364" s="223"/>
      <c r="AGW364" s="228"/>
      <c r="AGX364" s="223"/>
      <c r="AGY364" s="228"/>
      <c r="AGZ364" s="223"/>
      <c r="AHA364" s="228"/>
      <c r="AHB364" s="223"/>
      <c r="AHC364" s="228"/>
      <c r="AHD364" s="223"/>
      <c r="AHE364" s="228"/>
      <c r="AHF364" s="223"/>
      <c r="AHG364" s="228"/>
      <c r="AHH364" s="223"/>
      <c r="AHI364" s="228"/>
      <c r="AHJ364" s="223"/>
      <c r="AHK364" s="228"/>
      <c r="AHL364" s="223"/>
      <c r="AHM364" s="228"/>
      <c r="AHN364" s="223"/>
      <c r="AHO364" s="228"/>
      <c r="AHP364" s="223"/>
      <c r="AHQ364" s="228"/>
      <c r="AHR364" s="223"/>
      <c r="AHS364" s="228"/>
      <c r="AHT364" s="223"/>
      <c r="AHU364" s="228"/>
      <c r="AHV364" s="223"/>
      <c r="AHW364" s="228"/>
      <c r="AHX364" s="223"/>
      <c r="AHY364" s="228"/>
      <c r="AHZ364" s="223"/>
      <c r="AIA364" s="228"/>
      <c r="AIB364" s="223"/>
      <c r="AIC364" s="228"/>
      <c r="AID364" s="223"/>
      <c r="AIE364" s="228"/>
      <c r="AIF364" s="223"/>
      <c r="AIG364" s="228"/>
      <c r="AIH364" s="223"/>
      <c r="AII364" s="228"/>
      <c r="AIJ364" s="223"/>
      <c r="AIK364" s="228"/>
      <c r="AIL364" s="223"/>
      <c r="AIM364" s="228"/>
      <c r="AIN364" s="223"/>
      <c r="AIO364" s="228"/>
      <c r="AIP364" s="223"/>
      <c r="AIQ364" s="228"/>
      <c r="AIR364" s="223"/>
      <c r="AIS364" s="228"/>
      <c r="AIT364" s="223"/>
      <c r="AIU364" s="228"/>
      <c r="AIV364" s="223"/>
      <c r="AIW364" s="228"/>
      <c r="AIX364" s="223"/>
      <c r="AIY364" s="228"/>
      <c r="AIZ364" s="223"/>
      <c r="AJA364" s="228"/>
      <c r="AJB364" s="223"/>
      <c r="AJC364" s="228"/>
      <c r="AJD364" s="223"/>
      <c r="AJE364" s="228"/>
      <c r="AJF364" s="223"/>
      <c r="AJG364" s="228"/>
      <c r="AJH364" s="223"/>
      <c r="AJI364" s="228"/>
      <c r="AJJ364" s="223"/>
      <c r="AJK364" s="228"/>
      <c r="AJL364" s="223"/>
      <c r="AJM364" s="228"/>
      <c r="AJN364" s="223"/>
      <c r="AJO364" s="228"/>
      <c r="AJP364" s="223"/>
      <c r="AJQ364" s="228"/>
      <c r="AJR364" s="223"/>
      <c r="AJS364" s="228"/>
      <c r="AJT364" s="223"/>
      <c r="AJU364" s="228"/>
      <c r="AJV364" s="223"/>
      <c r="AJW364" s="228"/>
      <c r="AJX364" s="223"/>
      <c r="AJY364" s="228"/>
      <c r="AJZ364" s="223"/>
      <c r="AKA364" s="228"/>
      <c r="AKB364" s="223"/>
      <c r="AKC364" s="228"/>
      <c r="AKD364" s="223"/>
      <c r="AKE364" s="228"/>
      <c r="AKF364" s="223"/>
      <c r="AKG364" s="228"/>
      <c r="AKH364" s="223"/>
      <c r="AKI364" s="228"/>
      <c r="AKJ364" s="223"/>
      <c r="AKK364" s="228"/>
      <c r="AKL364" s="223"/>
      <c r="AKM364" s="228"/>
      <c r="AKN364" s="223"/>
      <c r="AKO364" s="228"/>
      <c r="AKP364" s="223"/>
      <c r="AKQ364" s="228"/>
      <c r="AKR364" s="223"/>
      <c r="AKS364" s="228"/>
      <c r="AKT364" s="223"/>
      <c r="AKU364" s="228"/>
      <c r="AKV364" s="223"/>
      <c r="AKW364" s="228"/>
      <c r="AKX364" s="223"/>
      <c r="AKY364" s="228"/>
      <c r="AKZ364" s="223"/>
      <c r="ALA364" s="228"/>
      <c r="ALB364" s="223"/>
      <c r="ALC364" s="228"/>
      <c r="ALD364" s="223"/>
      <c r="ALE364" s="228"/>
      <c r="ALF364" s="223"/>
      <c r="ALG364" s="228"/>
      <c r="ALH364" s="223"/>
      <c r="ALI364" s="228"/>
      <c r="ALJ364" s="223"/>
      <c r="ALK364" s="228"/>
      <c r="ALL364" s="223"/>
      <c r="ALM364" s="228"/>
      <c r="ALN364" s="223"/>
      <c r="ALO364" s="228"/>
      <c r="ALP364" s="223"/>
      <c r="ALQ364" s="228"/>
      <c r="ALR364" s="223"/>
      <c r="ALS364" s="228"/>
      <c r="ALT364" s="223"/>
      <c r="ALU364" s="228"/>
      <c r="ALV364" s="223"/>
      <c r="ALW364" s="228"/>
      <c r="ALX364" s="223"/>
      <c r="ALY364" s="228"/>
      <c r="ALZ364" s="223"/>
      <c r="AMA364" s="228"/>
      <c r="AMB364" s="223"/>
      <c r="AMC364" s="228"/>
      <c r="AMD364" s="223"/>
      <c r="AME364" s="228"/>
      <c r="AMF364" s="223"/>
      <c r="AMG364" s="228"/>
      <c r="AMH364" s="223"/>
      <c r="AMI364" s="228"/>
      <c r="AMJ364" s="223"/>
      <c r="AMK364" s="228"/>
      <c r="AML364" s="223"/>
      <c r="AMM364" s="228"/>
      <c r="AMN364" s="223"/>
      <c r="AMO364" s="228"/>
      <c r="AMP364" s="223"/>
      <c r="AMQ364" s="228"/>
      <c r="AMR364" s="223"/>
      <c r="AMS364" s="228"/>
      <c r="AMT364" s="223"/>
      <c r="AMU364" s="228"/>
      <c r="AMV364" s="223"/>
      <c r="AMW364" s="228"/>
      <c r="AMX364" s="223"/>
      <c r="AMY364" s="228"/>
      <c r="AMZ364" s="223"/>
      <c r="ANA364" s="228"/>
      <c r="ANB364" s="223"/>
      <c r="ANC364" s="228"/>
      <c r="AND364" s="223"/>
      <c r="ANE364" s="228"/>
      <c r="ANF364" s="223"/>
      <c r="ANG364" s="228"/>
      <c r="ANH364" s="223"/>
      <c r="ANI364" s="228"/>
      <c r="ANJ364" s="223"/>
      <c r="ANK364" s="228"/>
      <c r="ANL364" s="223"/>
      <c r="ANM364" s="228"/>
      <c r="ANN364" s="223"/>
      <c r="ANO364" s="228"/>
      <c r="ANP364" s="223"/>
      <c r="ANQ364" s="228"/>
      <c r="ANR364" s="223"/>
      <c r="ANS364" s="228"/>
      <c r="ANT364" s="223"/>
      <c r="ANU364" s="228"/>
      <c r="ANV364" s="223"/>
      <c r="ANW364" s="228"/>
      <c r="ANX364" s="223"/>
      <c r="ANY364" s="228"/>
      <c r="ANZ364" s="223"/>
      <c r="AOA364" s="228"/>
      <c r="AOB364" s="223"/>
      <c r="AOC364" s="228"/>
      <c r="AOD364" s="223"/>
      <c r="AOE364" s="228"/>
      <c r="AOF364" s="223"/>
      <c r="AOG364" s="228"/>
      <c r="AOH364" s="223"/>
      <c r="AOI364" s="228"/>
      <c r="AOJ364" s="223"/>
      <c r="AOK364" s="228"/>
      <c r="AOL364" s="223"/>
      <c r="AOM364" s="228"/>
      <c r="AON364" s="223"/>
      <c r="AOO364" s="228"/>
      <c r="AOP364" s="223"/>
      <c r="AOQ364" s="228"/>
      <c r="AOR364" s="223"/>
      <c r="AOS364" s="228"/>
      <c r="AOT364" s="223"/>
      <c r="AOU364" s="228"/>
      <c r="AOV364" s="223"/>
      <c r="AOW364" s="228"/>
      <c r="AOX364" s="223"/>
      <c r="AOY364" s="228"/>
      <c r="AOZ364" s="223"/>
      <c r="APA364" s="228"/>
      <c r="APB364" s="223"/>
      <c r="APC364" s="228"/>
      <c r="APD364" s="223"/>
      <c r="APE364" s="228"/>
      <c r="APF364" s="223"/>
      <c r="APG364" s="228"/>
      <c r="APH364" s="223"/>
      <c r="API364" s="228"/>
      <c r="APJ364" s="223"/>
      <c r="APK364" s="228"/>
      <c r="APL364" s="223"/>
      <c r="APM364" s="228"/>
      <c r="APN364" s="223"/>
      <c r="APO364" s="228"/>
      <c r="APP364" s="223"/>
      <c r="APQ364" s="228"/>
      <c r="APR364" s="223"/>
      <c r="APS364" s="228"/>
      <c r="APT364" s="223"/>
      <c r="APU364" s="228"/>
      <c r="APV364" s="223"/>
      <c r="APW364" s="228"/>
      <c r="APX364" s="223"/>
      <c r="APY364" s="228"/>
      <c r="APZ364" s="223"/>
      <c r="AQA364" s="228"/>
      <c r="AQB364" s="223"/>
      <c r="AQC364" s="228"/>
      <c r="AQD364" s="223"/>
      <c r="AQE364" s="228"/>
      <c r="AQF364" s="223"/>
      <c r="AQG364" s="228"/>
      <c r="AQH364" s="223"/>
      <c r="AQI364" s="228"/>
      <c r="AQJ364" s="223"/>
      <c r="AQK364" s="228"/>
      <c r="AQL364" s="223"/>
      <c r="AQM364" s="228"/>
      <c r="AQN364" s="223"/>
      <c r="AQO364" s="228"/>
      <c r="AQP364" s="223"/>
      <c r="AQQ364" s="228"/>
      <c r="AQR364" s="223"/>
      <c r="AQS364" s="228"/>
      <c r="AQT364" s="223"/>
      <c r="AQU364" s="228"/>
      <c r="AQV364" s="223"/>
      <c r="AQW364" s="228"/>
      <c r="AQX364" s="223"/>
      <c r="AQY364" s="228"/>
      <c r="AQZ364" s="223"/>
      <c r="ARA364" s="228"/>
      <c r="ARB364" s="223"/>
      <c r="ARC364" s="228"/>
      <c r="ARD364" s="223"/>
      <c r="ARE364" s="228"/>
      <c r="ARF364" s="223"/>
      <c r="ARG364" s="228"/>
      <c r="ARH364" s="223"/>
      <c r="ARI364" s="228"/>
      <c r="ARJ364" s="223"/>
      <c r="ARK364" s="228"/>
      <c r="ARL364" s="223"/>
      <c r="ARM364" s="228"/>
      <c r="ARN364" s="223"/>
      <c r="ARO364" s="228"/>
      <c r="ARP364" s="223"/>
      <c r="ARQ364" s="228"/>
      <c r="ARR364" s="223"/>
      <c r="ARS364" s="228"/>
      <c r="ART364" s="223"/>
      <c r="ARU364" s="228"/>
      <c r="ARV364" s="223"/>
      <c r="ARW364" s="228"/>
      <c r="ARX364" s="223"/>
      <c r="ARY364" s="228"/>
      <c r="ARZ364" s="223"/>
      <c r="ASA364" s="228"/>
      <c r="ASB364" s="223"/>
      <c r="ASC364" s="228"/>
      <c r="ASD364" s="223"/>
      <c r="ASE364" s="228"/>
      <c r="ASF364" s="223"/>
      <c r="ASG364" s="228"/>
      <c r="ASH364" s="223"/>
      <c r="ASI364" s="228"/>
      <c r="ASJ364" s="223"/>
      <c r="ASK364" s="228"/>
      <c r="ASL364" s="223"/>
      <c r="ASM364" s="228"/>
      <c r="ASN364" s="223"/>
      <c r="ASO364" s="228"/>
      <c r="ASP364" s="223"/>
      <c r="ASQ364" s="228"/>
      <c r="ASR364" s="223"/>
      <c r="ASS364" s="228"/>
      <c r="AST364" s="223"/>
      <c r="ASU364" s="228"/>
      <c r="ASV364" s="223"/>
      <c r="ASW364" s="228"/>
      <c r="ASX364" s="223"/>
      <c r="ASY364" s="228"/>
      <c r="ASZ364" s="223"/>
      <c r="ATA364" s="228"/>
      <c r="ATB364" s="223"/>
      <c r="ATC364" s="228"/>
      <c r="ATD364" s="223"/>
      <c r="ATE364" s="228"/>
      <c r="ATF364" s="223"/>
      <c r="ATG364" s="228"/>
      <c r="ATH364" s="223"/>
      <c r="ATI364" s="228"/>
      <c r="ATJ364" s="223"/>
      <c r="ATK364" s="228"/>
      <c r="ATL364" s="223"/>
      <c r="ATM364" s="228"/>
      <c r="ATN364" s="223"/>
      <c r="ATO364" s="228"/>
      <c r="ATP364" s="223"/>
      <c r="ATQ364" s="228"/>
      <c r="ATR364" s="223"/>
      <c r="ATS364" s="228"/>
      <c r="ATT364" s="223"/>
      <c r="ATU364" s="228"/>
      <c r="ATV364" s="223"/>
      <c r="ATW364" s="228"/>
      <c r="ATX364" s="223"/>
      <c r="ATY364" s="228"/>
      <c r="ATZ364" s="223"/>
      <c r="AUA364" s="228"/>
      <c r="AUB364" s="223"/>
      <c r="AUC364" s="228"/>
      <c r="AUD364" s="223"/>
      <c r="AUE364" s="228"/>
      <c r="AUF364" s="223"/>
      <c r="AUG364" s="228"/>
      <c r="AUH364" s="223"/>
      <c r="AUI364" s="228"/>
      <c r="AUJ364" s="223"/>
      <c r="AUK364" s="228"/>
      <c r="AUL364" s="223"/>
      <c r="AUM364" s="228"/>
      <c r="AUN364" s="223"/>
      <c r="AUO364" s="228"/>
      <c r="AUP364" s="223"/>
      <c r="AUQ364" s="228"/>
      <c r="AUR364" s="223"/>
      <c r="AUS364" s="228"/>
      <c r="AUT364" s="223"/>
      <c r="AUU364" s="228"/>
      <c r="AUV364" s="223"/>
      <c r="AUW364" s="228"/>
      <c r="AUX364" s="223"/>
      <c r="AUY364" s="228"/>
      <c r="AUZ364" s="223"/>
      <c r="AVA364" s="228"/>
      <c r="AVB364" s="223"/>
      <c r="AVC364" s="228"/>
      <c r="AVD364" s="223"/>
      <c r="AVE364" s="228"/>
      <c r="AVF364" s="223"/>
      <c r="AVG364" s="228"/>
      <c r="AVH364" s="223"/>
      <c r="AVI364" s="228"/>
      <c r="AVJ364" s="223"/>
      <c r="AVK364" s="228"/>
      <c r="AVL364" s="223"/>
      <c r="AVM364" s="228"/>
      <c r="AVN364" s="223"/>
      <c r="AVO364" s="228"/>
      <c r="AVP364" s="223"/>
      <c r="AVQ364" s="228"/>
      <c r="AVR364" s="223"/>
      <c r="AVS364" s="228"/>
      <c r="AVT364" s="223"/>
      <c r="AVU364" s="228"/>
      <c r="AVV364" s="223"/>
      <c r="AVW364" s="228"/>
      <c r="AVX364" s="223"/>
      <c r="AVY364" s="228"/>
      <c r="AVZ364" s="223"/>
      <c r="AWA364" s="228"/>
      <c r="AWB364" s="223"/>
      <c r="AWC364" s="228"/>
      <c r="AWD364" s="223"/>
      <c r="AWE364" s="228"/>
      <c r="AWF364" s="223"/>
      <c r="AWG364" s="228"/>
      <c r="AWH364" s="223"/>
      <c r="AWI364" s="228"/>
      <c r="AWJ364" s="223"/>
      <c r="AWK364" s="228"/>
      <c r="AWL364" s="223"/>
      <c r="AWM364" s="228"/>
      <c r="AWN364" s="223"/>
      <c r="AWO364" s="228"/>
      <c r="AWP364" s="223"/>
      <c r="AWQ364" s="228"/>
      <c r="AWR364" s="223"/>
      <c r="AWS364" s="228"/>
      <c r="AWT364" s="223"/>
      <c r="AWU364" s="228"/>
      <c r="AWV364" s="223"/>
      <c r="AWW364" s="228"/>
      <c r="AWX364" s="223"/>
      <c r="AWY364" s="228"/>
      <c r="AWZ364" s="223"/>
      <c r="AXA364" s="228"/>
      <c r="AXB364" s="223"/>
      <c r="AXC364" s="228"/>
      <c r="AXD364" s="223"/>
      <c r="AXE364" s="228"/>
      <c r="AXF364" s="223"/>
      <c r="AXG364" s="228"/>
      <c r="AXH364" s="223"/>
      <c r="AXI364" s="228"/>
      <c r="AXJ364" s="223"/>
      <c r="AXK364" s="228"/>
      <c r="AXL364" s="223"/>
      <c r="AXM364" s="228"/>
      <c r="AXN364" s="223"/>
      <c r="AXO364" s="228"/>
      <c r="AXP364" s="223"/>
      <c r="AXQ364" s="228"/>
      <c r="AXR364" s="223"/>
      <c r="AXS364" s="228"/>
      <c r="AXT364" s="223"/>
      <c r="AXU364" s="228"/>
      <c r="AXV364" s="223"/>
      <c r="AXW364" s="228"/>
      <c r="AXX364" s="223"/>
      <c r="AXY364" s="228"/>
      <c r="AXZ364" s="223"/>
      <c r="AYA364" s="228"/>
      <c r="AYB364" s="223"/>
      <c r="AYC364" s="228"/>
      <c r="AYD364" s="223"/>
      <c r="AYE364" s="228"/>
      <c r="AYF364" s="223"/>
      <c r="AYG364" s="228"/>
      <c r="AYH364" s="223"/>
      <c r="AYI364" s="228"/>
      <c r="AYJ364" s="223"/>
      <c r="AYK364" s="228"/>
      <c r="AYL364" s="223"/>
      <c r="AYM364" s="228"/>
      <c r="AYN364" s="223"/>
      <c r="AYO364" s="228"/>
      <c r="AYP364" s="223"/>
      <c r="AYQ364" s="228"/>
      <c r="AYR364" s="223"/>
      <c r="AYS364" s="228"/>
      <c r="AYT364" s="223"/>
      <c r="AYU364" s="228"/>
      <c r="AYV364" s="223"/>
      <c r="AYW364" s="228"/>
      <c r="AYX364" s="223"/>
      <c r="AYY364" s="228"/>
      <c r="AYZ364" s="223"/>
      <c r="AZA364" s="228"/>
      <c r="AZB364" s="223"/>
      <c r="AZC364" s="228"/>
      <c r="AZD364" s="223"/>
      <c r="AZE364" s="228"/>
      <c r="AZF364" s="223"/>
      <c r="AZG364" s="228"/>
      <c r="AZH364" s="223"/>
      <c r="AZI364" s="228"/>
      <c r="AZJ364" s="223"/>
      <c r="AZK364" s="228"/>
      <c r="AZL364" s="223"/>
      <c r="AZM364" s="228"/>
      <c r="AZN364" s="223"/>
      <c r="AZO364" s="228"/>
      <c r="AZP364" s="223"/>
      <c r="AZQ364" s="228"/>
      <c r="AZR364" s="223"/>
      <c r="AZS364" s="228"/>
      <c r="AZT364" s="223"/>
      <c r="AZU364" s="228"/>
      <c r="AZV364" s="223"/>
      <c r="AZW364" s="228"/>
      <c r="AZX364" s="223"/>
      <c r="AZY364" s="228"/>
      <c r="AZZ364" s="223"/>
      <c r="BAA364" s="228"/>
      <c r="BAB364" s="223"/>
      <c r="BAC364" s="228"/>
      <c r="BAD364" s="223"/>
      <c r="BAE364" s="228"/>
      <c r="BAF364" s="223"/>
      <c r="BAG364" s="228"/>
      <c r="BAH364" s="223"/>
      <c r="BAI364" s="228"/>
      <c r="BAJ364" s="223"/>
      <c r="BAK364" s="228"/>
      <c r="BAL364" s="223"/>
      <c r="BAM364" s="228"/>
      <c r="BAN364" s="223"/>
      <c r="BAO364" s="228"/>
      <c r="BAP364" s="223"/>
      <c r="BAQ364" s="228"/>
      <c r="BAR364" s="223"/>
      <c r="BAS364" s="228"/>
      <c r="BAT364" s="223"/>
      <c r="BAU364" s="228"/>
      <c r="BAV364" s="223"/>
      <c r="BAW364" s="228"/>
      <c r="BAX364" s="223"/>
      <c r="BAY364" s="228"/>
      <c r="BAZ364" s="223"/>
      <c r="BBA364" s="228"/>
      <c r="BBB364" s="223"/>
      <c r="BBC364" s="228"/>
      <c r="BBD364" s="223"/>
      <c r="BBE364" s="228"/>
      <c r="BBF364" s="223"/>
      <c r="BBG364" s="228"/>
      <c r="BBH364" s="223"/>
      <c r="BBI364" s="228"/>
      <c r="BBJ364" s="223"/>
      <c r="BBK364" s="228"/>
      <c r="BBL364" s="223"/>
      <c r="BBM364" s="228"/>
      <c r="BBN364" s="223"/>
      <c r="BBO364" s="228"/>
      <c r="BBP364" s="223"/>
      <c r="BBQ364" s="228"/>
      <c r="BBR364" s="223"/>
      <c r="BBS364" s="228"/>
      <c r="BBT364" s="223"/>
      <c r="BBU364" s="228"/>
      <c r="BBV364" s="223"/>
      <c r="BBW364" s="228"/>
      <c r="BBX364" s="223"/>
      <c r="BBY364" s="228"/>
      <c r="BBZ364" s="223"/>
      <c r="BCA364" s="228"/>
      <c r="BCB364" s="223"/>
      <c r="BCC364" s="228"/>
      <c r="BCD364" s="223"/>
      <c r="BCE364" s="228"/>
      <c r="BCF364" s="223"/>
      <c r="BCG364" s="228"/>
      <c r="BCH364" s="223"/>
      <c r="BCI364" s="228"/>
      <c r="BCJ364" s="223"/>
      <c r="BCK364" s="228"/>
      <c r="BCL364" s="223"/>
      <c r="BCM364" s="228"/>
      <c r="BCN364" s="223"/>
      <c r="BCO364" s="228"/>
      <c r="BCP364" s="223"/>
      <c r="BCQ364" s="228"/>
      <c r="BCR364" s="223"/>
      <c r="BCS364" s="228"/>
      <c r="BCT364" s="223"/>
      <c r="BCU364" s="228"/>
      <c r="BCV364" s="223"/>
      <c r="BCW364" s="228"/>
      <c r="BCX364" s="223"/>
      <c r="BCY364" s="228"/>
      <c r="BCZ364" s="223"/>
      <c r="BDA364" s="228"/>
      <c r="BDB364" s="223"/>
      <c r="BDC364" s="228"/>
      <c r="BDD364" s="223"/>
      <c r="BDE364" s="228"/>
      <c r="BDF364" s="223"/>
      <c r="BDG364" s="228"/>
      <c r="BDH364" s="223"/>
      <c r="BDI364" s="228"/>
      <c r="BDJ364" s="223"/>
      <c r="BDK364" s="228"/>
      <c r="BDL364" s="223"/>
      <c r="BDM364" s="228"/>
      <c r="BDN364" s="223"/>
      <c r="BDO364" s="228"/>
      <c r="BDP364" s="223"/>
      <c r="BDQ364" s="228"/>
      <c r="BDR364" s="223"/>
      <c r="BDS364" s="228"/>
      <c r="BDT364" s="223"/>
      <c r="BDU364" s="228"/>
      <c r="BDV364" s="223"/>
      <c r="BDW364" s="228"/>
      <c r="BDX364" s="223"/>
      <c r="BDY364" s="228"/>
      <c r="BDZ364" s="223"/>
      <c r="BEA364" s="228"/>
      <c r="BEB364" s="223"/>
      <c r="BEC364" s="228"/>
      <c r="BED364" s="223"/>
      <c r="BEE364" s="228"/>
      <c r="BEF364" s="223"/>
      <c r="BEG364" s="228"/>
      <c r="BEH364" s="223"/>
      <c r="BEI364" s="228"/>
      <c r="BEJ364" s="223"/>
      <c r="BEK364" s="228"/>
      <c r="BEL364" s="223"/>
      <c r="BEM364" s="228"/>
      <c r="BEN364" s="223"/>
      <c r="BEO364" s="228"/>
      <c r="BEP364" s="223"/>
      <c r="BEQ364" s="228"/>
      <c r="BER364" s="223"/>
      <c r="BES364" s="228"/>
      <c r="BET364" s="223"/>
      <c r="BEU364" s="228"/>
      <c r="BEV364" s="223"/>
      <c r="BEW364" s="228"/>
      <c r="BEX364" s="223"/>
      <c r="BEY364" s="228"/>
      <c r="BEZ364" s="223"/>
      <c r="BFA364" s="228"/>
      <c r="BFB364" s="223"/>
      <c r="BFC364" s="228"/>
      <c r="BFD364" s="223"/>
      <c r="BFE364" s="228"/>
      <c r="BFF364" s="223"/>
      <c r="BFG364" s="228"/>
      <c r="BFH364" s="223"/>
      <c r="BFI364" s="228"/>
      <c r="BFJ364" s="223"/>
      <c r="BFK364" s="228"/>
      <c r="BFL364" s="223"/>
      <c r="BFM364" s="228"/>
      <c r="BFN364" s="223"/>
      <c r="BFO364" s="228"/>
      <c r="BFP364" s="223"/>
      <c r="BFQ364" s="228"/>
      <c r="BFR364" s="223"/>
      <c r="BFS364" s="228"/>
      <c r="BFT364" s="223"/>
      <c r="BFU364" s="228"/>
      <c r="BFV364" s="223"/>
      <c r="BFW364" s="228"/>
      <c r="BFX364" s="223"/>
      <c r="BFY364" s="228"/>
      <c r="BFZ364" s="223"/>
      <c r="BGA364" s="228"/>
      <c r="BGB364" s="223"/>
      <c r="BGC364" s="228"/>
      <c r="BGD364" s="223"/>
      <c r="BGE364" s="228"/>
      <c r="BGF364" s="223"/>
      <c r="BGG364" s="228"/>
      <c r="BGH364" s="223"/>
      <c r="BGI364" s="228"/>
      <c r="BGJ364" s="223"/>
      <c r="BGK364" s="228"/>
      <c r="BGL364" s="223"/>
      <c r="BGM364" s="228"/>
      <c r="BGN364" s="223"/>
      <c r="BGO364" s="228"/>
      <c r="BGP364" s="223"/>
      <c r="BGQ364" s="228"/>
      <c r="BGR364" s="223"/>
      <c r="BGS364" s="228"/>
      <c r="BGT364" s="223"/>
      <c r="BGU364" s="228"/>
      <c r="BGV364" s="223"/>
      <c r="BGW364" s="228"/>
      <c r="BGX364" s="223"/>
      <c r="BGY364" s="228"/>
      <c r="BGZ364" s="223"/>
      <c r="BHA364" s="228"/>
      <c r="BHB364" s="223"/>
      <c r="BHC364" s="228"/>
      <c r="BHD364" s="223"/>
      <c r="BHE364" s="228"/>
      <c r="BHF364" s="223"/>
      <c r="BHG364" s="228"/>
      <c r="BHH364" s="223"/>
      <c r="BHI364" s="228"/>
      <c r="BHJ364" s="223"/>
      <c r="BHK364" s="228"/>
      <c r="BHL364" s="223"/>
      <c r="BHM364" s="228"/>
      <c r="BHN364" s="223"/>
      <c r="BHO364" s="228"/>
      <c r="BHP364" s="223"/>
      <c r="BHQ364" s="228"/>
      <c r="BHR364" s="223"/>
      <c r="BHS364" s="228"/>
      <c r="BHT364" s="223"/>
      <c r="BHU364" s="228"/>
      <c r="BHV364" s="223"/>
      <c r="BHW364" s="228"/>
      <c r="BHX364" s="223"/>
      <c r="BHY364" s="228"/>
      <c r="BHZ364" s="223"/>
      <c r="BIA364" s="228"/>
      <c r="BIB364" s="223"/>
      <c r="BIC364" s="228"/>
      <c r="BID364" s="223"/>
      <c r="BIE364" s="228"/>
      <c r="BIF364" s="223"/>
      <c r="BIG364" s="228"/>
      <c r="BIH364" s="223"/>
      <c r="BII364" s="228"/>
      <c r="BIJ364" s="223"/>
      <c r="BIK364" s="228"/>
      <c r="BIL364" s="223"/>
      <c r="BIM364" s="228"/>
      <c r="BIN364" s="223"/>
      <c r="BIO364" s="228"/>
      <c r="BIP364" s="223"/>
      <c r="BIQ364" s="228"/>
      <c r="BIR364" s="223"/>
      <c r="BIS364" s="228"/>
      <c r="BIT364" s="223"/>
      <c r="BIU364" s="228"/>
      <c r="BIV364" s="223"/>
      <c r="BIW364" s="228"/>
      <c r="BIX364" s="223"/>
      <c r="BIY364" s="228"/>
      <c r="BIZ364" s="223"/>
      <c r="BJA364" s="228"/>
      <c r="BJB364" s="223"/>
      <c r="BJC364" s="228"/>
      <c r="BJD364" s="223"/>
      <c r="BJE364" s="228"/>
      <c r="BJF364" s="223"/>
      <c r="BJG364" s="228"/>
      <c r="BJH364" s="223"/>
      <c r="BJI364" s="228"/>
      <c r="BJJ364" s="223"/>
      <c r="BJK364" s="228"/>
      <c r="BJL364" s="223"/>
      <c r="BJM364" s="228"/>
      <c r="BJN364" s="223"/>
      <c r="BJO364" s="228"/>
      <c r="BJP364" s="223"/>
      <c r="BJQ364" s="228"/>
      <c r="BJR364" s="223"/>
      <c r="BJS364" s="228"/>
      <c r="BJT364" s="223"/>
      <c r="BJU364" s="228"/>
      <c r="BJV364" s="223"/>
      <c r="BJW364" s="228"/>
      <c r="BJX364" s="223"/>
      <c r="BJY364" s="228"/>
      <c r="BJZ364" s="223"/>
      <c r="BKA364" s="228"/>
      <c r="BKB364" s="223"/>
      <c r="BKC364" s="228"/>
      <c r="BKD364" s="223"/>
      <c r="BKE364" s="228"/>
      <c r="BKF364" s="223"/>
      <c r="BKG364" s="228"/>
      <c r="BKH364" s="223"/>
      <c r="BKI364" s="228"/>
      <c r="BKJ364" s="223"/>
      <c r="BKK364" s="228"/>
      <c r="BKL364" s="223"/>
      <c r="BKM364" s="228"/>
      <c r="BKN364" s="223"/>
      <c r="BKO364" s="228"/>
      <c r="BKP364" s="223"/>
      <c r="BKQ364" s="228"/>
      <c r="BKR364" s="223"/>
      <c r="BKS364" s="228"/>
      <c r="BKT364" s="223"/>
      <c r="BKU364" s="228"/>
      <c r="BKV364" s="223"/>
      <c r="BKW364" s="228"/>
      <c r="BKX364" s="223"/>
      <c r="BKY364" s="228"/>
      <c r="BKZ364" s="223"/>
      <c r="BLA364" s="228"/>
      <c r="BLB364" s="223"/>
      <c r="BLC364" s="228"/>
      <c r="BLD364" s="223"/>
      <c r="BLE364" s="228"/>
      <c r="BLF364" s="223"/>
      <c r="BLG364" s="228"/>
      <c r="BLH364" s="223"/>
      <c r="BLI364" s="228"/>
      <c r="BLJ364" s="223"/>
      <c r="BLK364" s="228"/>
      <c r="BLL364" s="223"/>
      <c r="BLM364" s="228"/>
      <c r="BLN364" s="223"/>
      <c r="BLO364" s="228"/>
      <c r="BLP364" s="223"/>
      <c r="BLQ364" s="228"/>
      <c r="BLR364" s="223"/>
      <c r="BLS364" s="228"/>
      <c r="BLT364" s="223"/>
      <c r="BLU364" s="228"/>
      <c r="BLV364" s="223"/>
      <c r="BLW364" s="228"/>
      <c r="BLX364" s="223"/>
      <c r="BLY364" s="228"/>
      <c r="BLZ364" s="223"/>
      <c r="BMA364" s="228"/>
      <c r="BMB364" s="223"/>
      <c r="BMC364" s="228"/>
      <c r="BMD364" s="223"/>
      <c r="BME364" s="228"/>
      <c r="BMF364" s="223"/>
      <c r="BMG364" s="228"/>
      <c r="BMH364" s="223"/>
      <c r="BMI364" s="228"/>
      <c r="BMJ364" s="223"/>
      <c r="BMK364" s="228"/>
      <c r="BML364" s="223"/>
      <c r="BMM364" s="228"/>
      <c r="BMN364" s="223"/>
      <c r="BMO364" s="228"/>
      <c r="BMP364" s="223"/>
      <c r="BMQ364" s="228"/>
      <c r="BMR364" s="223"/>
      <c r="BMS364" s="228"/>
      <c r="BMT364" s="223"/>
      <c r="BMU364" s="228"/>
      <c r="BMV364" s="223"/>
      <c r="BMW364" s="228"/>
      <c r="BMX364" s="223"/>
      <c r="BMY364" s="228"/>
      <c r="BMZ364" s="223"/>
      <c r="BNA364" s="228"/>
      <c r="BNB364" s="223"/>
      <c r="BNC364" s="228"/>
      <c r="BND364" s="223"/>
      <c r="BNE364" s="228"/>
      <c r="BNF364" s="223"/>
      <c r="BNG364" s="228"/>
      <c r="BNH364" s="223"/>
      <c r="BNI364" s="228"/>
      <c r="BNJ364" s="223"/>
      <c r="BNK364" s="228"/>
      <c r="BNL364" s="223"/>
      <c r="BNM364" s="228"/>
      <c r="BNN364" s="223"/>
      <c r="BNO364" s="228"/>
      <c r="BNP364" s="223"/>
      <c r="BNQ364" s="228"/>
      <c r="BNR364" s="223"/>
      <c r="BNS364" s="228"/>
      <c r="BNT364" s="223"/>
      <c r="BNU364" s="228"/>
      <c r="BNV364" s="223"/>
      <c r="BNW364" s="228"/>
      <c r="BNX364" s="223"/>
      <c r="BNY364" s="228"/>
      <c r="BNZ364" s="223"/>
      <c r="BOA364" s="228"/>
      <c r="BOB364" s="223"/>
      <c r="BOC364" s="228"/>
      <c r="BOD364" s="223"/>
      <c r="BOE364" s="228"/>
      <c r="BOF364" s="223"/>
      <c r="BOG364" s="228"/>
      <c r="BOH364" s="223"/>
      <c r="BOI364" s="228"/>
      <c r="BOJ364" s="223"/>
      <c r="BOK364" s="228"/>
      <c r="BOL364" s="223"/>
      <c r="BOM364" s="228"/>
      <c r="BON364" s="223"/>
      <c r="BOO364" s="228"/>
      <c r="BOP364" s="223"/>
      <c r="BOQ364" s="228"/>
      <c r="BOR364" s="223"/>
      <c r="BOS364" s="228"/>
      <c r="BOT364" s="223"/>
      <c r="BOU364" s="228"/>
      <c r="BOV364" s="223"/>
      <c r="BOW364" s="228"/>
      <c r="BOX364" s="223"/>
      <c r="BOY364" s="228"/>
      <c r="BOZ364" s="223"/>
      <c r="BPA364" s="228"/>
      <c r="BPB364" s="223"/>
      <c r="BPC364" s="228"/>
      <c r="BPD364" s="223"/>
      <c r="BPE364" s="228"/>
      <c r="BPF364" s="223"/>
      <c r="BPG364" s="228"/>
      <c r="BPH364" s="223"/>
      <c r="BPI364" s="228"/>
      <c r="BPJ364" s="223"/>
      <c r="BPK364" s="228"/>
      <c r="BPL364" s="223"/>
      <c r="BPM364" s="228"/>
      <c r="BPN364" s="223"/>
      <c r="BPO364" s="228"/>
      <c r="BPP364" s="223"/>
      <c r="BPQ364" s="228"/>
      <c r="BPR364" s="223"/>
      <c r="BPS364" s="228"/>
      <c r="BPT364" s="223"/>
      <c r="BPU364" s="228"/>
      <c r="BPV364" s="223"/>
      <c r="BPW364" s="228"/>
      <c r="BPX364" s="223"/>
      <c r="BPY364" s="228"/>
      <c r="BPZ364" s="223"/>
      <c r="BQA364" s="228"/>
      <c r="BQB364" s="223"/>
      <c r="BQC364" s="228"/>
      <c r="BQD364" s="223"/>
      <c r="BQE364" s="228"/>
      <c r="BQF364" s="223"/>
      <c r="BQG364" s="228"/>
      <c r="BQH364" s="223"/>
      <c r="BQI364" s="228"/>
      <c r="BQJ364" s="223"/>
      <c r="BQK364" s="228"/>
      <c r="BQL364" s="223"/>
      <c r="BQM364" s="228"/>
      <c r="BQN364" s="223"/>
      <c r="BQO364" s="228"/>
      <c r="BQP364" s="223"/>
      <c r="BQQ364" s="228"/>
      <c r="BQR364" s="223"/>
      <c r="BQS364" s="228"/>
      <c r="BQT364" s="223"/>
      <c r="BQU364" s="228"/>
      <c r="BQV364" s="223"/>
      <c r="BQW364" s="228"/>
      <c r="BQX364" s="223"/>
      <c r="BQY364" s="228"/>
      <c r="BQZ364" s="223"/>
      <c r="BRA364" s="228"/>
      <c r="BRB364" s="223"/>
      <c r="BRC364" s="228"/>
      <c r="BRD364" s="223"/>
      <c r="BRE364" s="228"/>
      <c r="BRF364" s="223"/>
      <c r="BRG364" s="228"/>
      <c r="BRH364" s="223"/>
      <c r="BRI364" s="228"/>
      <c r="BRJ364" s="223"/>
      <c r="BRK364" s="228"/>
      <c r="BRL364" s="223"/>
      <c r="BRM364" s="228"/>
      <c r="BRN364" s="223"/>
      <c r="BRO364" s="228"/>
      <c r="BRP364" s="223"/>
      <c r="BRQ364" s="228"/>
      <c r="BRR364" s="223"/>
      <c r="BRS364" s="228"/>
      <c r="BRT364" s="223"/>
      <c r="BRU364" s="228"/>
      <c r="BRV364" s="223"/>
      <c r="BRW364" s="228"/>
      <c r="BRX364" s="223"/>
      <c r="BRY364" s="228"/>
      <c r="BRZ364" s="223"/>
      <c r="BSA364" s="228"/>
      <c r="BSB364" s="223"/>
      <c r="BSC364" s="228"/>
      <c r="BSD364" s="223"/>
      <c r="BSE364" s="228"/>
      <c r="BSF364" s="223"/>
      <c r="BSG364" s="228"/>
      <c r="BSH364" s="223"/>
      <c r="BSI364" s="228"/>
      <c r="BSJ364" s="223"/>
      <c r="BSK364" s="228"/>
      <c r="BSL364" s="223"/>
      <c r="BSM364" s="228"/>
      <c r="BSN364" s="223"/>
      <c r="BSO364" s="228"/>
      <c r="BSP364" s="223"/>
      <c r="BSQ364" s="228"/>
      <c r="BSR364" s="223"/>
      <c r="BSS364" s="228"/>
      <c r="BST364" s="223"/>
      <c r="BSU364" s="228"/>
      <c r="BSV364" s="223"/>
      <c r="BSW364" s="228"/>
      <c r="BSX364" s="223"/>
      <c r="BSY364" s="228"/>
      <c r="BSZ364" s="223"/>
      <c r="BTA364" s="228"/>
      <c r="BTB364" s="223"/>
      <c r="BTC364" s="228"/>
      <c r="BTD364" s="223"/>
      <c r="BTE364" s="228"/>
      <c r="BTF364" s="223"/>
      <c r="BTG364" s="228"/>
      <c r="BTH364" s="223"/>
      <c r="BTI364" s="228"/>
      <c r="BTJ364" s="223"/>
      <c r="BTK364" s="228"/>
      <c r="BTL364" s="223"/>
      <c r="BTM364" s="228"/>
      <c r="BTN364" s="223"/>
      <c r="BTO364" s="228"/>
      <c r="BTP364" s="223"/>
      <c r="BTQ364" s="228"/>
      <c r="BTR364" s="223"/>
      <c r="BTS364" s="228"/>
      <c r="BTT364" s="223"/>
      <c r="BTU364" s="228"/>
      <c r="BTV364" s="223"/>
      <c r="BTW364" s="228"/>
      <c r="BTX364" s="223"/>
      <c r="BTY364" s="228"/>
      <c r="BTZ364" s="223"/>
      <c r="BUA364" s="228"/>
      <c r="BUB364" s="223"/>
      <c r="BUC364" s="228"/>
      <c r="BUD364" s="223"/>
      <c r="BUE364" s="228"/>
      <c r="BUF364" s="223"/>
      <c r="BUG364" s="228"/>
      <c r="BUH364" s="223"/>
      <c r="BUI364" s="228"/>
      <c r="BUJ364" s="223"/>
      <c r="BUK364" s="228"/>
      <c r="BUL364" s="223"/>
      <c r="BUM364" s="228"/>
      <c r="BUN364" s="223"/>
      <c r="BUO364" s="228"/>
      <c r="BUP364" s="223"/>
      <c r="BUQ364" s="228"/>
      <c r="BUR364" s="223"/>
      <c r="BUS364" s="228"/>
      <c r="BUT364" s="223"/>
      <c r="BUU364" s="228"/>
      <c r="BUV364" s="223"/>
      <c r="BUW364" s="228"/>
      <c r="BUX364" s="223"/>
      <c r="BUY364" s="228"/>
      <c r="BUZ364" s="223"/>
      <c r="BVA364" s="228"/>
      <c r="BVB364" s="223"/>
      <c r="BVC364" s="228"/>
      <c r="BVD364" s="223"/>
      <c r="BVE364" s="228"/>
      <c r="BVF364" s="223"/>
      <c r="BVG364" s="228"/>
      <c r="BVH364" s="223"/>
      <c r="BVI364" s="228"/>
      <c r="BVJ364" s="223"/>
      <c r="BVK364" s="228"/>
      <c r="BVL364" s="223"/>
      <c r="BVM364" s="228"/>
      <c r="BVN364" s="223"/>
      <c r="BVO364" s="228"/>
      <c r="BVP364" s="223"/>
      <c r="BVQ364" s="228"/>
      <c r="BVR364" s="223"/>
      <c r="BVS364" s="228"/>
      <c r="BVT364" s="223"/>
      <c r="BVU364" s="228"/>
      <c r="BVV364" s="223"/>
      <c r="BVW364" s="228"/>
      <c r="BVX364" s="223"/>
      <c r="BVY364" s="228"/>
      <c r="BVZ364" s="223"/>
      <c r="BWA364" s="228"/>
      <c r="BWB364" s="223"/>
      <c r="BWC364" s="228"/>
      <c r="BWD364" s="223"/>
      <c r="BWE364" s="228"/>
      <c r="BWF364" s="223"/>
      <c r="BWG364" s="228"/>
      <c r="BWH364" s="223"/>
      <c r="BWI364" s="228"/>
      <c r="BWJ364" s="223"/>
      <c r="BWK364" s="228"/>
      <c r="BWL364" s="223"/>
      <c r="BWM364" s="228"/>
      <c r="BWN364" s="223"/>
      <c r="BWO364" s="228"/>
      <c r="BWP364" s="223"/>
      <c r="BWQ364" s="228"/>
      <c r="BWR364" s="223"/>
      <c r="BWS364" s="228"/>
      <c r="BWT364" s="223"/>
      <c r="BWU364" s="228"/>
      <c r="BWV364" s="223"/>
      <c r="BWW364" s="228"/>
      <c r="BWX364" s="223"/>
      <c r="BWY364" s="228"/>
      <c r="BWZ364" s="223"/>
      <c r="BXA364" s="228"/>
      <c r="BXB364" s="223"/>
      <c r="BXC364" s="228"/>
      <c r="BXD364" s="223"/>
      <c r="BXE364" s="228"/>
      <c r="BXF364" s="223"/>
      <c r="BXG364" s="228"/>
      <c r="BXH364" s="223"/>
      <c r="BXI364" s="228"/>
      <c r="BXJ364" s="223"/>
      <c r="BXK364" s="228"/>
      <c r="BXL364" s="223"/>
      <c r="BXM364" s="228"/>
      <c r="BXN364" s="223"/>
      <c r="BXO364" s="228"/>
      <c r="BXP364" s="223"/>
      <c r="BXQ364" s="228"/>
      <c r="BXR364" s="223"/>
      <c r="BXS364" s="228"/>
      <c r="BXT364" s="223"/>
      <c r="BXU364" s="228"/>
      <c r="BXV364" s="223"/>
      <c r="BXW364" s="228"/>
      <c r="BXX364" s="223"/>
      <c r="BXY364" s="228"/>
      <c r="BXZ364" s="223"/>
      <c r="BYA364" s="228"/>
      <c r="BYB364" s="223"/>
      <c r="BYC364" s="228"/>
      <c r="BYD364" s="223"/>
      <c r="BYE364" s="228"/>
      <c r="BYF364" s="223"/>
      <c r="BYG364" s="228"/>
      <c r="BYH364" s="223"/>
      <c r="BYI364" s="228"/>
      <c r="BYJ364" s="223"/>
      <c r="BYK364" s="228"/>
      <c r="BYL364" s="223"/>
      <c r="BYM364" s="228"/>
      <c r="BYN364" s="223"/>
      <c r="BYO364" s="228"/>
      <c r="BYP364" s="223"/>
      <c r="BYQ364" s="228"/>
      <c r="BYR364" s="223"/>
      <c r="BYS364" s="228"/>
      <c r="BYT364" s="223"/>
      <c r="BYU364" s="228"/>
      <c r="BYV364" s="223"/>
      <c r="BYW364" s="228"/>
      <c r="BYX364" s="223"/>
      <c r="BYY364" s="228"/>
      <c r="BYZ364" s="223"/>
      <c r="BZA364" s="228"/>
      <c r="BZB364" s="223"/>
      <c r="BZC364" s="228"/>
      <c r="BZD364" s="223"/>
      <c r="BZE364" s="228"/>
      <c r="BZF364" s="223"/>
      <c r="BZG364" s="228"/>
      <c r="BZH364" s="223"/>
      <c r="BZI364" s="228"/>
      <c r="BZJ364" s="223"/>
      <c r="BZK364" s="228"/>
      <c r="BZL364" s="223"/>
      <c r="BZM364" s="228"/>
      <c r="BZN364" s="223"/>
      <c r="BZO364" s="228"/>
      <c r="BZP364" s="223"/>
      <c r="BZQ364" s="228"/>
      <c r="BZR364" s="223"/>
      <c r="BZS364" s="228"/>
      <c r="BZT364" s="223"/>
      <c r="BZU364" s="228"/>
      <c r="BZV364" s="223"/>
      <c r="BZW364" s="228"/>
      <c r="BZX364" s="223"/>
      <c r="BZY364" s="228"/>
      <c r="BZZ364" s="223"/>
      <c r="CAA364" s="228"/>
      <c r="CAB364" s="223"/>
      <c r="CAC364" s="228"/>
      <c r="CAD364" s="223"/>
      <c r="CAE364" s="228"/>
      <c r="CAF364" s="223"/>
      <c r="CAG364" s="228"/>
      <c r="CAH364" s="223"/>
      <c r="CAI364" s="228"/>
      <c r="CAJ364" s="223"/>
      <c r="CAK364" s="228"/>
      <c r="CAL364" s="223"/>
      <c r="CAM364" s="228"/>
      <c r="CAN364" s="223"/>
      <c r="CAO364" s="228"/>
      <c r="CAP364" s="223"/>
      <c r="CAQ364" s="228"/>
      <c r="CAR364" s="223"/>
      <c r="CAS364" s="228"/>
      <c r="CAT364" s="223"/>
      <c r="CAU364" s="228"/>
      <c r="CAV364" s="223"/>
      <c r="CAW364" s="228"/>
      <c r="CAX364" s="223"/>
      <c r="CAY364" s="228"/>
      <c r="CAZ364" s="223"/>
      <c r="CBA364" s="228"/>
      <c r="CBB364" s="223"/>
      <c r="CBC364" s="228"/>
      <c r="CBD364" s="223"/>
      <c r="CBE364" s="228"/>
      <c r="CBF364" s="223"/>
      <c r="CBG364" s="228"/>
      <c r="CBH364" s="223"/>
      <c r="CBI364" s="228"/>
      <c r="CBJ364" s="223"/>
      <c r="CBK364" s="228"/>
      <c r="CBL364" s="223"/>
      <c r="CBM364" s="228"/>
      <c r="CBN364" s="223"/>
      <c r="CBO364" s="228"/>
      <c r="CBP364" s="223"/>
      <c r="CBQ364" s="228"/>
      <c r="CBR364" s="223"/>
      <c r="CBS364" s="228"/>
      <c r="CBT364" s="223"/>
      <c r="CBU364" s="228"/>
      <c r="CBV364" s="223"/>
      <c r="CBW364" s="228"/>
      <c r="CBX364" s="223"/>
      <c r="CBY364" s="228"/>
      <c r="CBZ364" s="223"/>
      <c r="CCA364" s="228"/>
      <c r="CCB364" s="223"/>
      <c r="CCC364" s="228"/>
      <c r="CCD364" s="223"/>
      <c r="CCE364" s="228"/>
      <c r="CCF364" s="223"/>
      <c r="CCG364" s="228"/>
      <c r="CCH364" s="223"/>
      <c r="CCI364" s="228"/>
      <c r="CCJ364" s="223"/>
      <c r="CCK364" s="228"/>
      <c r="CCL364" s="223"/>
      <c r="CCM364" s="228"/>
      <c r="CCN364" s="223"/>
      <c r="CCO364" s="228"/>
      <c r="CCP364" s="223"/>
      <c r="CCQ364" s="228"/>
      <c r="CCR364" s="223"/>
      <c r="CCS364" s="228"/>
      <c r="CCT364" s="223"/>
      <c r="CCU364" s="228"/>
      <c r="CCV364" s="223"/>
      <c r="CCW364" s="228"/>
      <c r="CCX364" s="223"/>
      <c r="CCY364" s="228"/>
      <c r="CCZ364" s="223"/>
      <c r="CDA364" s="228"/>
      <c r="CDB364" s="223"/>
      <c r="CDC364" s="228"/>
      <c r="CDD364" s="223"/>
      <c r="CDE364" s="228"/>
      <c r="CDF364" s="223"/>
      <c r="CDG364" s="228"/>
      <c r="CDH364" s="223"/>
      <c r="CDI364" s="228"/>
      <c r="CDJ364" s="223"/>
      <c r="CDK364" s="228"/>
      <c r="CDL364" s="223"/>
      <c r="CDM364" s="228"/>
      <c r="CDN364" s="223"/>
      <c r="CDO364" s="228"/>
      <c r="CDP364" s="223"/>
      <c r="CDQ364" s="228"/>
      <c r="CDR364" s="223"/>
      <c r="CDS364" s="228"/>
      <c r="CDT364" s="223"/>
      <c r="CDU364" s="228"/>
      <c r="CDV364" s="223"/>
      <c r="CDW364" s="228"/>
      <c r="CDX364" s="223"/>
      <c r="CDY364" s="228"/>
      <c r="CDZ364" s="223"/>
      <c r="CEA364" s="228"/>
      <c r="CEB364" s="223"/>
      <c r="CEC364" s="228"/>
      <c r="CED364" s="223"/>
      <c r="CEE364" s="228"/>
      <c r="CEF364" s="223"/>
      <c r="CEG364" s="228"/>
      <c r="CEH364" s="223"/>
      <c r="CEI364" s="228"/>
      <c r="CEJ364" s="223"/>
      <c r="CEK364" s="228"/>
      <c r="CEL364" s="223"/>
      <c r="CEM364" s="228"/>
      <c r="CEN364" s="223"/>
      <c r="CEO364" s="228"/>
      <c r="CEP364" s="223"/>
      <c r="CEQ364" s="228"/>
      <c r="CER364" s="223"/>
      <c r="CES364" s="228"/>
      <c r="CET364" s="223"/>
      <c r="CEU364" s="228"/>
      <c r="CEV364" s="223"/>
      <c r="CEW364" s="228"/>
      <c r="CEX364" s="223"/>
      <c r="CEY364" s="228"/>
      <c r="CEZ364" s="223"/>
      <c r="CFA364" s="228"/>
      <c r="CFB364" s="223"/>
      <c r="CFC364" s="228"/>
      <c r="CFD364" s="223"/>
      <c r="CFE364" s="228"/>
      <c r="CFF364" s="223"/>
      <c r="CFG364" s="228"/>
      <c r="CFH364" s="223"/>
      <c r="CFI364" s="228"/>
      <c r="CFJ364" s="223"/>
      <c r="CFK364" s="228"/>
      <c r="CFL364" s="223"/>
      <c r="CFM364" s="228"/>
      <c r="CFN364" s="223"/>
      <c r="CFO364" s="228"/>
      <c r="CFP364" s="223"/>
      <c r="CFQ364" s="228"/>
      <c r="CFR364" s="223"/>
      <c r="CFS364" s="228"/>
      <c r="CFT364" s="223"/>
      <c r="CFU364" s="228"/>
      <c r="CFV364" s="223"/>
      <c r="CFW364" s="228"/>
      <c r="CFX364" s="223"/>
      <c r="CFY364" s="228"/>
      <c r="CFZ364" s="223"/>
      <c r="CGA364" s="228"/>
      <c r="CGB364" s="223"/>
      <c r="CGC364" s="228"/>
      <c r="CGD364" s="223"/>
      <c r="CGE364" s="228"/>
      <c r="CGF364" s="223"/>
      <c r="CGG364" s="228"/>
      <c r="CGH364" s="223"/>
      <c r="CGI364" s="228"/>
      <c r="CGJ364" s="223"/>
      <c r="CGK364" s="228"/>
      <c r="CGL364" s="223"/>
      <c r="CGM364" s="228"/>
      <c r="CGN364" s="223"/>
      <c r="CGO364" s="228"/>
      <c r="CGP364" s="223"/>
      <c r="CGQ364" s="228"/>
      <c r="CGR364" s="223"/>
      <c r="CGS364" s="228"/>
      <c r="CGT364" s="223"/>
      <c r="CGU364" s="228"/>
      <c r="CGV364" s="223"/>
      <c r="CGW364" s="228"/>
      <c r="CGX364" s="223"/>
      <c r="CGY364" s="228"/>
      <c r="CGZ364" s="223"/>
      <c r="CHA364" s="228"/>
      <c r="CHB364" s="223"/>
      <c r="CHC364" s="228"/>
      <c r="CHD364" s="223"/>
      <c r="CHE364" s="228"/>
      <c r="CHF364" s="223"/>
      <c r="CHG364" s="228"/>
      <c r="CHH364" s="223"/>
      <c r="CHI364" s="228"/>
      <c r="CHJ364" s="223"/>
      <c r="CHK364" s="228"/>
      <c r="CHL364" s="223"/>
      <c r="CHM364" s="228"/>
      <c r="CHN364" s="223"/>
      <c r="CHO364" s="228"/>
      <c r="CHP364" s="223"/>
      <c r="CHQ364" s="228"/>
      <c r="CHR364" s="223"/>
      <c r="CHS364" s="228"/>
      <c r="CHT364" s="223"/>
      <c r="CHU364" s="228"/>
      <c r="CHV364" s="223"/>
      <c r="CHW364" s="228"/>
      <c r="CHX364" s="223"/>
      <c r="CHY364" s="228"/>
      <c r="CHZ364" s="223"/>
      <c r="CIA364" s="228"/>
      <c r="CIB364" s="223"/>
      <c r="CIC364" s="228"/>
      <c r="CID364" s="223"/>
      <c r="CIE364" s="228"/>
      <c r="CIF364" s="223"/>
      <c r="CIG364" s="228"/>
      <c r="CIH364" s="223"/>
      <c r="CII364" s="228"/>
      <c r="CIJ364" s="223"/>
      <c r="CIK364" s="228"/>
      <c r="CIL364" s="223"/>
      <c r="CIM364" s="228"/>
      <c r="CIN364" s="223"/>
      <c r="CIO364" s="228"/>
      <c r="CIP364" s="223"/>
      <c r="CIQ364" s="228"/>
      <c r="CIR364" s="223"/>
      <c r="CIS364" s="228"/>
      <c r="CIT364" s="223"/>
      <c r="CIU364" s="228"/>
      <c r="CIV364" s="223"/>
      <c r="CIW364" s="228"/>
      <c r="CIX364" s="223"/>
      <c r="CIY364" s="228"/>
      <c r="CIZ364" s="223"/>
      <c r="CJA364" s="228"/>
      <c r="CJB364" s="223"/>
      <c r="CJC364" s="228"/>
      <c r="CJD364" s="223"/>
      <c r="CJE364" s="228"/>
      <c r="CJF364" s="223"/>
      <c r="CJG364" s="228"/>
      <c r="CJH364" s="223"/>
      <c r="CJI364" s="228"/>
      <c r="CJJ364" s="223"/>
      <c r="CJK364" s="228"/>
      <c r="CJL364" s="223"/>
      <c r="CJM364" s="228"/>
      <c r="CJN364" s="223"/>
      <c r="CJO364" s="228"/>
      <c r="CJP364" s="223"/>
      <c r="CJQ364" s="228"/>
      <c r="CJR364" s="223"/>
      <c r="CJS364" s="228"/>
      <c r="CJT364" s="223"/>
      <c r="CJU364" s="228"/>
      <c r="CJV364" s="223"/>
      <c r="CJW364" s="228"/>
      <c r="CJX364" s="223"/>
      <c r="CJY364" s="228"/>
      <c r="CJZ364" s="223"/>
      <c r="CKA364" s="228"/>
      <c r="CKB364" s="223"/>
      <c r="CKC364" s="228"/>
      <c r="CKD364" s="223"/>
      <c r="CKE364" s="228"/>
      <c r="CKF364" s="223"/>
      <c r="CKG364" s="228"/>
      <c r="CKH364" s="223"/>
      <c r="CKI364" s="228"/>
      <c r="CKJ364" s="223"/>
      <c r="CKK364" s="228"/>
      <c r="CKL364" s="223"/>
      <c r="CKM364" s="228"/>
      <c r="CKN364" s="223"/>
      <c r="CKO364" s="228"/>
      <c r="CKP364" s="223"/>
      <c r="CKQ364" s="228"/>
      <c r="CKR364" s="223"/>
      <c r="CKS364" s="228"/>
      <c r="CKT364" s="223"/>
      <c r="CKU364" s="228"/>
      <c r="CKV364" s="223"/>
      <c r="CKW364" s="228"/>
      <c r="CKX364" s="223"/>
      <c r="CKY364" s="228"/>
      <c r="CKZ364" s="223"/>
      <c r="CLA364" s="228"/>
      <c r="CLB364" s="223"/>
      <c r="CLC364" s="228"/>
      <c r="CLD364" s="223"/>
      <c r="CLE364" s="228"/>
      <c r="CLF364" s="223"/>
      <c r="CLG364" s="228"/>
      <c r="CLH364" s="223"/>
      <c r="CLI364" s="228"/>
      <c r="CLJ364" s="223"/>
      <c r="CLK364" s="228"/>
      <c r="CLL364" s="223"/>
      <c r="CLM364" s="228"/>
      <c r="CLN364" s="223"/>
      <c r="CLO364" s="228"/>
      <c r="CLP364" s="223"/>
      <c r="CLQ364" s="228"/>
      <c r="CLR364" s="223"/>
      <c r="CLS364" s="228"/>
      <c r="CLT364" s="223"/>
      <c r="CLU364" s="228"/>
      <c r="CLV364" s="223"/>
      <c r="CLW364" s="228"/>
      <c r="CLX364" s="223"/>
      <c r="CLY364" s="228"/>
      <c r="CLZ364" s="223"/>
      <c r="CMA364" s="228"/>
      <c r="CMB364" s="223"/>
      <c r="CMC364" s="228"/>
      <c r="CMD364" s="223"/>
      <c r="CME364" s="228"/>
      <c r="CMF364" s="223"/>
      <c r="CMG364" s="228"/>
      <c r="CMH364" s="223"/>
      <c r="CMI364" s="228"/>
      <c r="CMJ364" s="223"/>
      <c r="CMK364" s="228"/>
      <c r="CML364" s="223"/>
      <c r="CMM364" s="228"/>
      <c r="CMN364" s="223"/>
      <c r="CMO364" s="228"/>
      <c r="CMP364" s="223"/>
      <c r="CMQ364" s="228"/>
      <c r="CMR364" s="223"/>
      <c r="CMS364" s="228"/>
      <c r="CMT364" s="223"/>
      <c r="CMU364" s="228"/>
      <c r="CMV364" s="223"/>
      <c r="CMW364" s="228"/>
      <c r="CMX364" s="223"/>
      <c r="CMY364" s="228"/>
      <c r="CMZ364" s="223"/>
      <c r="CNA364" s="228"/>
      <c r="CNB364" s="223"/>
      <c r="CNC364" s="228"/>
      <c r="CND364" s="223"/>
      <c r="CNE364" s="228"/>
      <c r="CNF364" s="223"/>
      <c r="CNG364" s="228"/>
      <c r="CNH364" s="223"/>
      <c r="CNI364" s="228"/>
      <c r="CNJ364" s="223"/>
      <c r="CNK364" s="228"/>
      <c r="CNL364" s="223"/>
      <c r="CNM364" s="228"/>
      <c r="CNN364" s="223"/>
      <c r="CNO364" s="228"/>
      <c r="CNP364" s="223"/>
      <c r="CNQ364" s="228"/>
      <c r="CNR364" s="223"/>
      <c r="CNS364" s="228"/>
      <c r="CNT364" s="223"/>
      <c r="CNU364" s="228"/>
      <c r="CNV364" s="223"/>
      <c r="CNW364" s="228"/>
      <c r="CNX364" s="223"/>
      <c r="CNY364" s="228"/>
      <c r="CNZ364" s="223"/>
      <c r="COA364" s="228"/>
      <c r="COB364" s="223"/>
      <c r="COC364" s="228"/>
      <c r="COD364" s="223"/>
      <c r="COE364" s="228"/>
      <c r="COF364" s="223"/>
      <c r="COG364" s="228"/>
      <c r="COH364" s="223"/>
      <c r="COI364" s="228"/>
      <c r="COJ364" s="223"/>
      <c r="COK364" s="228"/>
      <c r="COL364" s="223"/>
      <c r="COM364" s="228"/>
      <c r="CON364" s="223"/>
      <c r="COO364" s="228"/>
      <c r="COP364" s="223"/>
      <c r="COQ364" s="228"/>
      <c r="COR364" s="223"/>
      <c r="COS364" s="228"/>
      <c r="COT364" s="223"/>
      <c r="COU364" s="228"/>
      <c r="COV364" s="223"/>
      <c r="COW364" s="228"/>
      <c r="COX364" s="223"/>
      <c r="COY364" s="228"/>
      <c r="COZ364" s="223"/>
      <c r="CPA364" s="228"/>
      <c r="CPB364" s="223"/>
      <c r="CPC364" s="228"/>
      <c r="CPD364" s="223"/>
      <c r="CPE364" s="228"/>
      <c r="CPF364" s="223"/>
      <c r="CPG364" s="228"/>
      <c r="CPH364" s="223"/>
      <c r="CPI364" s="228"/>
      <c r="CPJ364" s="223"/>
      <c r="CPK364" s="228"/>
      <c r="CPL364" s="223"/>
      <c r="CPM364" s="228"/>
      <c r="CPN364" s="223"/>
      <c r="CPO364" s="228"/>
      <c r="CPP364" s="223"/>
      <c r="CPQ364" s="228"/>
      <c r="CPR364" s="223"/>
      <c r="CPS364" s="228"/>
      <c r="CPT364" s="223"/>
      <c r="CPU364" s="228"/>
      <c r="CPV364" s="223"/>
      <c r="CPW364" s="228"/>
      <c r="CPX364" s="223"/>
      <c r="CPY364" s="228"/>
      <c r="CPZ364" s="223"/>
      <c r="CQA364" s="228"/>
      <c r="CQB364" s="223"/>
      <c r="CQC364" s="228"/>
      <c r="CQD364" s="223"/>
      <c r="CQE364" s="228"/>
      <c r="CQF364" s="223"/>
      <c r="CQG364" s="228"/>
      <c r="CQH364" s="223"/>
      <c r="CQI364" s="228"/>
      <c r="CQJ364" s="223"/>
      <c r="CQK364" s="228"/>
      <c r="CQL364" s="223"/>
      <c r="CQM364" s="228"/>
      <c r="CQN364" s="223"/>
      <c r="CQO364" s="228"/>
      <c r="CQP364" s="223"/>
      <c r="CQQ364" s="228"/>
      <c r="CQR364" s="223"/>
      <c r="CQS364" s="228"/>
      <c r="CQT364" s="223"/>
      <c r="CQU364" s="228"/>
      <c r="CQV364" s="223"/>
      <c r="CQW364" s="228"/>
      <c r="CQX364" s="223"/>
      <c r="CQY364" s="228"/>
      <c r="CQZ364" s="223"/>
      <c r="CRA364" s="228"/>
      <c r="CRB364" s="223"/>
      <c r="CRC364" s="228"/>
      <c r="CRD364" s="223"/>
      <c r="CRE364" s="228"/>
      <c r="CRF364" s="223"/>
      <c r="CRG364" s="228"/>
      <c r="CRH364" s="223"/>
      <c r="CRI364" s="228"/>
      <c r="CRJ364" s="223"/>
      <c r="CRK364" s="228"/>
      <c r="CRL364" s="223"/>
      <c r="CRM364" s="228"/>
      <c r="CRN364" s="223"/>
      <c r="CRO364" s="228"/>
      <c r="CRP364" s="223"/>
      <c r="CRQ364" s="228"/>
      <c r="CRR364" s="223"/>
      <c r="CRS364" s="228"/>
      <c r="CRT364" s="223"/>
      <c r="CRU364" s="228"/>
      <c r="CRV364" s="223"/>
      <c r="CRW364" s="228"/>
      <c r="CRX364" s="223"/>
      <c r="CRY364" s="228"/>
      <c r="CRZ364" s="223"/>
      <c r="CSA364" s="228"/>
      <c r="CSB364" s="223"/>
      <c r="CSC364" s="228"/>
      <c r="CSD364" s="223"/>
      <c r="CSE364" s="228"/>
      <c r="CSF364" s="223"/>
      <c r="CSG364" s="228"/>
      <c r="CSH364" s="223"/>
      <c r="CSI364" s="228"/>
      <c r="CSJ364" s="223"/>
      <c r="CSK364" s="228"/>
      <c r="CSL364" s="223"/>
      <c r="CSM364" s="228"/>
      <c r="CSN364" s="223"/>
      <c r="CSO364" s="228"/>
      <c r="CSP364" s="223"/>
      <c r="CSQ364" s="228"/>
      <c r="CSR364" s="223"/>
      <c r="CSS364" s="228"/>
      <c r="CST364" s="223"/>
      <c r="CSU364" s="228"/>
      <c r="CSV364" s="223"/>
      <c r="CSW364" s="228"/>
      <c r="CSX364" s="223"/>
      <c r="CSY364" s="228"/>
      <c r="CSZ364" s="223"/>
      <c r="CTA364" s="228"/>
      <c r="CTB364" s="223"/>
      <c r="CTC364" s="228"/>
      <c r="CTD364" s="223"/>
      <c r="CTE364" s="228"/>
      <c r="CTF364" s="223"/>
      <c r="CTG364" s="228"/>
      <c r="CTH364" s="223"/>
      <c r="CTI364" s="228"/>
      <c r="CTJ364" s="223"/>
      <c r="CTK364" s="228"/>
      <c r="CTL364" s="223"/>
      <c r="CTM364" s="228"/>
      <c r="CTN364" s="223"/>
      <c r="CTO364" s="228"/>
      <c r="CTP364" s="223"/>
      <c r="CTQ364" s="228"/>
      <c r="CTR364" s="223"/>
      <c r="CTS364" s="228"/>
      <c r="CTT364" s="223"/>
      <c r="CTU364" s="228"/>
      <c r="CTV364" s="223"/>
      <c r="CTW364" s="228"/>
      <c r="CTX364" s="223"/>
      <c r="CTY364" s="228"/>
      <c r="CTZ364" s="223"/>
      <c r="CUA364" s="228"/>
      <c r="CUB364" s="223"/>
      <c r="CUC364" s="228"/>
      <c r="CUD364" s="223"/>
      <c r="CUE364" s="228"/>
      <c r="CUF364" s="223"/>
      <c r="CUG364" s="228"/>
      <c r="CUH364" s="223"/>
      <c r="CUI364" s="228"/>
      <c r="CUJ364" s="223"/>
      <c r="CUK364" s="228"/>
      <c r="CUL364" s="223"/>
      <c r="CUM364" s="228"/>
      <c r="CUN364" s="223"/>
      <c r="CUO364" s="228"/>
      <c r="CUP364" s="223"/>
      <c r="CUQ364" s="228"/>
      <c r="CUR364" s="223"/>
      <c r="CUS364" s="228"/>
      <c r="CUT364" s="223"/>
      <c r="CUU364" s="228"/>
      <c r="CUV364" s="223"/>
      <c r="CUW364" s="228"/>
      <c r="CUX364" s="223"/>
      <c r="CUY364" s="228"/>
      <c r="CUZ364" s="223"/>
      <c r="CVA364" s="228"/>
      <c r="CVB364" s="223"/>
      <c r="CVC364" s="228"/>
      <c r="CVD364" s="223"/>
      <c r="CVE364" s="228"/>
      <c r="CVF364" s="223"/>
      <c r="CVG364" s="228"/>
      <c r="CVH364" s="223"/>
      <c r="CVI364" s="228"/>
      <c r="CVJ364" s="223"/>
      <c r="CVK364" s="228"/>
      <c r="CVL364" s="223"/>
      <c r="CVM364" s="228"/>
      <c r="CVN364" s="223"/>
      <c r="CVO364" s="228"/>
      <c r="CVP364" s="223"/>
      <c r="CVQ364" s="228"/>
      <c r="CVR364" s="223"/>
      <c r="CVS364" s="228"/>
      <c r="CVT364" s="223"/>
      <c r="CVU364" s="228"/>
      <c r="CVV364" s="223"/>
      <c r="CVW364" s="228"/>
      <c r="CVX364" s="223"/>
      <c r="CVY364" s="228"/>
      <c r="CVZ364" s="223"/>
      <c r="CWA364" s="228"/>
      <c r="CWB364" s="223"/>
      <c r="CWC364" s="228"/>
      <c r="CWD364" s="223"/>
      <c r="CWE364" s="228"/>
      <c r="CWF364" s="223"/>
      <c r="CWG364" s="228"/>
      <c r="CWH364" s="223"/>
      <c r="CWI364" s="228"/>
      <c r="CWJ364" s="223"/>
      <c r="CWK364" s="228"/>
      <c r="CWL364" s="223"/>
      <c r="CWM364" s="228"/>
      <c r="CWN364" s="223"/>
      <c r="CWO364" s="228"/>
      <c r="CWP364" s="223"/>
      <c r="CWQ364" s="228"/>
      <c r="CWR364" s="223"/>
      <c r="CWS364" s="228"/>
      <c r="CWT364" s="223"/>
      <c r="CWU364" s="228"/>
      <c r="CWV364" s="223"/>
      <c r="CWW364" s="228"/>
      <c r="CWX364" s="223"/>
      <c r="CWY364" s="228"/>
      <c r="CWZ364" s="223"/>
      <c r="CXA364" s="228"/>
      <c r="CXB364" s="223"/>
      <c r="CXC364" s="228"/>
      <c r="CXD364" s="223"/>
      <c r="CXE364" s="228"/>
      <c r="CXF364" s="223"/>
      <c r="CXG364" s="228"/>
      <c r="CXH364" s="223"/>
      <c r="CXI364" s="228"/>
      <c r="CXJ364" s="223"/>
      <c r="CXK364" s="228"/>
      <c r="CXL364" s="223"/>
      <c r="CXM364" s="228"/>
      <c r="CXN364" s="223"/>
      <c r="CXO364" s="228"/>
      <c r="CXP364" s="223"/>
      <c r="CXQ364" s="228"/>
      <c r="CXR364" s="223"/>
      <c r="CXS364" s="228"/>
      <c r="CXT364" s="223"/>
      <c r="CXU364" s="228"/>
      <c r="CXV364" s="223"/>
      <c r="CXW364" s="228"/>
      <c r="CXX364" s="223"/>
      <c r="CXY364" s="228"/>
      <c r="CXZ364" s="223"/>
      <c r="CYA364" s="228"/>
      <c r="CYB364" s="223"/>
      <c r="CYC364" s="228"/>
      <c r="CYD364" s="223"/>
      <c r="CYE364" s="228"/>
      <c r="CYF364" s="223"/>
      <c r="CYG364" s="228"/>
      <c r="CYH364" s="223"/>
      <c r="CYI364" s="228"/>
      <c r="CYJ364" s="223"/>
      <c r="CYK364" s="228"/>
      <c r="CYL364" s="223"/>
      <c r="CYM364" s="228"/>
      <c r="CYN364" s="223"/>
      <c r="CYO364" s="228"/>
      <c r="CYP364" s="223"/>
      <c r="CYQ364" s="228"/>
      <c r="CYR364" s="223"/>
      <c r="CYS364" s="228"/>
      <c r="CYT364" s="223"/>
      <c r="CYU364" s="228"/>
      <c r="CYV364" s="223"/>
      <c r="CYW364" s="228"/>
      <c r="CYX364" s="223"/>
      <c r="CYY364" s="228"/>
      <c r="CYZ364" s="223"/>
      <c r="CZA364" s="228"/>
      <c r="CZB364" s="223"/>
      <c r="CZC364" s="228"/>
      <c r="CZD364" s="223"/>
      <c r="CZE364" s="228"/>
      <c r="CZF364" s="223"/>
      <c r="CZG364" s="228"/>
      <c r="CZH364" s="223"/>
      <c r="CZI364" s="228"/>
      <c r="CZJ364" s="223"/>
      <c r="CZK364" s="228"/>
      <c r="CZL364" s="223"/>
      <c r="CZM364" s="228"/>
      <c r="CZN364" s="223"/>
      <c r="CZO364" s="228"/>
      <c r="CZP364" s="223"/>
      <c r="CZQ364" s="228"/>
      <c r="CZR364" s="223"/>
      <c r="CZS364" s="228"/>
      <c r="CZT364" s="223"/>
      <c r="CZU364" s="228"/>
      <c r="CZV364" s="223"/>
      <c r="CZW364" s="228"/>
      <c r="CZX364" s="223"/>
      <c r="CZY364" s="228"/>
      <c r="CZZ364" s="223"/>
      <c r="DAA364" s="228"/>
      <c r="DAB364" s="223"/>
      <c r="DAC364" s="228"/>
      <c r="DAD364" s="223"/>
      <c r="DAE364" s="228"/>
      <c r="DAF364" s="223"/>
      <c r="DAG364" s="228"/>
      <c r="DAH364" s="223"/>
      <c r="DAI364" s="228"/>
      <c r="DAJ364" s="223"/>
      <c r="DAK364" s="228"/>
      <c r="DAL364" s="223"/>
      <c r="DAM364" s="228"/>
      <c r="DAN364" s="223"/>
      <c r="DAO364" s="228"/>
      <c r="DAP364" s="223"/>
      <c r="DAQ364" s="228"/>
      <c r="DAR364" s="223"/>
      <c r="DAS364" s="228"/>
      <c r="DAT364" s="223"/>
      <c r="DAU364" s="228"/>
      <c r="DAV364" s="223"/>
      <c r="DAW364" s="228"/>
      <c r="DAX364" s="223"/>
      <c r="DAY364" s="228"/>
      <c r="DAZ364" s="223"/>
      <c r="DBA364" s="228"/>
      <c r="DBB364" s="223"/>
      <c r="DBC364" s="228"/>
      <c r="DBD364" s="223"/>
      <c r="DBE364" s="228"/>
      <c r="DBF364" s="223"/>
      <c r="DBG364" s="228"/>
      <c r="DBH364" s="223"/>
      <c r="DBI364" s="228"/>
      <c r="DBJ364" s="223"/>
      <c r="DBK364" s="228"/>
      <c r="DBL364" s="223"/>
      <c r="DBM364" s="228"/>
      <c r="DBN364" s="223"/>
      <c r="DBO364" s="228"/>
      <c r="DBP364" s="223"/>
      <c r="DBQ364" s="228"/>
      <c r="DBR364" s="223"/>
      <c r="DBS364" s="228"/>
      <c r="DBT364" s="223"/>
      <c r="DBU364" s="228"/>
      <c r="DBV364" s="223"/>
      <c r="DBW364" s="228"/>
      <c r="DBX364" s="223"/>
      <c r="DBY364" s="228"/>
      <c r="DBZ364" s="223"/>
      <c r="DCA364" s="228"/>
      <c r="DCB364" s="223"/>
      <c r="DCC364" s="228"/>
      <c r="DCD364" s="223"/>
      <c r="DCE364" s="228"/>
      <c r="DCF364" s="223"/>
      <c r="DCG364" s="228"/>
      <c r="DCH364" s="223"/>
      <c r="DCI364" s="228"/>
      <c r="DCJ364" s="223"/>
      <c r="DCK364" s="228"/>
      <c r="DCL364" s="223"/>
      <c r="DCM364" s="228"/>
      <c r="DCN364" s="223"/>
      <c r="DCO364" s="228"/>
      <c r="DCP364" s="223"/>
      <c r="DCQ364" s="228"/>
      <c r="DCR364" s="223"/>
      <c r="DCS364" s="228"/>
      <c r="DCT364" s="223"/>
      <c r="DCU364" s="228"/>
      <c r="DCV364" s="223"/>
      <c r="DCW364" s="228"/>
      <c r="DCX364" s="223"/>
      <c r="DCY364" s="228"/>
      <c r="DCZ364" s="223"/>
      <c r="DDA364" s="228"/>
      <c r="DDB364" s="223"/>
      <c r="DDC364" s="228"/>
      <c r="DDD364" s="223"/>
      <c r="DDE364" s="228"/>
      <c r="DDF364" s="223"/>
      <c r="DDG364" s="228"/>
      <c r="DDH364" s="223"/>
      <c r="DDI364" s="228"/>
      <c r="DDJ364" s="223"/>
      <c r="DDK364" s="228"/>
      <c r="DDL364" s="223"/>
      <c r="DDM364" s="228"/>
      <c r="DDN364" s="223"/>
      <c r="DDO364" s="228"/>
      <c r="DDP364" s="223"/>
      <c r="DDQ364" s="228"/>
      <c r="DDR364" s="223"/>
      <c r="DDS364" s="228"/>
      <c r="DDT364" s="223"/>
      <c r="DDU364" s="228"/>
      <c r="DDV364" s="223"/>
      <c r="DDW364" s="228"/>
      <c r="DDX364" s="223"/>
      <c r="DDY364" s="228"/>
      <c r="DDZ364" s="223"/>
      <c r="DEA364" s="228"/>
      <c r="DEB364" s="223"/>
      <c r="DEC364" s="228"/>
      <c r="DED364" s="223"/>
      <c r="DEE364" s="228"/>
      <c r="DEF364" s="223"/>
      <c r="DEG364" s="228"/>
      <c r="DEH364" s="223"/>
      <c r="DEI364" s="228"/>
      <c r="DEJ364" s="223"/>
      <c r="DEK364" s="228"/>
      <c r="DEL364" s="223"/>
      <c r="DEM364" s="228"/>
      <c r="DEN364" s="223"/>
      <c r="DEO364" s="228"/>
      <c r="DEP364" s="223"/>
      <c r="DEQ364" s="228"/>
      <c r="DER364" s="223"/>
      <c r="DES364" s="228"/>
      <c r="DET364" s="223"/>
      <c r="DEU364" s="228"/>
      <c r="DEV364" s="223"/>
      <c r="DEW364" s="228"/>
      <c r="DEX364" s="223"/>
      <c r="DEY364" s="228"/>
      <c r="DEZ364" s="223"/>
      <c r="DFA364" s="228"/>
      <c r="DFB364" s="223"/>
      <c r="DFC364" s="228"/>
      <c r="DFD364" s="223"/>
      <c r="DFE364" s="228"/>
      <c r="DFF364" s="223"/>
      <c r="DFG364" s="228"/>
      <c r="DFH364" s="223"/>
      <c r="DFI364" s="228"/>
      <c r="DFJ364" s="223"/>
      <c r="DFK364" s="228"/>
      <c r="DFL364" s="223"/>
      <c r="DFM364" s="228"/>
      <c r="DFN364" s="223"/>
      <c r="DFO364" s="228"/>
      <c r="DFP364" s="223"/>
      <c r="DFQ364" s="228"/>
      <c r="DFR364" s="223"/>
      <c r="DFS364" s="228"/>
      <c r="DFT364" s="223"/>
      <c r="DFU364" s="228"/>
      <c r="DFV364" s="223"/>
      <c r="DFW364" s="228"/>
      <c r="DFX364" s="223"/>
      <c r="DFY364" s="228"/>
      <c r="DFZ364" s="223"/>
      <c r="DGA364" s="228"/>
      <c r="DGB364" s="223"/>
      <c r="DGC364" s="228"/>
      <c r="DGD364" s="223"/>
      <c r="DGE364" s="228"/>
      <c r="DGF364" s="223"/>
      <c r="DGG364" s="228"/>
      <c r="DGH364" s="223"/>
      <c r="DGI364" s="228"/>
      <c r="DGJ364" s="223"/>
      <c r="DGK364" s="228"/>
      <c r="DGL364" s="223"/>
      <c r="DGM364" s="228"/>
      <c r="DGN364" s="223"/>
      <c r="DGO364" s="228"/>
      <c r="DGP364" s="223"/>
      <c r="DGQ364" s="228"/>
      <c r="DGR364" s="223"/>
      <c r="DGS364" s="228"/>
      <c r="DGT364" s="223"/>
      <c r="DGU364" s="228"/>
      <c r="DGV364" s="223"/>
      <c r="DGW364" s="228"/>
      <c r="DGX364" s="223"/>
      <c r="DGY364" s="228"/>
      <c r="DGZ364" s="223"/>
      <c r="DHA364" s="228"/>
      <c r="DHB364" s="223"/>
      <c r="DHC364" s="228"/>
      <c r="DHD364" s="223"/>
      <c r="DHE364" s="228"/>
      <c r="DHF364" s="223"/>
      <c r="DHG364" s="228"/>
      <c r="DHH364" s="223"/>
      <c r="DHI364" s="228"/>
      <c r="DHJ364" s="223"/>
      <c r="DHK364" s="228"/>
      <c r="DHL364" s="223"/>
      <c r="DHM364" s="228"/>
      <c r="DHN364" s="223"/>
      <c r="DHO364" s="228"/>
      <c r="DHP364" s="223"/>
      <c r="DHQ364" s="228"/>
      <c r="DHR364" s="223"/>
      <c r="DHS364" s="228"/>
      <c r="DHT364" s="223"/>
      <c r="DHU364" s="228"/>
      <c r="DHV364" s="223"/>
      <c r="DHW364" s="228"/>
      <c r="DHX364" s="223"/>
      <c r="DHY364" s="228"/>
      <c r="DHZ364" s="223"/>
      <c r="DIA364" s="228"/>
      <c r="DIB364" s="223"/>
      <c r="DIC364" s="228"/>
      <c r="DID364" s="223"/>
      <c r="DIE364" s="228"/>
      <c r="DIF364" s="223"/>
      <c r="DIG364" s="228"/>
      <c r="DIH364" s="223"/>
      <c r="DII364" s="228"/>
      <c r="DIJ364" s="223"/>
      <c r="DIK364" s="228"/>
      <c r="DIL364" s="223"/>
      <c r="DIM364" s="228"/>
      <c r="DIN364" s="223"/>
      <c r="DIO364" s="228"/>
      <c r="DIP364" s="223"/>
      <c r="DIQ364" s="228"/>
      <c r="DIR364" s="223"/>
      <c r="DIS364" s="228"/>
      <c r="DIT364" s="223"/>
      <c r="DIU364" s="228"/>
      <c r="DIV364" s="223"/>
      <c r="DIW364" s="228"/>
      <c r="DIX364" s="223"/>
      <c r="DIY364" s="228"/>
      <c r="DIZ364" s="223"/>
      <c r="DJA364" s="228"/>
      <c r="DJB364" s="223"/>
      <c r="DJC364" s="228"/>
      <c r="DJD364" s="223"/>
      <c r="DJE364" s="228"/>
      <c r="DJF364" s="223"/>
      <c r="DJG364" s="228"/>
      <c r="DJH364" s="223"/>
      <c r="DJI364" s="228"/>
      <c r="DJJ364" s="223"/>
      <c r="DJK364" s="228"/>
      <c r="DJL364" s="223"/>
      <c r="DJM364" s="228"/>
      <c r="DJN364" s="223"/>
      <c r="DJO364" s="228"/>
      <c r="DJP364" s="223"/>
      <c r="DJQ364" s="228"/>
      <c r="DJR364" s="223"/>
      <c r="DJS364" s="228"/>
      <c r="DJT364" s="223"/>
      <c r="DJU364" s="228"/>
      <c r="DJV364" s="223"/>
      <c r="DJW364" s="228"/>
      <c r="DJX364" s="223"/>
      <c r="DJY364" s="228"/>
      <c r="DJZ364" s="223"/>
      <c r="DKA364" s="228"/>
      <c r="DKB364" s="223"/>
      <c r="DKC364" s="228"/>
      <c r="DKD364" s="223"/>
      <c r="DKE364" s="228"/>
      <c r="DKF364" s="223"/>
      <c r="DKG364" s="228"/>
      <c r="DKH364" s="223"/>
      <c r="DKI364" s="228"/>
      <c r="DKJ364" s="223"/>
      <c r="DKK364" s="228"/>
      <c r="DKL364" s="223"/>
      <c r="DKM364" s="228"/>
      <c r="DKN364" s="223"/>
      <c r="DKO364" s="228"/>
      <c r="DKP364" s="223"/>
      <c r="DKQ364" s="228"/>
      <c r="DKR364" s="223"/>
      <c r="DKS364" s="228"/>
      <c r="DKT364" s="223"/>
      <c r="DKU364" s="228"/>
      <c r="DKV364" s="223"/>
      <c r="DKW364" s="228"/>
      <c r="DKX364" s="223"/>
      <c r="DKY364" s="228"/>
      <c r="DKZ364" s="223"/>
      <c r="DLA364" s="228"/>
      <c r="DLB364" s="223"/>
      <c r="DLC364" s="228"/>
      <c r="DLD364" s="223"/>
      <c r="DLE364" s="228"/>
      <c r="DLF364" s="223"/>
      <c r="DLG364" s="228"/>
      <c r="DLH364" s="223"/>
      <c r="DLI364" s="228"/>
      <c r="DLJ364" s="223"/>
      <c r="DLK364" s="228"/>
      <c r="DLL364" s="223"/>
      <c r="DLM364" s="228"/>
      <c r="DLN364" s="223"/>
      <c r="DLO364" s="228"/>
      <c r="DLP364" s="223"/>
      <c r="DLQ364" s="228"/>
      <c r="DLR364" s="223"/>
      <c r="DLS364" s="228"/>
      <c r="DLT364" s="223"/>
      <c r="DLU364" s="228"/>
      <c r="DLV364" s="223"/>
      <c r="DLW364" s="228"/>
      <c r="DLX364" s="223"/>
      <c r="DLY364" s="228"/>
      <c r="DLZ364" s="223"/>
      <c r="DMA364" s="228"/>
      <c r="DMB364" s="223"/>
      <c r="DMC364" s="228"/>
      <c r="DMD364" s="223"/>
      <c r="DME364" s="228"/>
      <c r="DMF364" s="223"/>
      <c r="DMG364" s="228"/>
      <c r="DMH364" s="223"/>
      <c r="DMI364" s="228"/>
      <c r="DMJ364" s="223"/>
      <c r="DMK364" s="228"/>
      <c r="DML364" s="223"/>
      <c r="DMM364" s="228"/>
      <c r="DMN364" s="223"/>
      <c r="DMO364" s="228"/>
      <c r="DMP364" s="223"/>
      <c r="DMQ364" s="228"/>
      <c r="DMR364" s="223"/>
      <c r="DMS364" s="228"/>
      <c r="DMT364" s="223"/>
      <c r="DMU364" s="228"/>
      <c r="DMV364" s="223"/>
      <c r="DMW364" s="228"/>
      <c r="DMX364" s="223"/>
      <c r="DMY364" s="228"/>
      <c r="DMZ364" s="223"/>
      <c r="DNA364" s="228"/>
      <c r="DNB364" s="223"/>
      <c r="DNC364" s="228"/>
      <c r="DND364" s="223"/>
      <c r="DNE364" s="228"/>
      <c r="DNF364" s="223"/>
      <c r="DNG364" s="228"/>
      <c r="DNH364" s="223"/>
      <c r="DNI364" s="228"/>
      <c r="DNJ364" s="223"/>
      <c r="DNK364" s="228"/>
      <c r="DNL364" s="223"/>
      <c r="DNM364" s="228"/>
      <c r="DNN364" s="223"/>
      <c r="DNO364" s="228"/>
      <c r="DNP364" s="223"/>
      <c r="DNQ364" s="228"/>
      <c r="DNR364" s="223"/>
      <c r="DNS364" s="228"/>
      <c r="DNT364" s="223"/>
      <c r="DNU364" s="228"/>
      <c r="DNV364" s="223"/>
      <c r="DNW364" s="228"/>
      <c r="DNX364" s="223"/>
      <c r="DNY364" s="228"/>
      <c r="DNZ364" s="223"/>
      <c r="DOA364" s="228"/>
      <c r="DOB364" s="223"/>
      <c r="DOC364" s="228"/>
      <c r="DOD364" s="223"/>
      <c r="DOE364" s="228"/>
      <c r="DOF364" s="223"/>
      <c r="DOG364" s="228"/>
      <c r="DOH364" s="223"/>
      <c r="DOI364" s="228"/>
      <c r="DOJ364" s="223"/>
      <c r="DOK364" s="228"/>
      <c r="DOL364" s="223"/>
      <c r="DOM364" s="228"/>
      <c r="DON364" s="223"/>
      <c r="DOO364" s="228"/>
      <c r="DOP364" s="223"/>
      <c r="DOQ364" s="228"/>
      <c r="DOR364" s="223"/>
      <c r="DOS364" s="228"/>
      <c r="DOT364" s="223"/>
      <c r="DOU364" s="228"/>
      <c r="DOV364" s="223"/>
      <c r="DOW364" s="228"/>
      <c r="DOX364" s="223"/>
      <c r="DOY364" s="228"/>
      <c r="DOZ364" s="223"/>
      <c r="DPA364" s="228"/>
      <c r="DPB364" s="223"/>
      <c r="DPC364" s="228"/>
      <c r="DPD364" s="223"/>
      <c r="DPE364" s="228"/>
      <c r="DPF364" s="223"/>
      <c r="DPG364" s="228"/>
      <c r="DPH364" s="223"/>
      <c r="DPI364" s="228"/>
      <c r="DPJ364" s="223"/>
      <c r="DPK364" s="228"/>
      <c r="DPL364" s="223"/>
      <c r="DPM364" s="228"/>
      <c r="DPN364" s="223"/>
      <c r="DPO364" s="228"/>
      <c r="DPP364" s="223"/>
      <c r="DPQ364" s="228"/>
      <c r="DPR364" s="223"/>
      <c r="DPS364" s="228"/>
      <c r="DPT364" s="223"/>
      <c r="DPU364" s="228"/>
      <c r="DPV364" s="223"/>
      <c r="DPW364" s="228"/>
      <c r="DPX364" s="223"/>
      <c r="DPY364" s="228"/>
      <c r="DPZ364" s="223"/>
      <c r="DQA364" s="228"/>
      <c r="DQB364" s="223"/>
      <c r="DQC364" s="228"/>
      <c r="DQD364" s="223"/>
      <c r="DQE364" s="228"/>
      <c r="DQF364" s="223"/>
      <c r="DQG364" s="228"/>
      <c r="DQH364" s="223"/>
      <c r="DQI364" s="228"/>
      <c r="DQJ364" s="223"/>
      <c r="DQK364" s="228"/>
      <c r="DQL364" s="223"/>
      <c r="DQM364" s="228"/>
      <c r="DQN364" s="223"/>
      <c r="DQO364" s="228"/>
      <c r="DQP364" s="223"/>
      <c r="DQQ364" s="228"/>
      <c r="DQR364" s="223"/>
      <c r="DQS364" s="228"/>
      <c r="DQT364" s="223"/>
      <c r="DQU364" s="228"/>
      <c r="DQV364" s="223"/>
      <c r="DQW364" s="228"/>
      <c r="DQX364" s="223"/>
      <c r="DQY364" s="228"/>
      <c r="DQZ364" s="223"/>
      <c r="DRA364" s="228"/>
      <c r="DRB364" s="223"/>
      <c r="DRC364" s="228"/>
      <c r="DRD364" s="223"/>
      <c r="DRE364" s="228"/>
      <c r="DRF364" s="223"/>
      <c r="DRG364" s="228"/>
      <c r="DRH364" s="223"/>
      <c r="DRI364" s="228"/>
      <c r="DRJ364" s="223"/>
      <c r="DRK364" s="228"/>
      <c r="DRL364" s="223"/>
      <c r="DRM364" s="228"/>
      <c r="DRN364" s="223"/>
      <c r="DRO364" s="228"/>
      <c r="DRP364" s="223"/>
      <c r="DRQ364" s="228"/>
      <c r="DRR364" s="223"/>
      <c r="DRS364" s="228"/>
      <c r="DRT364" s="223"/>
      <c r="DRU364" s="228"/>
      <c r="DRV364" s="223"/>
      <c r="DRW364" s="228"/>
      <c r="DRX364" s="223"/>
      <c r="DRY364" s="228"/>
      <c r="DRZ364" s="223"/>
      <c r="DSA364" s="228"/>
      <c r="DSB364" s="223"/>
      <c r="DSC364" s="228"/>
      <c r="DSD364" s="223"/>
      <c r="DSE364" s="228"/>
      <c r="DSF364" s="223"/>
      <c r="DSG364" s="228"/>
      <c r="DSH364" s="223"/>
      <c r="DSI364" s="228"/>
      <c r="DSJ364" s="223"/>
      <c r="DSK364" s="228"/>
      <c r="DSL364" s="223"/>
      <c r="DSM364" s="228"/>
      <c r="DSN364" s="223"/>
      <c r="DSO364" s="228"/>
      <c r="DSP364" s="223"/>
      <c r="DSQ364" s="228"/>
      <c r="DSR364" s="223"/>
      <c r="DSS364" s="228"/>
      <c r="DST364" s="223"/>
      <c r="DSU364" s="228"/>
      <c r="DSV364" s="223"/>
      <c r="DSW364" s="228"/>
      <c r="DSX364" s="223"/>
      <c r="DSY364" s="228"/>
      <c r="DSZ364" s="223"/>
      <c r="DTA364" s="228"/>
      <c r="DTB364" s="223"/>
      <c r="DTC364" s="228"/>
      <c r="DTD364" s="223"/>
      <c r="DTE364" s="228"/>
      <c r="DTF364" s="223"/>
      <c r="DTG364" s="228"/>
      <c r="DTH364" s="223"/>
      <c r="DTI364" s="228"/>
      <c r="DTJ364" s="223"/>
      <c r="DTK364" s="228"/>
      <c r="DTL364" s="223"/>
      <c r="DTM364" s="228"/>
      <c r="DTN364" s="223"/>
      <c r="DTO364" s="228"/>
      <c r="DTP364" s="223"/>
      <c r="DTQ364" s="228"/>
      <c r="DTR364" s="223"/>
      <c r="DTS364" s="228"/>
      <c r="DTT364" s="223"/>
      <c r="DTU364" s="228"/>
      <c r="DTV364" s="223"/>
      <c r="DTW364" s="228"/>
      <c r="DTX364" s="223"/>
      <c r="DTY364" s="228"/>
      <c r="DTZ364" s="223"/>
      <c r="DUA364" s="228"/>
      <c r="DUB364" s="223"/>
      <c r="DUC364" s="228"/>
      <c r="DUD364" s="223"/>
      <c r="DUE364" s="228"/>
      <c r="DUF364" s="223"/>
      <c r="DUG364" s="228"/>
      <c r="DUH364" s="223"/>
      <c r="DUI364" s="228"/>
      <c r="DUJ364" s="223"/>
      <c r="DUK364" s="228"/>
      <c r="DUL364" s="223"/>
      <c r="DUM364" s="228"/>
      <c r="DUN364" s="223"/>
      <c r="DUO364" s="228"/>
      <c r="DUP364" s="223"/>
      <c r="DUQ364" s="228"/>
      <c r="DUR364" s="223"/>
      <c r="DUS364" s="228"/>
      <c r="DUT364" s="223"/>
      <c r="DUU364" s="228"/>
      <c r="DUV364" s="223"/>
      <c r="DUW364" s="228"/>
      <c r="DUX364" s="223"/>
      <c r="DUY364" s="228"/>
      <c r="DUZ364" s="223"/>
      <c r="DVA364" s="228"/>
      <c r="DVB364" s="223"/>
      <c r="DVC364" s="228"/>
      <c r="DVD364" s="223"/>
      <c r="DVE364" s="228"/>
      <c r="DVF364" s="223"/>
      <c r="DVG364" s="228"/>
      <c r="DVH364" s="223"/>
      <c r="DVI364" s="228"/>
      <c r="DVJ364" s="223"/>
      <c r="DVK364" s="228"/>
      <c r="DVL364" s="223"/>
      <c r="DVM364" s="228"/>
      <c r="DVN364" s="223"/>
      <c r="DVO364" s="228"/>
      <c r="DVP364" s="223"/>
      <c r="DVQ364" s="228"/>
      <c r="DVR364" s="223"/>
      <c r="DVS364" s="228"/>
      <c r="DVT364" s="223"/>
      <c r="DVU364" s="228"/>
      <c r="DVV364" s="223"/>
      <c r="DVW364" s="228"/>
      <c r="DVX364" s="223"/>
      <c r="DVY364" s="228"/>
      <c r="DVZ364" s="223"/>
      <c r="DWA364" s="228"/>
      <c r="DWB364" s="223"/>
      <c r="DWC364" s="228"/>
      <c r="DWD364" s="223"/>
      <c r="DWE364" s="228"/>
      <c r="DWF364" s="223"/>
      <c r="DWG364" s="228"/>
      <c r="DWH364" s="223"/>
      <c r="DWI364" s="228"/>
      <c r="DWJ364" s="223"/>
      <c r="DWK364" s="228"/>
      <c r="DWL364" s="223"/>
      <c r="DWM364" s="228"/>
      <c r="DWN364" s="223"/>
      <c r="DWO364" s="228"/>
      <c r="DWP364" s="223"/>
      <c r="DWQ364" s="228"/>
      <c r="DWR364" s="223"/>
      <c r="DWS364" s="228"/>
      <c r="DWT364" s="223"/>
      <c r="DWU364" s="228"/>
      <c r="DWV364" s="223"/>
      <c r="DWW364" s="228"/>
      <c r="DWX364" s="223"/>
      <c r="DWY364" s="228"/>
      <c r="DWZ364" s="223"/>
      <c r="DXA364" s="228"/>
      <c r="DXB364" s="223"/>
      <c r="DXC364" s="228"/>
      <c r="DXD364" s="223"/>
      <c r="DXE364" s="228"/>
      <c r="DXF364" s="223"/>
      <c r="DXG364" s="228"/>
      <c r="DXH364" s="223"/>
      <c r="DXI364" s="228"/>
      <c r="DXJ364" s="223"/>
      <c r="DXK364" s="228"/>
      <c r="DXL364" s="223"/>
      <c r="DXM364" s="228"/>
      <c r="DXN364" s="223"/>
      <c r="DXO364" s="228"/>
      <c r="DXP364" s="223"/>
      <c r="DXQ364" s="228"/>
      <c r="DXR364" s="223"/>
      <c r="DXS364" s="228"/>
      <c r="DXT364" s="223"/>
      <c r="DXU364" s="228"/>
      <c r="DXV364" s="223"/>
      <c r="DXW364" s="228"/>
      <c r="DXX364" s="223"/>
      <c r="DXY364" s="228"/>
      <c r="DXZ364" s="223"/>
      <c r="DYA364" s="228"/>
      <c r="DYB364" s="223"/>
      <c r="DYC364" s="228"/>
      <c r="DYD364" s="223"/>
      <c r="DYE364" s="228"/>
      <c r="DYF364" s="223"/>
      <c r="DYG364" s="228"/>
      <c r="DYH364" s="223"/>
      <c r="DYI364" s="228"/>
      <c r="DYJ364" s="223"/>
      <c r="DYK364" s="228"/>
      <c r="DYL364" s="223"/>
      <c r="DYM364" s="228"/>
      <c r="DYN364" s="223"/>
      <c r="DYO364" s="228"/>
      <c r="DYP364" s="223"/>
      <c r="DYQ364" s="228"/>
      <c r="DYR364" s="223"/>
      <c r="DYS364" s="228"/>
      <c r="DYT364" s="223"/>
      <c r="DYU364" s="228"/>
      <c r="DYV364" s="223"/>
      <c r="DYW364" s="228"/>
      <c r="DYX364" s="223"/>
      <c r="DYY364" s="228"/>
      <c r="DYZ364" s="223"/>
      <c r="DZA364" s="228"/>
      <c r="DZB364" s="223"/>
      <c r="DZC364" s="228"/>
      <c r="DZD364" s="223"/>
      <c r="DZE364" s="228"/>
      <c r="DZF364" s="223"/>
      <c r="DZG364" s="228"/>
      <c r="DZH364" s="223"/>
      <c r="DZI364" s="228"/>
      <c r="DZJ364" s="223"/>
      <c r="DZK364" s="228"/>
      <c r="DZL364" s="223"/>
      <c r="DZM364" s="228"/>
      <c r="DZN364" s="223"/>
      <c r="DZO364" s="228"/>
      <c r="DZP364" s="223"/>
      <c r="DZQ364" s="228"/>
      <c r="DZR364" s="223"/>
      <c r="DZS364" s="228"/>
      <c r="DZT364" s="223"/>
      <c r="DZU364" s="228"/>
      <c r="DZV364" s="223"/>
      <c r="DZW364" s="228"/>
      <c r="DZX364" s="223"/>
      <c r="DZY364" s="228"/>
      <c r="DZZ364" s="223"/>
      <c r="EAA364" s="228"/>
      <c r="EAB364" s="223"/>
      <c r="EAC364" s="228"/>
      <c r="EAD364" s="223"/>
      <c r="EAE364" s="228"/>
      <c r="EAF364" s="223"/>
      <c r="EAG364" s="228"/>
      <c r="EAH364" s="223"/>
      <c r="EAI364" s="228"/>
      <c r="EAJ364" s="223"/>
      <c r="EAK364" s="228"/>
      <c r="EAL364" s="223"/>
      <c r="EAM364" s="228"/>
      <c r="EAN364" s="223"/>
      <c r="EAO364" s="228"/>
      <c r="EAP364" s="223"/>
      <c r="EAQ364" s="228"/>
      <c r="EAR364" s="223"/>
      <c r="EAS364" s="228"/>
      <c r="EAT364" s="223"/>
      <c r="EAU364" s="228"/>
      <c r="EAV364" s="223"/>
      <c r="EAW364" s="228"/>
      <c r="EAX364" s="223"/>
      <c r="EAY364" s="228"/>
      <c r="EAZ364" s="223"/>
      <c r="EBA364" s="228"/>
      <c r="EBB364" s="223"/>
      <c r="EBC364" s="228"/>
      <c r="EBD364" s="223"/>
      <c r="EBE364" s="228"/>
      <c r="EBF364" s="223"/>
      <c r="EBG364" s="228"/>
      <c r="EBH364" s="223"/>
      <c r="EBI364" s="228"/>
      <c r="EBJ364" s="223"/>
      <c r="EBK364" s="228"/>
      <c r="EBL364" s="223"/>
      <c r="EBM364" s="228"/>
      <c r="EBN364" s="223"/>
      <c r="EBO364" s="228"/>
      <c r="EBP364" s="223"/>
      <c r="EBQ364" s="228"/>
      <c r="EBR364" s="223"/>
      <c r="EBS364" s="228"/>
      <c r="EBT364" s="223"/>
      <c r="EBU364" s="228"/>
      <c r="EBV364" s="223"/>
      <c r="EBW364" s="228"/>
      <c r="EBX364" s="223"/>
      <c r="EBY364" s="228"/>
      <c r="EBZ364" s="223"/>
      <c r="ECA364" s="228"/>
      <c r="ECB364" s="223"/>
      <c r="ECC364" s="228"/>
      <c r="ECD364" s="223"/>
      <c r="ECE364" s="228"/>
      <c r="ECF364" s="223"/>
      <c r="ECG364" s="228"/>
      <c r="ECH364" s="223"/>
      <c r="ECI364" s="228"/>
      <c r="ECJ364" s="223"/>
      <c r="ECK364" s="228"/>
      <c r="ECL364" s="223"/>
      <c r="ECM364" s="228"/>
      <c r="ECN364" s="223"/>
      <c r="ECO364" s="228"/>
      <c r="ECP364" s="223"/>
      <c r="ECQ364" s="228"/>
      <c r="ECR364" s="223"/>
      <c r="ECS364" s="228"/>
      <c r="ECT364" s="223"/>
      <c r="ECU364" s="228"/>
      <c r="ECV364" s="223"/>
      <c r="ECW364" s="228"/>
      <c r="ECX364" s="223"/>
      <c r="ECY364" s="228"/>
      <c r="ECZ364" s="223"/>
      <c r="EDA364" s="228"/>
      <c r="EDB364" s="223"/>
      <c r="EDC364" s="228"/>
      <c r="EDD364" s="223"/>
      <c r="EDE364" s="228"/>
      <c r="EDF364" s="223"/>
      <c r="EDG364" s="228"/>
      <c r="EDH364" s="223"/>
      <c r="EDI364" s="228"/>
      <c r="EDJ364" s="223"/>
      <c r="EDK364" s="228"/>
      <c r="EDL364" s="223"/>
      <c r="EDM364" s="228"/>
      <c r="EDN364" s="223"/>
      <c r="EDO364" s="228"/>
      <c r="EDP364" s="223"/>
      <c r="EDQ364" s="228"/>
      <c r="EDR364" s="223"/>
      <c r="EDS364" s="228"/>
      <c r="EDT364" s="223"/>
      <c r="EDU364" s="228"/>
      <c r="EDV364" s="223"/>
      <c r="EDW364" s="228"/>
      <c r="EDX364" s="223"/>
      <c r="EDY364" s="228"/>
      <c r="EDZ364" s="223"/>
      <c r="EEA364" s="228"/>
      <c r="EEB364" s="223"/>
      <c r="EEC364" s="228"/>
      <c r="EED364" s="223"/>
      <c r="EEE364" s="228"/>
      <c r="EEF364" s="223"/>
      <c r="EEG364" s="228"/>
      <c r="EEH364" s="223"/>
      <c r="EEI364" s="228"/>
      <c r="EEJ364" s="223"/>
      <c r="EEK364" s="228"/>
      <c r="EEL364" s="223"/>
      <c r="EEM364" s="228"/>
      <c r="EEN364" s="223"/>
      <c r="EEO364" s="228"/>
      <c r="EEP364" s="223"/>
      <c r="EEQ364" s="228"/>
      <c r="EER364" s="223"/>
      <c r="EES364" s="228"/>
      <c r="EET364" s="223"/>
      <c r="EEU364" s="228"/>
      <c r="EEV364" s="223"/>
      <c r="EEW364" s="228"/>
      <c r="EEX364" s="223"/>
      <c r="EEY364" s="228"/>
      <c r="EEZ364" s="223"/>
      <c r="EFA364" s="228"/>
      <c r="EFB364" s="223"/>
      <c r="EFC364" s="228"/>
      <c r="EFD364" s="223"/>
      <c r="EFE364" s="228"/>
      <c r="EFF364" s="223"/>
      <c r="EFG364" s="228"/>
      <c r="EFH364" s="223"/>
      <c r="EFI364" s="228"/>
      <c r="EFJ364" s="223"/>
      <c r="EFK364" s="228"/>
      <c r="EFL364" s="223"/>
      <c r="EFM364" s="228"/>
      <c r="EFN364" s="223"/>
      <c r="EFO364" s="228"/>
      <c r="EFP364" s="223"/>
      <c r="EFQ364" s="228"/>
      <c r="EFR364" s="223"/>
      <c r="EFS364" s="228"/>
      <c r="EFT364" s="223"/>
      <c r="EFU364" s="228"/>
      <c r="EFV364" s="223"/>
      <c r="EFW364" s="228"/>
      <c r="EFX364" s="223"/>
      <c r="EFY364" s="228"/>
      <c r="EFZ364" s="223"/>
      <c r="EGA364" s="228"/>
      <c r="EGB364" s="223"/>
      <c r="EGC364" s="228"/>
      <c r="EGD364" s="223"/>
      <c r="EGE364" s="228"/>
      <c r="EGF364" s="223"/>
      <c r="EGG364" s="228"/>
      <c r="EGH364" s="223"/>
      <c r="EGI364" s="228"/>
      <c r="EGJ364" s="223"/>
      <c r="EGK364" s="228"/>
      <c r="EGL364" s="223"/>
      <c r="EGM364" s="228"/>
      <c r="EGN364" s="223"/>
      <c r="EGO364" s="228"/>
      <c r="EGP364" s="223"/>
      <c r="EGQ364" s="228"/>
      <c r="EGR364" s="223"/>
      <c r="EGS364" s="228"/>
      <c r="EGT364" s="223"/>
      <c r="EGU364" s="228"/>
      <c r="EGV364" s="223"/>
      <c r="EGW364" s="228"/>
      <c r="EGX364" s="223"/>
      <c r="EGY364" s="228"/>
      <c r="EGZ364" s="223"/>
      <c r="EHA364" s="228"/>
      <c r="EHB364" s="223"/>
      <c r="EHC364" s="228"/>
      <c r="EHD364" s="223"/>
      <c r="EHE364" s="228"/>
      <c r="EHF364" s="223"/>
      <c r="EHG364" s="228"/>
      <c r="EHH364" s="223"/>
      <c r="EHI364" s="228"/>
      <c r="EHJ364" s="223"/>
      <c r="EHK364" s="228"/>
      <c r="EHL364" s="223"/>
      <c r="EHM364" s="228"/>
      <c r="EHN364" s="223"/>
      <c r="EHO364" s="228"/>
      <c r="EHP364" s="223"/>
      <c r="EHQ364" s="228"/>
      <c r="EHR364" s="223"/>
      <c r="EHS364" s="228"/>
      <c r="EHT364" s="223"/>
      <c r="EHU364" s="228"/>
      <c r="EHV364" s="223"/>
      <c r="EHW364" s="228"/>
      <c r="EHX364" s="223"/>
      <c r="EHY364" s="228"/>
      <c r="EHZ364" s="223"/>
      <c r="EIA364" s="228"/>
      <c r="EIB364" s="223"/>
      <c r="EIC364" s="228"/>
      <c r="EID364" s="223"/>
      <c r="EIE364" s="228"/>
      <c r="EIF364" s="223"/>
      <c r="EIG364" s="228"/>
      <c r="EIH364" s="223"/>
      <c r="EII364" s="228"/>
      <c r="EIJ364" s="223"/>
      <c r="EIK364" s="228"/>
      <c r="EIL364" s="223"/>
      <c r="EIM364" s="228"/>
      <c r="EIN364" s="223"/>
      <c r="EIO364" s="228"/>
      <c r="EIP364" s="223"/>
      <c r="EIQ364" s="228"/>
      <c r="EIR364" s="223"/>
      <c r="EIS364" s="228"/>
      <c r="EIT364" s="223"/>
      <c r="EIU364" s="228"/>
      <c r="EIV364" s="223"/>
      <c r="EIW364" s="228"/>
      <c r="EIX364" s="223"/>
      <c r="EIY364" s="228"/>
      <c r="EIZ364" s="223"/>
      <c r="EJA364" s="228"/>
      <c r="EJB364" s="223"/>
      <c r="EJC364" s="228"/>
      <c r="EJD364" s="223"/>
      <c r="EJE364" s="228"/>
      <c r="EJF364" s="223"/>
      <c r="EJG364" s="228"/>
      <c r="EJH364" s="223"/>
      <c r="EJI364" s="228"/>
      <c r="EJJ364" s="223"/>
      <c r="EJK364" s="228"/>
      <c r="EJL364" s="223"/>
      <c r="EJM364" s="228"/>
      <c r="EJN364" s="223"/>
      <c r="EJO364" s="228"/>
      <c r="EJP364" s="223"/>
      <c r="EJQ364" s="228"/>
      <c r="EJR364" s="223"/>
      <c r="EJS364" s="228"/>
      <c r="EJT364" s="223"/>
      <c r="EJU364" s="228"/>
      <c r="EJV364" s="223"/>
      <c r="EJW364" s="228"/>
      <c r="EJX364" s="223"/>
      <c r="EJY364" s="228"/>
      <c r="EJZ364" s="223"/>
      <c r="EKA364" s="228"/>
      <c r="EKB364" s="223"/>
      <c r="EKC364" s="228"/>
      <c r="EKD364" s="223"/>
      <c r="EKE364" s="228"/>
      <c r="EKF364" s="223"/>
      <c r="EKG364" s="228"/>
      <c r="EKH364" s="223"/>
      <c r="EKI364" s="228"/>
      <c r="EKJ364" s="223"/>
      <c r="EKK364" s="228"/>
      <c r="EKL364" s="223"/>
      <c r="EKM364" s="228"/>
      <c r="EKN364" s="223"/>
      <c r="EKO364" s="228"/>
      <c r="EKP364" s="223"/>
      <c r="EKQ364" s="228"/>
      <c r="EKR364" s="223"/>
      <c r="EKS364" s="228"/>
      <c r="EKT364" s="223"/>
      <c r="EKU364" s="228"/>
      <c r="EKV364" s="223"/>
      <c r="EKW364" s="228"/>
      <c r="EKX364" s="223"/>
      <c r="EKY364" s="228"/>
      <c r="EKZ364" s="223"/>
      <c r="ELA364" s="228"/>
      <c r="ELB364" s="223"/>
      <c r="ELC364" s="228"/>
      <c r="ELD364" s="223"/>
      <c r="ELE364" s="228"/>
      <c r="ELF364" s="223"/>
      <c r="ELG364" s="228"/>
      <c r="ELH364" s="223"/>
      <c r="ELI364" s="228"/>
      <c r="ELJ364" s="223"/>
      <c r="ELK364" s="228"/>
      <c r="ELL364" s="223"/>
      <c r="ELM364" s="228"/>
      <c r="ELN364" s="223"/>
      <c r="ELO364" s="228"/>
      <c r="ELP364" s="223"/>
      <c r="ELQ364" s="228"/>
      <c r="ELR364" s="223"/>
      <c r="ELS364" s="228"/>
      <c r="ELT364" s="223"/>
      <c r="ELU364" s="228"/>
      <c r="ELV364" s="223"/>
      <c r="ELW364" s="228"/>
      <c r="ELX364" s="223"/>
      <c r="ELY364" s="228"/>
      <c r="ELZ364" s="223"/>
      <c r="EMA364" s="228"/>
      <c r="EMB364" s="223"/>
      <c r="EMC364" s="228"/>
      <c r="EMD364" s="223"/>
      <c r="EME364" s="228"/>
      <c r="EMF364" s="223"/>
      <c r="EMG364" s="228"/>
      <c r="EMH364" s="223"/>
      <c r="EMI364" s="228"/>
      <c r="EMJ364" s="223"/>
      <c r="EMK364" s="228"/>
      <c r="EML364" s="223"/>
      <c r="EMM364" s="228"/>
      <c r="EMN364" s="223"/>
      <c r="EMO364" s="228"/>
      <c r="EMP364" s="223"/>
      <c r="EMQ364" s="228"/>
      <c r="EMR364" s="223"/>
      <c r="EMS364" s="228"/>
      <c r="EMT364" s="223"/>
      <c r="EMU364" s="228"/>
      <c r="EMV364" s="223"/>
      <c r="EMW364" s="228"/>
      <c r="EMX364" s="223"/>
      <c r="EMY364" s="228"/>
      <c r="EMZ364" s="223"/>
      <c r="ENA364" s="228"/>
      <c r="ENB364" s="223"/>
      <c r="ENC364" s="228"/>
      <c r="END364" s="223"/>
      <c r="ENE364" s="228"/>
      <c r="ENF364" s="223"/>
      <c r="ENG364" s="228"/>
      <c r="ENH364" s="223"/>
      <c r="ENI364" s="228"/>
      <c r="ENJ364" s="223"/>
      <c r="ENK364" s="228"/>
      <c r="ENL364" s="223"/>
      <c r="ENM364" s="228"/>
      <c r="ENN364" s="223"/>
      <c r="ENO364" s="228"/>
      <c r="ENP364" s="223"/>
      <c r="ENQ364" s="228"/>
      <c r="ENR364" s="223"/>
      <c r="ENS364" s="228"/>
      <c r="ENT364" s="223"/>
      <c r="ENU364" s="228"/>
      <c r="ENV364" s="223"/>
      <c r="ENW364" s="228"/>
      <c r="ENX364" s="223"/>
      <c r="ENY364" s="228"/>
      <c r="ENZ364" s="223"/>
      <c r="EOA364" s="228"/>
      <c r="EOB364" s="223"/>
      <c r="EOC364" s="228"/>
      <c r="EOD364" s="223"/>
      <c r="EOE364" s="228"/>
      <c r="EOF364" s="223"/>
      <c r="EOG364" s="228"/>
      <c r="EOH364" s="223"/>
      <c r="EOI364" s="228"/>
      <c r="EOJ364" s="223"/>
      <c r="EOK364" s="228"/>
      <c r="EOL364" s="223"/>
      <c r="EOM364" s="228"/>
      <c r="EON364" s="223"/>
      <c r="EOO364" s="228"/>
      <c r="EOP364" s="223"/>
      <c r="EOQ364" s="228"/>
      <c r="EOR364" s="223"/>
      <c r="EOS364" s="228"/>
      <c r="EOT364" s="223"/>
      <c r="EOU364" s="228"/>
      <c r="EOV364" s="223"/>
      <c r="EOW364" s="228"/>
      <c r="EOX364" s="223"/>
      <c r="EOY364" s="228"/>
      <c r="EOZ364" s="223"/>
      <c r="EPA364" s="228"/>
      <c r="EPB364" s="223"/>
      <c r="EPC364" s="228"/>
      <c r="EPD364" s="223"/>
      <c r="EPE364" s="228"/>
      <c r="EPF364" s="223"/>
      <c r="EPG364" s="228"/>
      <c r="EPH364" s="223"/>
      <c r="EPI364" s="228"/>
      <c r="EPJ364" s="223"/>
      <c r="EPK364" s="228"/>
      <c r="EPL364" s="223"/>
      <c r="EPM364" s="228"/>
      <c r="EPN364" s="223"/>
      <c r="EPO364" s="228"/>
      <c r="EPP364" s="223"/>
      <c r="EPQ364" s="228"/>
      <c r="EPR364" s="223"/>
      <c r="EPS364" s="228"/>
      <c r="EPT364" s="223"/>
      <c r="EPU364" s="228"/>
      <c r="EPV364" s="223"/>
      <c r="EPW364" s="228"/>
      <c r="EPX364" s="223"/>
      <c r="EPY364" s="228"/>
      <c r="EPZ364" s="223"/>
      <c r="EQA364" s="228"/>
      <c r="EQB364" s="223"/>
      <c r="EQC364" s="228"/>
      <c r="EQD364" s="223"/>
      <c r="EQE364" s="228"/>
      <c r="EQF364" s="223"/>
      <c r="EQG364" s="228"/>
      <c r="EQH364" s="223"/>
      <c r="EQI364" s="228"/>
      <c r="EQJ364" s="223"/>
      <c r="EQK364" s="228"/>
      <c r="EQL364" s="223"/>
      <c r="EQM364" s="228"/>
      <c r="EQN364" s="223"/>
      <c r="EQO364" s="228"/>
      <c r="EQP364" s="223"/>
      <c r="EQQ364" s="228"/>
      <c r="EQR364" s="223"/>
      <c r="EQS364" s="228"/>
      <c r="EQT364" s="223"/>
      <c r="EQU364" s="228"/>
      <c r="EQV364" s="223"/>
      <c r="EQW364" s="228"/>
      <c r="EQX364" s="223"/>
      <c r="EQY364" s="228"/>
      <c r="EQZ364" s="223"/>
      <c r="ERA364" s="228"/>
      <c r="ERB364" s="223"/>
      <c r="ERC364" s="228"/>
      <c r="ERD364" s="223"/>
      <c r="ERE364" s="228"/>
      <c r="ERF364" s="223"/>
      <c r="ERG364" s="228"/>
      <c r="ERH364" s="223"/>
      <c r="ERI364" s="228"/>
      <c r="ERJ364" s="223"/>
      <c r="ERK364" s="228"/>
      <c r="ERL364" s="223"/>
      <c r="ERM364" s="228"/>
      <c r="ERN364" s="223"/>
      <c r="ERO364" s="228"/>
      <c r="ERP364" s="223"/>
      <c r="ERQ364" s="228"/>
      <c r="ERR364" s="223"/>
      <c r="ERS364" s="228"/>
      <c r="ERT364" s="223"/>
      <c r="ERU364" s="228"/>
      <c r="ERV364" s="223"/>
      <c r="ERW364" s="228"/>
      <c r="ERX364" s="223"/>
      <c r="ERY364" s="228"/>
      <c r="ERZ364" s="223"/>
      <c r="ESA364" s="228"/>
      <c r="ESB364" s="223"/>
      <c r="ESC364" s="228"/>
      <c r="ESD364" s="223"/>
      <c r="ESE364" s="228"/>
      <c r="ESF364" s="223"/>
      <c r="ESG364" s="228"/>
      <c r="ESH364" s="223"/>
      <c r="ESI364" s="228"/>
      <c r="ESJ364" s="223"/>
      <c r="ESK364" s="228"/>
      <c r="ESL364" s="223"/>
      <c r="ESM364" s="228"/>
      <c r="ESN364" s="223"/>
      <c r="ESO364" s="228"/>
      <c r="ESP364" s="223"/>
      <c r="ESQ364" s="228"/>
      <c r="ESR364" s="223"/>
      <c r="ESS364" s="228"/>
      <c r="EST364" s="223"/>
      <c r="ESU364" s="228"/>
      <c r="ESV364" s="223"/>
      <c r="ESW364" s="228"/>
      <c r="ESX364" s="223"/>
      <c r="ESY364" s="228"/>
      <c r="ESZ364" s="223"/>
      <c r="ETA364" s="228"/>
      <c r="ETB364" s="223"/>
      <c r="ETC364" s="228"/>
      <c r="ETD364" s="223"/>
      <c r="ETE364" s="228"/>
      <c r="ETF364" s="223"/>
      <c r="ETG364" s="228"/>
      <c r="ETH364" s="223"/>
      <c r="ETI364" s="228"/>
      <c r="ETJ364" s="223"/>
      <c r="ETK364" s="228"/>
      <c r="ETL364" s="223"/>
      <c r="ETM364" s="228"/>
      <c r="ETN364" s="223"/>
      <c r="ETO364" s="228"/>
      <c r="ETP364" s="223"/>
      <c r="ETQ364" s="228"/>
      <c r="ETR364" s="223"/>
      <c r="ETS364" s="228"/>
      <c r="ETT364" s="223"/>
      <c r="ETU364" s="228"/>
      <c r="ETV364" s="223"/>
      <c r="ETW364" s="228"/>
      <c r="ETX364" s="223"/>
      <c r="ETY364" s="228"/>
      <c r="ETZ364" s="223"/>
      <c r="EUA364" s="228"/>
      <c r="EUB364" s="223"/>
      <c r="EUC364" s="228"/>
      <c r="EUD364" s="223"/>
      <c r="EUE364" s="228"/>
      <c r="EUF364" s="223"/>
      <c r="EUG364" s="228"/>
      <c r="EUH364" s="223"/>
      <c r="EUI364" s="228"/>
      <c r="EUJ364" s="223"/>
      <c r="EUK364" s="228"/>
      <c r="EUL364" s="223"/>
      <c r="EUM364" s="228"/>
      <c r="EUN364" s="223"/>
      <c r="EUO364" s="228"/>
      <c r="EUP364" s="223"/>
      <c r="EUQ364" s="228"/>
      <c r="EUR364" s="223"/>
      <c r="EUS364" s="228"/>
      <c r="EUT364" s="223"/>
      <c r="EUU364" s="228"/>
      <c r="EUV364" s="223"/>
      <c r="EUW364" s="228"/>
      <c r="EUX364" s="223"/>
      <c r="EUY364" s="228"/>
      <c r="EUZ364" s="223"/>
      <c r="EVA364" s="228"/>
      <c r="EVB364" s="223"/>
      <c r="EVC364" s="228"/>
      <c r="EVD364" s="223"/>
      <c r="EVE364" s="228"/>
      <c r="EVF364" s="223"/>
      <c r="EVG364" s="228"/>
      <c r="EVH364" s="223"/>
      <c r="EVI364" s="228"/>
      <c r="EVJ364" s="223"/>
      <c r="EVK364" s="228"/>
      <c r="EVL364" s="223"/>
      <c r="EVM364" s="228"/>
      <c r="EVN364" s="223"/>
      <c r="EVO364" s="228"/>
      <c r="EVP364" s="223"/>
      <c r="EVQ364" s="228"/>
      <c r="EVR364" s="223"/>
      <c r="EVS364" s="228"/>
      <c r="EVT364" s="223"/>
      <c r="EVU364" s="228"/>
      <c r="EVV364" s="223"/>
      <c r="EVW364" s="228"/>
      <c r="EVX364" s="223"/>
      <c r="EVY364" s="228"/>
      <c r="EVZ364" s="223"/>
      <c r="EWA364" s="228"/>
      <c r="EWB364" s="223"/>
      <c r="EWC364" s="228"/>
      <c r="EWD364" s="223"/>
      <c r="EWE364" s="228"/>
      <c r="EWF364" s="223"/>
      <c r="EWG364" s="228"/>
      <c r="EWH364" s="223"/>
      <c r="EWI364" s="228"/>
      <c r="EWJ364" s="223"/>
      <c r="EWK364" s="228"/>
      <c r="EWL364" s="223"/>
      <c r="EWM364" s="228"/>
      <c r="EWN364" s="223"/>
      <c r="EWO364" s="228"/>
      <c r="EWP364" s="223"/>
      <c r="EWQ364" s="228"/>
      <c r="EWR364" s="223"/>
      <c r="EWS364" s="228"/>
      <c r="EWT364" s="223"/>
      <c r="EWU364" s="228"/>
      <c r="EWV364" s="223"/>
      <c r="EWW364" s="228"/>
      <c r="EWX364" s="223"/>
      <c r="EWY364" s="228"/>
      <c r="EWZ364" s="223"/>
      <c r="EXA364" s="228"/>
      <c r="EXB364" s="223"/>
      <c r="EXC364" s="228"/>
      <c r="EXD364" s="223"/>
      <c r="EXE364" s="228"/>
      <c r="EXF364" s="223"/>
      <c r="EXG364" s="228"/>
      <c r="EXH364" s="223"/>
      <c r="EXI364" s="228"/>
      <c r="EXJ364" s="223"/>
      <c r="EXK364" s="228"/>
      <c r="EXL364" s="223"/>
      <c r="EXM364" s="228"/>
      <c r="EXN364" s="223"/>
      <c r="EXO364" s="228"/>
      <c r="EXP364" s="223"/>
      <c r="EXQ364" s="228"/>
      <c r="EXR364" s="223"/>
      <c r="EXS364" s="228"/>
      <c r="EXT364" s="223"/>
      <c r="EXU364" s="228"/>
      <c r="EXV364" s="223"/>
      <c r="EXW364" s="228"/>
      <c r="EXX364" s="223"/>
      <c r="EXY364" s="228"/>
      <c r="EXZ364" s="223"/>
      <c r="EYA364" s="228"/>
      <c r="EYB364" s="223"/>
      <c r="EYC364" s="228"/>
      <c r="EYD364" s="223"/>
      <c r="EYE364" s="228"/>
      <c r="EYF364" s="223"/>
      <c r="EYG364" s="228"/>
      <c r="EYH364" s="223"/>
      <c r="EYI364" s="228"/>
      <c r="EYJ364" s="223"/>
      <c r="EYK364" s="228"/>
      <c r="EYL364" s="223"/>
      <c r="EYM364" s="228"/>
      <c r="EYN364" s="223"/>
      <c r="EYO364" s="228"/>
      <c r="EYP364" s="223"/>
      <c r="EYQ364" s="228"/>
      <c r="EYR364" s="223"/>
      <c r="EYS364" s="228"/>
      <c r="EYT364" s="223"/>
      <c r="EYU364" s="228"/>
      <c r="EYV364" s="223"/>
      <c r="EYW364" s="228"/>
      <c r="EYX364" s="223"/>
      <c r="EYY364" s="228"/>
      <c r="EYZ364" s="223"/>
      <c r="EZA364" s="228"/>
      <c r="EZB364" s="223"/>
      <c r="EZC364" s="228"/>
      <c r="EZD364" s="223"/>
      <c r="EZE364" s="228"/>
      <c r="EZF364" s="223"/>
      <c r="EZG364" s="228"/>
      <c r="EZH364" s="223"/>
      <c r="EZI364" s="228"/>
      <c r="EZJ364" s="223"/>
      <c r="EZK364" s="228"/>
      <c r="EZL364" s="223"/>
      <c r="EZM364" s="228"/>
      <c r="EZN364" s="223"/>
      <c r="EZO364" s="228"/>
      <c r="EZP364" s="223"/>
      <c r="EZQ364" s="228"/>
      <c r="EZR364" s="223"/>
      <c r="EZS364" s="228"/>
      <c r="EZT364" s="223"/>
      <c r="EZU364" s="228"/>
      <c r="EZV364" s="223"/>
      <c r="EZW364" s="228"/>
      <c r="EZX364" s="223"/>
      <c r="EZY364" s="228"/>
      <c r="EZZ364" s="223"/>
      <c r="FAA364" s="228"/>
      <c r="FAB364" s="223"/>
      <c r="FAC364" s="228"/>
      <c r="FAD364" s="223"/>
      <c r="FAE364" s="228"/>
      <c r="FAF364" s="223"/>
      <c r="FAG364" s="228"/>
      <c r="FAH364" s="223"/>
      <c r="FAI364" s="228"/>
      <c r="FAJ364" s="223"/>
      <c r="FAK364" s="228"/>
      <c r="FAL364" s="223"/>
      <c r="FAM364" s="228"/>
      <c r="FAN364" s="223"/>
      <c r="FAO364" s="228"/>
      <c r="FAP364" s="223"/>
      <c r="FAQ364" s="228"/>
      <c r="FAR364" s="223"/>
      <c r="FAS364" s="228"/>
      <c r="FAT364" s="223"/>
      <c r="FAU364" s="228"/>
      <c r="FAV364" s="223"/>
      <c r="FAW364" s="228"/>
      <c r="FAX364" s="223"/>
      <c r="FAY364" s="228"/>
      <c r="FAZ364" s="223"/>
      <c r="FBA364" s="228"/>
      <c r="FBB364" s="223"/>
      <c r="FBC364" s="228"/>
      <c r="FBD364" s="223"/>
      <c r="FBE364" s="228"/>
      <c r="FBF364" s="223"/>
      <c r="FBG364" s="228"/>
      <c r="FBH364" s="223"/>
      <c r="FBI364" s="228"/>
      <c r="FBJ364" s="223"/>
      <c r="FBK364" s="228"/>
      <c r="FBL364" s="223"/>
      <c r="FBM364" s="228"/>
      <c r="FBN364" s="223"/>
      <c r="FBO364" s="228"/>
      <c r="FBP364" s="223"/>
      <c r="FBQ364" s="228"/>
      <c r="FBR364" s="223"/>
      <c r="FBS364" s="228"/>
      <c r="FBT364" s="223"/>
      <c r="FBU364" s="228"/>
      <c r="FBV364" s="223"/>
      <c r="FBW364" s="228"/>
      <c r="FBX364" s="223"/>
      <c r="FBY364" s="228"/>
      <c r="FBZ364" s="223"/>
      <c r="FCA364" s="228"/>
      <c r="FCB364" s="223"/>
      <c r="FCC364" s="228"/>
      <c r="FCD364" s="223"/>
      <c r="FCE364" s="228"/>
      <c r="FCF364" s="223"/>
      <c r="FCG364" s="228"/>
      <c r="FCH364" s="223"/>
      <c r="FCI364" s="228"/>
      <c r="FCJ364" s="223"/>
      <c r="FCK364" s="228"/>
      <c r="FCL364" s="223"/>
      <c r="FCM364" s="228"/>
      <c r="FCN364" s="223"/>
      <c r="FCO364" s="228"/>
      <c r="FCP364" s="223"/>
      <c r="FCQ364" s="228"/>
      <c r="FCR364" s="223"/>
      <c r="FCS364" s="228"/>
      <c r="FCT364" s="223"/>
      <c r="FCU364" s="228"/>
      <c r="FCV364" s="223"/>
      <c r="FCW364" s="228"/>
      <c r="FCX364" s="223"/>
      <c r="FCY364" s="228"/>
      <c r="FCZ364" s="223"/>
      <c r="FDA364" s="228"/>
      <c r="FDB364" s="223"/>
      <c r="FDC364" s="228"/>
      <c r="FDD364" s="223"/>
      <c r="FDE364" s="228"/>
      <c r="FDF364" s="223"/>
      <c r="FDG364" s="228"/>
      <c r="FDH364" s="223"/>
      <c r="FDI364" s="228"/>
      <c r="FDJ364" s="223"/>
      <c r="FDK364" s="228"/>
      <c r="FDL364" s="223"/>
      <c r="FDM364" s="228"/>
      <c r="FDN364" s="223"/>
      <c r="FDO364" s="228"/>
      <c r="FDP364" s="223"/>
      <c r="FDQ364" s="228"/>
      <c r="FDR364" s="223"/>
      <c r="FDS364" s="228"/>
      <c r="FDT364" s="223"/>
      <c r="FDU364" s="228"/>
      <c r="FDV364" s="223"/>
      <c r="FDW364" s="228"/>
      <c r="FDX364" s="223"/>
      <c r="FDY364" s="228"/>
      <c r="FDZ364" s="223"/>
      <c r="FEA364" s="228"/>
      <c r="FEB364" s="223"/>
      <c r="FEC364" s="228"/>
      <c r="FED364" s="223"/>
      <c r="FEE364" s="228"/>
      <c r="FEF364" s="223"/>
      <c r="FEG364" s="228"/>
      <c r="FEH364" s="223"/>
      <c r="FEI364" s="228"/>
      <c r="FEJ364" s="223"/>
      <c r="FEK364" s="228"/>
      <c r="FEL364" s="223"/>
      <c r="FEM364" s="228"/>
      <c r="FEN364" s="223"/>
      <c r="FEO364" s="228"/>
      <c r="FEP364" s="223"/>
      <c r="FEQ364" s="228"/>
      <c r="FER364" s="223"/>
      <c r="FES364" s="228"/>
      <c r="FET364" s="223"/>
      <c r="FEU364" s="228"/>
      <c r="FEV364" s="223"/>
      <c r="FEW364" s="228"/>
      <c r="FEX364" s="223"/>
      <c r="FEY364" s="228"/>
      <c r="FEZ364" s="223"/>
      <c r="FFA364" s="228"/>
      <c r="FFB364" s="223"/>
      <c r="FFC364" s="228"/>
      <c r="FFD364" s="223"/>
      <c r="FFE364" s="228"/>
      <c r="FFF364" s="223"/>
      <c r="FFG364" s="228"/>
      <c r="FFH364" s="223"/>
      <c r="FFI364" s="228"/>
      <c r="FFJ364" s="223"/>
      <c r="FFK364" s="228"/>
      <c r="FFL364" s="223"/>
      <c r="FFM364" s="228"/>
      <c r="FFN364" s="223"/>
      <c r="FFO364" s="228"/>
      <c r="FFP364" s="223"/>
      <c r="FFQ364" s="228"/>
      <c r="FFR364" s="223"/>
      <c r="FFS364" s="228"/>
      <c r="FFT364" s="223"/>
      <c r="FFU364" s="228"/>
      <c r="FFV364" s="223"/>
      <c r="FFW364" s="228"/>
      <c r="FFX364" s="223"/>
      <c r="FFY364" s="228"/>
      <c r="FFZ364" s="223"/>
      <c r="FGA364" s="228"/>
      <c r="FGB364" s="223"/>
      <c r="FGC364" s="228"/>
      <c r="FGD364" s="223"/>
      <c r="FGE364" s="228"/>
      <c r="FGF364" s="223"/>
      <c r="FGG364" s="228"/>
      <c r="FGH364" s="223"/>
      <c r="FGI364" s="228"/>
      <c r="FGJ364" s="223"/>
      <c r="FGK364" s="228"/>
      <c r="FGL364" s="223"/>
      <c r="FGM364" s="228"/>
      <c r="FGN364" s="223"/>
      <c r="FGO364" s="228"/>
      <c r="FGP364" s="223"/>
      <c r="FGQ364" s="228"/>
      <c r="FGR364" s="223"/>
      <c r="FGS364" s="228"/>
      <c r="FGT364" s="223"/>
      <c r="FGU364" s="228"/>
      <c r="FGV364" s="223"/>
      <c r="FGW364" s="228"/>
      <c r="FGX364" s="223"/>
      <c r="FGY364" s="228"/>
      <c r="FGZ364" s="223"/>
      <c r="FHA364" s="228"/>
      <c r="FHB364" s="223"/>
      <c r="FHC364" s="228"/>
      <c r="FHD364" s="223"/>
      <c r="FHE364" s="228"/>
      <c r="FHF364" s="223"/>
      <c r="FHG364" s="228"/>
      <c r="FHH364" s="223"/>
      <c r="FHI364" s="228"/>
      <c r="FHJ364" s="223"/>
      <c r="FHK364" s="228"/>
      <c r="FHL364" s="223"/>
      <c r="FHM364" s="228"/>
      <c r="FHN364" s="223"/>
      <c r="FHO364" s="228"/>
      <c r="FHP364" s="223"/>
      <c r="FHQ364" s="228"/>
      <c r="FHR364" s="223"/>
      <c r="FHS364" s="228"/>
      <c r="FHT364" s="223"/>
      <c r="FHU364" s="228"/>
      <c r="FHV364" s="223"/>
      <c r="FHW364" s="228"/>
      <c r="FHX364" s="223"/>
      <c r="FHY364" s="228"/>
      <c r="FHZ364" s="223"/>
      <c r="FIA364" s="228"/>
      <c r="FIB364" s="223"/>
      <c r="FIC364" s="228"/>
      <c r="FID364" s="223"/>
      <c r="FIE364" s="228"/>
      <c r="FIF364" s="223"/>
      <c r="FIG364" s="228"/>
      <c r="FIH364" s="223"/>
      <c r="FII364" s="228"/>
      <c r="FIJ364" s="223"/>
      <c r="FIK364" s="228"/>
      <c r="FIL364" s="223"/>
      <c r="FIM364" s="228"/>
      <c r="FIN364" s="223"/>
      <c r="FIO364" s="228"/>
      <c r="FIP364" s="223"/>
      <c r="FIQ364" s="228"/>
      <c r="FIR364" s="223"/>
      <c r="FIS364" s="228"/>
      <c r="FIT364" s="223"/>
      <c r="FIU364" s="228"/>
      <c r="FIV364" s="223"/>
      <c r="FIW364" s="228"/>
      <c r="FIX364" s="223"/>
      <c r="FIY364" s="228"/>
      <c r="FIZ364" s="223"/>
      <c r="FJA364" s="228"/>
      <c r="FJB364" s="223"/>
      <c r="FJC364" s="228"/>
      <c r="FJD364" s="223"/>
      <c r="FJE364" s="228"/>
      <c r="FJF364" s="223"/>
      <c r="FJG364" s="228"/>
      <c r="FJH364" s="223"/>
      <c r="FJI364" s="228"/>
      <c r="FJJ364" s="223"/>
      <c r="FJK364" s="228"/>
      <c r="FJL364" s="223"/>
      <c r="FJM364" s="228"/>
      <c r="FJN364" s="223"/>
      <c r="FJO364" s="228"/>
      <c r="FJP364" s="223"/>
      <c r="FJQ364" s="228"/>
      <c r="FJR364" s="223"/>
      <c r="FJS364" s="228"/>
      <c r="FJT364" s="223"/>
      <c r="FJU364" s="228"/>
      <c r="FJV364" s="223"/>
      <c r="FJW364" s="228"/>
      <c r="FJX364" s="223"/>
      <c r="FJY364" s="228"/>
      <c r="FJZ364" s="223"/>
      <c r="FKA364" s="228"/>
      <c r="FKB364" s="223"/>
      <c r="FKC364" s="228"/>
      <c r="FKD364" s="223"/>
      <c r="FKE364" s="228"/>
      <c r="FKF364" s="223"/>
      <c r="FKG364" s="228"/>
      <c r="FKH364" s="223"/>
      <c r="FKI364" s="228"/>
      <c r="FKJ364" s="223"/>
      <c r="FKK364" s="228"/>
      <c r="FKL364" s="223"/>
      <c r="FKM364" s="228"/>
      <c r="FKN364" s="223"/>
      <c r="FKO364" s="228"/>
      <c r="FKP364" s="223"/>
      <c r="FKQ364" s="228"/>
      <c r="FKR364" s="223"/>
      <c r="FKS364" s="228"/>
      <c r="FKT364" s="223"/>
      <c r="FKU364" s="228"/>
      <c r="FKV364" s="223"/>
      <c r="FKW364" s="228"/>
      <c r="FKX364" s="223"/>
      <c r="FKY364" s="228"/>
      <c r="FKZ364" s="223"/>
      <c r="FLA364" s="228"/>
      <c r="FLB364" s="223"/>
      <c r="FLC364" s="228"/>
      <c r="FLD364" s="223"/>
      <c r="FLE364" s="228"/>
      <c r="FLF364" s="223"/>
      <c r="FLG364" s="228"/>
      <c r="FLH364" s="223"/>
      <c r="FLI364" s="228"/>
      <c r="FLJ364" s="223"/>
      <c r="FLK364" s="228"/>
      <c r="FLL364" s="223"/>
      <c r="FLM364" s="228"/>
      <c r="FLN364" s="223"/>
      <c r="FLO364" s="228"/>
      <c r="FLP364" s="223"/>
      <c r="FLQ364" s="228"/>
      <c r="FLR364" s="223"/>
      <c r="FLS364" s="228"/>
      <c r="FLT364" s="223"/>
      <c r="FLU364" s="228"/>
      <c r="FLV364" s="223"/>
      <c r="FLW364" s="228"/>
      <c r="FLX364" s="223"/>
      <c r="FLY364" s="228"/>
      <c r="FLZ364" s="223"/>
      <c r="FMA364" s="228"/>
      <c r="FMB364" s="223"/>
      <c r="FMC364" s="228"/>
      <c r="FMD364" s="223"/>
      <c r="FME364" s="228"/>
      <c r="FMF364" s="223"/>
      <c r="FMG364" s="228"/>
      <c r="FMH364" s="223"/>
      <c r="FMI364" s="228"/>
      <c r="FMJ364" s="223"/>
      <c r="FMK364" s="228"/>
      <c r="FML364" s="223"/>
      <c r="FMM364" s="228"/>
      <c r="FMN364" s="223"/>
      <c r="FMO364" s="228"/>
      <c r="FMP364" s="223"/>
      <c r="FMQ364" s="228"/>
      <c r="FMR364" s="223"/>
      <c r="FMS364" s="228"/>
      <c r="FMT364" s="223"/>
      <c r="FMU364" s="228"/>
      <c r="FMV364" s="223"/>
      <c r="FMW364" s="228"/>
      <c r="FMX364" s="223"/>
      <c r="FMY364" s="228"/>
      <c r="FMZ364" s="223"/>
      <c r="FNA364" s="228"/>
      <c r="FNB364" s="223"/>
      <c r="FNC364" s="228"/>
      <c r="FND364" s="223"/>
      <c r="FNE364" s="228"/>
      <c r="FNF364" s="223"/>
      <c r="FNG364" s="228"/>
      <c r="FNH364" s="223"/>
      <c r="FNI364" s="228"/>
      <c r="FNJ364" s="223"/>
      <c r="FNK364" s="228"/>
      <c r="FNL364" s="223"/>
      <c r="FNM364" s="228"/>
      <c r="FNN364" s="223"/>
      <c r="FNO364" s="228"/>
      <c r="FNP364" s="223"/>
      <c r="FNQ364" s="228"/>
      <c r="FNR364" s="223"/>
      <c r="FNS364" s="228"/>
      <c r="FNT364" s="223"/>
      <c r="FNU364" s="228"/>
      <c r="FNV364" s="223"/>
      <c r="FNW364" s="228"/>
      <c r="FNX364" s="223"/>
      <c r="FNY364" s="228"/>
      <c r="FNZ364" s="223"/>
      <c r="FOA364" s="228"/>
      <c r="FOB364" s="223"/>
      <c r="FOC364" s="228"/>
      <c r="FOD364" s="223"/>
      <c r="FOE364" s="228"/>
      <c r="FOF364" s="223"/>
      <c r="FOG364" s="228"/>
      <c r="FOH364" s="223"/>
      <c r="FOI364" s="228"/>
      <c r="FOJ364" s="223"/>
      <c r="FOK364" s="228"/>
      <c r="FOL364" s="223"/>
      <c r="FOM364" s="228"/>
      <c r="FON364" s="223"/>
      <c r="FOO364" s="228"/>
      <c r="FOP364" s="223"/>
      <c r="FOQ364" s="228"/>
      <c r="FOR364" s="223"/>
      <c r="FOS364" s="228"/>
      <c r="FOT364" s="223"/>
      <c r="FOU364" s="228"/>
      <c r="FOV364" s="223"/>
      <c r="FOW364" s="228"/>
      <c r="FOX364" s="223"/>
      <c r="FOY364" s="228"/>
      <c r="FOZ364" s="223"/>
      <c r="FPA364" s="228"/>
      <c r="FPB364" s="223"/>
      <c r="FPC364" s="228"/>
      <c r="FPD364" s="223"/>
      <c r="FPE364" s="228"/>
      <c r="FPF364" s="223"/>
      <c r="FPG364" s="228"/>
      <c r="FPH364" s="223"/>
      <c r="FPI364" s="228"/>
      <c r="FPJ364" s="223"/>
      <c r="FPK364" s="228"/>
      <c r="FPL364" s="223"/>
      <c r="FPM364" s="228"/>
      <c r="FPN364" s="223"/>
      <c r="FPO364" s="228"/>
      <c r="FPP364" s="223"/>
      <c r="FPQ364" s="228"/>
      <c r="FPR364" s="223"/>
      <c r="FPS364" s="228"/>
      <c r="FPT364" s="223"/>
      <c r="FPU364" s="228"/>
      <c r="FPV364" s="223"/>
      <c r="FPW364" s="228"/>
      <c r="FPX364" s="223"/>
      <c r="FPY364" s="228"/>
      <c r="FPZ364" s="223"/>
      <c r="FQA364" s="228"/>
      <c r="FQB364" s="223"/>
      <c r="FQC364" s="228"/>
      <c r="FQD364" s="223"/>
      <c r="FQE364" s="228"/>
      <c r="FQF364" s="223"/>
      <c r="FQG364" s="228"/>
      <c r="FQH364" s="223"/>
      <c r="FQI364" s="228"/>
      <c r="FQJ364" s="223"/>
      <c r="FQK364" s="228"/>
      <c r="FQL364" s="223"/>
      <c r="FQM364" s="228"/>
      <c r="FQN364" s="223"/>
      <c r="FQO364" s="228"/>
      <c r="FQP364" s="223"/>
      <c r="FQQ364" s="228"/>
      <c r="FQR364" s="223"/>
      <c r="FQS364" s="228"/>
      <c r="FQT364" s="223"/>
      <c r="FQU364" s="228"/>
      <c r="FQV364" s="223"/>
      <c r="FQW364" s="228"/>
      <c r="FQX364" s="223"/>
      <c r="FQY364" s="228"/>
      <c r="FQZ364" s="223"/>
      <c r="FRA364" s="228"/>
      <c r="FRB364" s="223"/>
      <c r="FRC364" s="228"/>
      <c r="FRD364" s="223"/>
      <c r="FRE364" s="228"/>
      <c r="FRF364" s="223"/>
      <c r="FRG364" s="228"/>
      <c r="FRH364" s="223"/>
      <c r="FRI364" s="228"/>
      <c r="FRJ364" s="223"/>
      <c r="FRK364" s="228"/>
      <c r="FRL364" s="223"/>
      <c r="FRM364" s="228"/>
      <c r="FRN364" s="223"/>
      <c r="FRO364" s="228"/>
      <c r="FRP364" s="223"/>
      <c r="FRQ364" s="228"/>
      <c r="FRR364" s="223"/>
      <c r="FRS364" s="228"/>
      <c r="FRT364" s="223"/>
      <c r="FRU364" s="228"/>
      <c r="FRV364" s="223"/>
      <c r="FRW364" s="228"/>
      <c r="FRX364" s="223"/>
      <c r="FRY364" s="228"/>
      <c r="FRZ364" s="223"/>
      <c r="FSA364" s="228"/>
      <c r="FSB364" s="223"/>
      <c r="FSC364" s="228"/>
      <c r="FSD364" s="223"/>
      <c r="FSE364" s="228"/>
      <c r="FSF364" s="223"/>
      <c r="FSG364" s="228"/>
      <c r="FSH364" s="223"/>
      <c r="FSI364" s="228"/>
      <c r="FSJ364" s="223"/>
      <c r="FSK364" s="228"/>
      <c r="FSL364" s="223"/>
      <c r="FSM364" s="228"/>
      <c r="FSN364" s="223"/>
      <c r="FSO364" s="228"/>
      <c r="FSP364" s="223"/>
      <c r="FSQ364" s="228"/>
      <c r="FSR364" s="223"/>
      <c r="FSS364" s="228"/>
      <c r="FST364" s="223"/>
      <c r="FSU364" s="228"/>
      <c r="FSV364" s="223"/>
      <c r="FSW364" s="228"/>
      <c r="FSX364" s="223"/>
      <c r="FSY364" s="228"/>
      <c r="FSZ364" s="223"/>
      <c r="FTA364" s="228"/>
      <c r="FTB364" s="223"/>
      <c r="FTC364" s="228"/>
      <c r="FTD364" s="223"/>
      <c r="FTE364" s="228"/>
      <c r="FTF364" s="223"/>
      <c r="FTG364" s="228"/>
      <c r="FTH364" s="223"/>
      <c r="FTI364" s="228"/>
      <c r="FTJ364" s="223"/>
      <c r="FTK364" s="228"/>
      <c r="FTL364" s="223"/>
      <c r="FTM364" s="228"/>
      <c r="FTN364" s="223"/>
      <c r="FTO364" s="228"/>
      <c r="FTP364" s="223"/>
      <c r="FTQ364" s="228"/>
      <c r="FTR364" s="223"/>
      <c r="FTS364" s="228"/>
      <c r="FTT364" s="223"/>
      <c r="FTU364" s="228"/>
      <c r="FTV364" s="223"/>
      <c r="FTW364" s="228"/>
      <c r="FTX364" s="223"/>
      <c r="FTY364" s="228"/>
      <c r="FTZ364" s="223"/>
      <c r="FUA364" s="228"/>
      <c r="FUB364" s="223"/>
      <c r="FUC364" s="228"/>
      <c r="FUD364" s="223"/>
      <c r="FUE364" s="228"/>
      <c r="FUF364" s="223"/>
      <c r="FUG364" s="228"/>
      <c r="FUH364" s="223"/>
      <c r="FUI364" s="228"/>
      <c r="FUJ364" s="223"/>
      <c r="FUK364" s="228"/>
      <c r="FUL364" s="223"/>
      <c r="FUM364" s="228"/>
      <c r="FUN364" s="223"/>
      <c r="FUO364" s="228"/>
      <c r="FUP364" s="223"/>
      <c r="FUQ364" s="228"/>
      <c r="FUR364" s="223"/>
      <c r="FUS364" s="228"/>
      <c r="FUT364" s="223"/>
      <c r="FUU364" s="228"/>
      <c r="FUV364" s="223"/>
      <c r="FUW364" s="228"/>
      <c r="FUX364" s="223"/>
      <c r="FUY364" s="228"/>
      <c r="FUZ364" s="223"/>
      <c r="FVA364" s="228"/>
      <c r="FVB364" s="223"/>
      <c r="FVC364" s="228"/>
      <c r="FVD364" s="223"/>
      <c r="FVE364" s="228"/>
      <c r="FVF364" s="223"/>
      <c r="FVG364" s="228"/>
      <c r="FVH364" s="223"/>
      <c r="FVI364" s="228"/>
      <c r="FVJ364" s="223"/>
      <c r="FVK364" s="228"/>
      <c r="FVL364" s="223"/>
      <c r="FVM364" s="228"/>
      <c r="FVN364" s="223"/>
      <c r="FVO364" s="228"/>
      <c r="FVP364" s="223"/>
      <c r="FVQ364" s="228"/>
      <c r="FVR364" s="223"/>
      <c r="FVS364" s="228"/>
      <c r="FVT364" s="223"/>
      <c r="FVU364" s="228"/>
      <c r="FVV364" s="223"/>
      <c r="FVW364" s="228"/>
      <c r="FVX364" s="223"/>
      <c r="FVY364" s="228"/>
      <c r="FVZ364" s="223"/>
      <c r="FWA364" s="228"/>
      <c r="FWB364" s="223"/>
      <c r="FWC364" s="228"/>
      <c r="FWD364" s="223"/>
      <c r="FWE364" s="228"/>
      <c r="FWF364" s="223"/>
      <c r="FWG364" s="228"/>
      <c r="FWH364" s="223"/>
      <c r="FWI364" s="228"/>
      <c r="FWJ364" s="223"/>
      <c r="FWK364" s="228"/>
      <c r="FWL364" s="223"/>
      <c r="FWM364" s="228"/>
      <c r="FWN364" s="223"/>
      <c r="FWO364" s="228"/>
      <c r="FWP364" s="223"/>
      <c r="FWQ364" s="228"/>
      <c r="FWR364" s="223"/>
      <c r="FWS364" s="228"/>
      <c r="FWT364" s="223"/>
      <c r="FWU364" s="228"/>
      <c r="FWV364" s="223"/>
      <c r="FWW364" s="228"/>
      <c r="FWX364" s="223"/>
      <c r="FWY364" s="228"/>
      <c r="FWZ364" s="223"/>
      <c r="FXA364" s="228"/>
      <c r="FXB364" s="223"/>
      <c r="FXC364" s="228"/>
      <c r="FXD364" s="223"/>
      <c r="FXE364" s="228"/>
      <c r="FXF364" s="223"/>
      <c r="FXG364" s="228"/>
      <c r="FXH364" s="223"/>
      <c r="FXI364" s="228"/>
      <c r="FXJ364" s="223"/>
      <c r="FXK364" s="228"/>
      <c r="FXL364" s="223"/>
      <c r="FXM364" s="228"/>
      <c r="FXN364" s="223"/>
      <c r="FXO364" s="228"/>
      <c r="FXP364" s="223"/>
      <c r="FXQ364" s="228"/>
      <c r="FXR364" s="223"/>
      <c r="FXS364" s="228"/>
      <c r="FXT364" s="223"/>
      <c r="FXU364" s="228"/>
      <c r="FXV364" s="223"/>
      <c r="FXW364" s="228"/>
      <c r="FXX364" s="223"/>
      <c r="FXY364" s="228"/>
      <c r="FXZ364" s="223"/>
      <c r="FYA364" s="228"/>
      <c r="FYB364" s="223"/>
      <c r="FYC364" s="228"/>
      <c r="FYD364" s="223"/>
      <c r="FYE364" s="228"/>
      <c r="FYF364" s="223"/>
      <c r="FYG364" s="228"/>
      <c r="FYH364" s="223"/>
      <c r="FYI364" s="228"/>
      <c r="FYJ364" s="223"/>
      <c r="FYK364" s="228"/>
      <c r="FYL364" s="223"/>
      <c r="FYM364" s="228"/>
      <c r="FYN364" s="223"/>
      <c r="FYO364" s="228"/>
      <c r="FYP364" s="223"/>
      <c r="FYQ364" s="228"/>
      <c r="FYR364" s="223"/>
      <c r="FYS364" s="228"/>
      <c r="FYT364" s="223"/>
      <c r="FYU364" s="228"/>
      <c r="FYV364" s="223"/>
      <c r="FYW364" s="228"/>
      <c r="FYX364" s="223"/>
      <c r="FYY364" s="228"/>
      <c r="FYZ364" s="223"/>
      <c r="FZA364" s="228"/>
      <c r="FZB364" s="223"/>
      <c r="FZC364" s="228"/>
      <c r="FZD364" s="223"/>
      <c r="FZE364" s="228"/>
      <c r="FZF364" s="223"/>
      <c r="FZG364" s="228"/>
      <c r="FZH364" s="223"/>
      <c r="FZI364" s="228"/>
      <c r="FZJ364" s="223"/>
      <c r="FZK364" s="228"/>
      <c r="FZL364" s="223"/>
      <c r="FZM364" s="228"/>
      <c r="FZN364" s="223"/>
      <c r="FZO364" s="228"/>
      <c r="FZP364" s="223"/>
      <c r="FZQ364" s="228"/>
      <c r="FZR364" s="223"/>
      <c r="FZS364" s="228"/>
      <c r="FZT364" s="223"/>
      <c r="FZU364" s="228"/>
      <c r="FZV364" s="223"/>
      <c r="FZW364" s="228"/>
      <c r="FZX364" s="223"/>
      <c r="FZY364" s="228"/>
      <c r="FZZ364" s="223"/>
      <c r="GAA364" s="228"/>
      <c r="GAB364" s="223"/>
      <c r="GAC364" s="228"/>
      <c r="GAD364" s="223"/>
      <c r="GAE364" s="228"/>
      <c r="GAF364" s="223"/>
      <c r="GAG364" s="228"/>
      <c r="GAH364" s="223"/>
      <c r="GAI364" s="228"/>
      <c r="GAJ364" s="223"/>
      <c r="GAK364" s="228"/>
      <c r="GAL364" s="223"/>
      <c r="GAM364" s="228"/>
      <c r="GAN364" s="223"/>
      <c r="GAO364" s="228"/>
      <c r="GAP364" s="223"/>
      <c r="GAQ364" s="228"/>
      <c r="GAR364" s="223"/>
      <c r="GAS364" s="228"/>
      <c r="GAT364" s="223"/>
      <c r="GAU364" s="228"/>
      <c r="GAV364" s="223"/>
      <c r="GAW364" s="228"/>
      <c r="GAX364" s="223"/>
      <c r="GAY364" s="228"/>
      <c r="GAZ364" s="223"/>
      <c r="GBA364" s="228"/>
      <c r="GBB364" s="223"/>
      <c r="GBC364" s="228"/>
      <c r="GBD364" s="223"/>
      <c r="GBE364" s="228"/>
      <c r="GBF364" s="223"/>
      <c r="GBG364" s="228"/>
      <c r="GBH364" s="223"/>
      <c r="GBI364" s="228"/>
      <c r="GBJ364" s="223"/>
      <c r="GBK364" s="228"/>
      <c r="GBL364" s="223"/>
      <c r="GBM364" s="228"/>
      <c r="GBN364" s="223"/>
      <c r="GBO364" s="228"/>
      <c r="GBP364" s="223"/>
      <c r="GBQ364" s="228"/>
      <c r="GBR364" s="223"/>
      <c r="GBS364" s="228"/>
      <c r="GBT364" s="223"/>
      <c r="GBU364" s="228"/>
      <c r="GBV364" s="223"/>
      <c r="GBW364" s="228"/>
      <c r="GBX364" s="223"/>
      <c r="GBY364" s="228"/>
      <c r="GBZ364" s="223"/>
      <c r="GCA364" s="228"/>
      <c r="GCB364" s="223"/>
      <c r="GCC364" s="228"/>
      <c r="GCD364" s="223"/>
      <c r="GCE364" s="228"/>
      <c r="GCF364" s="223"/>
      <c r="GCG364" s="228"/>
      <c r="GCH364" s="223"/>
      <c r="GCI364" s="228"/>
      <c r="GCJ364" s="223"/>
      <c r="GCK364" s="228"/>
      <c r="GCL364" s="223"/>
      <c r="GCM364" s="228"/>
      <c r="GCN364" s="223"/>
      <c r="GCO364" s="228"/>
      <c r="GCP364" s="223"/>
      <c r="GCQ364" s="228"/>
      <c r="GCR364" s="223"/>
      <c r="GCS364" s="228"/>
      <c r="GCT364" s="223"/>
      <c r="GCU364" s="228"/>
      <c r="GCV364" s="223"/>
      <c r="GCW364" s="228"/>
      <c r="GCX364" s="223"/>
      <c r="GCY364" s="228"/>
      <c r="GCZ364" s="223"/>
      <c r="GDA364" s="228"/>
      <c r="GDB364" s="223"/>
      <c r="GDC364" s="228"/>
      <c r="GDD364" s="223"/>
      <c r="GDE364" s="228"/>
      <c r="GDF364" s="223"/>
      <c r="GDG364" s="228"/>
      <c r="GDH364" s="223"/>
      <c r="GDI364" s="228"/>
      <c r="GDJ364" s="223"/>
      <c r="GDK364" s="228"/>
      <c r="GDL364" s="223"/>
      <c r="GDM364" s="228"/>
      <c r="GDN364" s="223"/>
      <c r="GDO364" s="228"/>
      <c r="GDP364" s="223"/>
      <c r="GDQ364" s="228"/>
      <c r="GDR364" s="223"/>
      <c r="GDS364" s="228"/>
      <c r="GDT364" s="223"/>
      <c r="GDU364" s="228"/>
      <c r="GDV364" s="223"/>
      <c r="GDW364" s="228"/>
      <c r="GDX364" s="223"/>
      <c r="GDY364" s="228"/>
      <c r="GDZ364" s="223"/>
      <c r="GEA364" s="228"/>
      <c r="GEB364" s="223"/>
      <c r="GEC364" s="228"/>
      <c r="GED364" s="223"/>
      <c r="GEE364" s="228"/>
      <c r="GEF364" s="223"/>
      <c r="GEG364" s="228"/>
      <c r="GEH364" s="223"/>
      <c r="GEI364" s="228"/>
      <c r="GEJ364" s="223"/>
      <c r="GEK364" s="228"/>
      <c r="GEL364" s="223"/>
      <c r="GEM364" s="228"/>
      <c r="GEN364" s="223"/>
      <c r="GEO364" s="228"/>
      <c r="GEP364" s="223"/>
      <c r="GEQ364" s="228"/>
      <c r="GER364" s="223"/>
      <c r="GES364" s="228"/>
      <c r="GET364" s="223"/>
      <c r="GEU364" s="228"/>
      <c r="GEV364" s="223"/>
      <c r="GEW364" s="228"/>
      <c r="GEX364" s="223"/>
      <c r="GEY364" s="228"/>
      <c r="GEZ364" s="223"/>
      <c r="GFA364" s="228"/>
      <c r="GFB364" s="223"/>
      <c r="GFC364" s="228"/>
      <c r="GFD364" s="223"/>
      <c r="GFE364" s="228"/>
      <c r="GFF364" s="223"/>
      <c r="GFG364" s="228"/>
      <c r="GFH364" s="223"/>
      <c r="GFI364" s="228"/>
      <c r="GFJ364" s="223"/>
      <c r="GFK364" s="228"/>
      <c r="GFL364" s="223"/>
      <c r="GFM364" s="228"/>
      <c r="GFN364" s="223"/>
      <c r="GFO364" s="228"/>
      <c r="GFP364" s="223"/>
      <c r="GFQ364" s="228"/>
      <c r="GFR364" s="223"/>
      <c r="GFS364" s="228"/>
      <c r="GFT364" s="223"/>
      <c r="GFU364" s="228"/>
      <c r="GFV364" s="223"/>
      <c r="GFW364" s="228"/>
      <c r="GFX364" s="223"/>
      <c r="GFY364" s="228"/>
      <c r="GFZ364" s="223"/>
      <c r="GGA364" s="228"/>
      <c r="GGB364" s="223"/>
      <c r="GGC364" s="228"/>
      <c r="GGD364" s="223"/>
      <c r="GGE364" s="228"/>
      <c r="GGF364" s="223"/>
      <c r="GGG364" s="228"/>
      <c r="GGH364" s="223"/>
      <c r="GGI364" s="228"/>
      <c r="GGJ364" s="223"/>
      <c r="GGK364" s="228"/>
      <c r="GGL364" s="223"/>
      <c r="GGM364" s="228"/>
      <c r="GGN364" s="223"/>
      <c r="GGO364" s="228"/>
      <c r="GGP364" s="223"/>
      <c r="GGQ364" s="228"/>
      <c r="GGR364" s="223"/>
      <c r="GGS364" s="228"/>
      <c r="GGT364" s="223"/>
      <c r="GGU364" s="228"/>
      <c r="GGV364" s="223"/>
      <c r="GGW364" s="228"/>
      <c r="GGX364" s="223"/>
      <c r="GGY364" s="228"/>
      <c r="GGZ364" s="223"/>
      <c r="GHA364" s="228"/>
      <c r="GHB364" s="223"/>
      <c r="GHC364" s="228"/>
      <c r="GHD364" s="223"/>
      <c r="GHE364" s="228"/>
      <c r="GHF364" s="223"/>
      <c r="GHG364" s="228"/>
      <c r="GHH364" s="223"/>
      <c r="GHI364" s="228"/>
      <c r="GHJ364" s="223"/>
      <c r="GHK364" s="228"/>
      <c r="GHL364" s="223"/>
      <c r="GHM364" s="228"/>
      <c r="GHN364" s="223"/>
      <c r="GHO364" s="228"/>
      <c r="GHP364" s="223"/>
      <c r="GHQ364" s="228"/>
      <c r="GHR364" s="223"/>
      <c r="GHS364" s="228"/>
      <c r="GHT364" s="223"/>
      <c r="GHU364" s="228"/>
      <c r="GHV364" s="223"/>
      <c r="GHW364" s="228"/>
      <c r="GHX364" s="223"/>
      <c r="GHY364" s="228"/>
      <c r="GHZ364" s="223"/>
      <c r="GIA364" s="228"/>
      <c r="GIB364" s="223"/>
      <c r="GIC364" s="228"/>
      <c r="GID364" s="223"/>
      <c r="GIE364" s="228"/>
      <c r="GIF364" s="223"/>
      <c r="GIG364" s="228"/>
      <c r="GIH364" s="223"/>
      <c r="GII364" s="228"/>
      <c r="GIJ364" s="223"/>
      <c r="GIK364" s="228"/>
      <c r="GIL364" s="223"/>
      <c r="GIM364" s="228"/>
      <c r="GIN364" s="223"/>
      <c r="GIO364" s="228"/>
      <c r="GIP364" s="223"/>
      <c r="GIQ364" s="228"/>
      <c r="GIR364" s="223"/>
      <c r="GIS364" s="228"/>
      <c r="GIT364" s="223"/>
      <c r="GIU364" s="228"/>
      <c r="GIV364" s="223"/>
      <c r="GIW364" s="228"/>
      <c r="GIX364" s="223"/>
      <c r="GIY364" s="228"/>
      <c r="GIZ364" s="223"/>
      <c r="GJA364" s="228"/>
      <c r="GJB364" s="223"/>
      <c r="GJC364" s="228"/>
      <c r="GJD364" s="223"/>
      <c r="GJE364" s="228"/>
      <c r="GJF364" s="223"/>
      <c r="GJG364" s="228"/>
      <c r="GJH364" s="223"/>
      <c r="GJI364" s="228"/>
      <c r="GJJ364" s="223"/>
      <c r="GJK364" s="228"/>
      <c r="GJL364" s="223"/>
      <c r="GJM364" s="228"/>
      <c r="GJN364" s="223"/>
      <c r="GJO364" s="228"/>
      <c r="GJP364" s="223"/>
      <c r="GJQ364" s="228"/>
      <c r="GJR364" s="223"/>
      <c r="GJS364" s="228"/>
      <c r="GJT364" s="223"/>
      <c r="GJU364" s="228"/>
      <c r="GJV364" s="223"/>
      <c r="GJW364" s="228"/>
      <c r="GJX364" s="223"/>
      <c r="GJY364" s="228"/>
      <c r="GJZ364" s="223"/>
      <c r="GKA364" s="228"/>
      <c r="GKB364" s="223"/>
      <c r="GKC364" s="228"/>
      <c r="GKD364" s="223"/>
      <c r="GKE364" s="228"/>
      <c r="GKF364" s="223"/>
      <c r="GKG364" s="228"/>
      <c r="GKH364" s="223"/>
      <c r="GKI364" s="228"/>
      <c r="GKJ364" s="223"/>
      <c r="GKK364" s="228"/>
      <c r="GKL364" s="223"/>
      <c r="GKM364" s="228"/>
      <c r="GKN364" s="223"/>
      <c r="GKO364" s="228"/>
      <c r="GKP364" s="223"/>
      <c r="GKQ364" s="228"/>
      <c r="GKR364" s="223"/>
      <c r="GKS364" s="228"/>
      <c r="GKT364" s="223"/>
      <c r="GKU364" s="228"/>
      <c r="GKV364" s="223"/>
      <c r="GKW364" s="228"/>
      <c r="GKX364" s="223"/>
      <c r="GKY364" s="228"/>
      <c r="GKZ364" s="223"/>
      <c r="GLA364" s="228"/>
      <c r="GLB364" s="223"/>
      <c r="GLC364" s="228"/>
      <c r="GLD364" s="223"/>
      <c r="GLE364" s="228"/>
      <c r="GLF364" s="223"/>
      <c r="GLG364" s="228"/>
      <c r="GLH364" s="223"/>
      <c r="GLI364" s="228"/>
      <c r="GLJ364" s="223"/>
      <c r="GLK364" s="228"/>
      <c r="GLL364" s="223"/>
      <c r="GLM364" s="228"/>
      <c r="GLN364" s="223"/>
      <c r="GLO364" s="228"/>
      <c r="GLP364" s="223"/>
      <c r="GLQ364" s="228"/>
      <c r="GLR364" s="223"/>
      <c r="GLS364" s="228"/>
      <c r="GLT364" s="223"/>
      <c r="GLU364" s="228"/>
      <c r="GLV364" s="223"/>
      <c r="GLW364" s="228"/>
      <c r="GLX364" s="223"/>
      <c r="GLY364" s="228"/>
      <c r="GLZ364" s="223"/>
      <c r="GMA364" s="228"/>
      <c r="GMB364" s="223"/>
      <c r="GMC364" s="228"/>
      <c r="GMD364" s="223"/>
      <c r="GME364" s="228"/>
      <c r="GMF364" s="223"/>
      <c r="GMG364" s="228"/>
      <c r="GMH364" s="223"/>
      <c r="GMI364" s="228"/>
      <c r="GMJ364" s="223"/>
      <c r="GMK364" s="228"/>
      <c r="GML364" s="223"/>
      <c r="GMM364" s="228"/>
      <c r="GMN364" s="223"/>
      <c r="GMO364" s="228"/>
      <c r="GMP364" s="223"/>
      <c r="GMQ364" s="228"/>
      <c r="GMR364" s="223"/>
      <c r="GMS364" s="228"/>
      <c r="GMT364" s="223"/>
      <c r="GMU364" s="228"/>
      <c r="GMV364" s="223"/>
      <c r="GMW364" s="228"/>
      <c r="GMX364" s="223"/>
      <c r="GMY364" s="228"/>
      <c r="GMZ364" s="223"/>
      <c r="GNA364" s="228"/>
      <c r="GNB364" s="223"/>
      <c r="GNC364" s="228"/>
      <c r="GND364" s="223"/>
      <c r="GNE364" s="228"/>
      <c r="GNF364" s="223"/>
      <c r="GNG364" s="228"/>
      <c r="GNH364" s="223"/>
      <c r="GNI364" s="228"/>
      <c r="GNJ364" s="223"/>
      <c r="GNK364" s="228"/>
      <c r="GNL364" s="223"/>
      <c r="GNM364" s="228"/>
      <c r="GNN364" s="223"/>
      <c r="GNO364" s="228"/>
      <c r="GNP364" s="223"/>
      <c r="GNQ364" s="228"/>
      <c r="GNR364" s="223"/>
      <c r="GNS364" s="228"/>
      <c r="GNT364" s="223"/>
      <c r="GNU364" s="228"/>
      <c r="GNV364" s="223"/>
      <c r="GNW364" s="228"/>
      <c r="GNX364" s="223"/>
      <c r="GNY364" s="228"/>
      <c r="GNZ364" s="223"/>
      <c r="GOA364" s="228"/>
      <c r="GOB364" s="223"/>
      <c r="GOC364" s="228"/>
      <c r="GOD364" s="223"/>
      <c r="GOE364" s="228"/>
      <c r="GOF364" s="223"/>
      <c r="GOG364" s="228"/>
      <c r="GOH364" s="223"/>
      <c r="GOI364" s="228"/>
      <c r="GOJ364" s="223"/>
      <c r="GOK364" s="228"/>
      <c r="GOL364" s="223"/>
      <c r="GOM364" s="228"/>
      <c r="GON364" s="223"/>
      <c r="GOO364" s="228"/>
      <c r="GOP364" s="223"/>
      <c r="GOQ364" s="228"/>
      <c r="GOR364" s="223"/>
      <c r="GOS364" s="228"/>
      <c r="GOT364" s="223"/>
      <c r="GOU364" s="228"/>
      <c r="GOV364" s="223"/>
      <c r="GOW364" s="228"/>
      <c r="GOX364" s="223"/>
      <c r="GOY364" s="228"/>
      <c r="GOZ364" s="223"/>
      <c r="GPA364" s="228"/>
      <c r="GPB364" s="223"/>
      <c r="GPC364" s="228"/>
      <c r="GPD364" s="223"/>
      <c r="GPE364" s="228"/>
      <c r="GPF364" s="223"/>
      <c r="GPG364" s="228"/>
      <c r="GPH364" s="223"/>
      <c r="GPI364" s="228"/>
      <c r="GPJ364" s="223"/>
      <c r="GPK364" s="228"/>
      <c r="GPL364" s="223"/>
      <c r="GPM364" s="228"/>
      <c r="GPN364" s="223"/>
      <c r="GPO364" s="228"/>
      <c r="GPP364" s="223"/>
      <c r="GPQ364" s="228"/>
      <c r="GPR364" s="223"/>
      <c r="GPS364" s="228"/>
      <c r="GPT364" s="223"/>
      <c r="GPU364" s="228"/>
      <c r="GPV364" s="223"/>
      <c r="GPW364" s="228"/>
      <c r="GPX364" s="223"/>
      <c r="GPY364" s="228"/>
      <c r="GPZ364" s="223"/>
      <c r="GQA364" s="228"/>
      <c r="GQB364" s="223"/>
      <c r="GQC364" s="228"/>
      <c r="GQD364" s="223"/>
      <c r="GQE364" s="228"/>
      <c r="GQF364" s="223"/>
      <c r="GQG364" s="228"/>
      <c r="GQH364" s="223"/>
      <c r="GQI364" s="228"/>
      <c r="GQJ364" s="223"/>
      <c r="GQK364" s="228"/>
      <c r="GQL364" s="223"/>
      <c r="GQM364" s="228"/>
      <c r="GQN364" s="223"/>
      <c r="GQO364" s="228"/>
      <c r="GQP364" s="223"/>
      <c r="GQQ364" s="228"/>
      <c r="GQR364" s="223"/>
      <c r="GQS364" s="228"/>
      <c r="GQT364" s="223"/>
      <c r="GQU364" s="228"/>
      <c r="GQV364" s="223"/>
      <c r="GQW364" s="228"/>
      <c r="GQX364" s="223"/>
      <c r="GQY364" s="228"/>
      <c r="GQZ364" s="223"/>
      <c r="GRA364" s="228"/>
      <c r="GRB364" s="223"/>
      <c r="GRC364" s="228"/>
      <c r="GRD364" s="223"/>
      <c r="GRE364" s="228"/>
      <c r="GRF364" s="223"/>
      <c r="GRG364" s="228"/>
      <c r="GRH364" s="223"/>
      <c r="GRI364" s="228"/>
      <c r="GRJ364" s="223"/>
      <c r="GRK364" s="228"/>
      <c r="GRL364" s="223"/>
      <c r="GRM364" s="228"/>
      <c r="GRN364" s="223"/>
      <c r="GRO364" s="228"/>
      <c r="GRP364" s="223"/>
      <c r="GRQ364" s="228"/>
      <c r="GRR364" s="223"/>
      <c r="GRS364" s="228"/>
      <c r="GRT364" s="223"/>
      <c r="GRU364" s="228"/>
      <c r="GRV364" s="223"/>
      <c r="GRW364" s="228"/>
      <c r="GRX364" s="223"/>
      <c r="GRY364" s="228"/>
      <c r="GRZ364" s="223"/>
      <c r="GSA364" s="228"/>
      <c r="GSB364" s="223"/>
      <c r="GSC364" s="228"/>
      <c r="GSD364" s="223"/>
      <c r="GSE364" s="228"/>
      <c r="GSF364" s="223"/>
      <c r="GSG364" s="228"/>
      <c r="GSH364" s="223"/>
      <c r="GSI364" s="228"/>
      <c r="GSJ364" s="223"/>
      <c r="GSK364" s="228"/>
      <c r="GSL364" s="223"/>
      <c r="GSM364" s="228"/>
      <c r="GSN364" s="223"/>
      <c r="GSO364" s="228"/>
      <c r="GSP364" s="223"/>
      <c r="GSQ364" s="228"/>
      <c r="GSR364" s="223"/>
      <c r="GSS364" s="228"/>
      <c r="GST364" s="223"/>
      <c r="GSU364" s="228"/>
      <c r="GSV364" s="223"/>
      <c r="GSW364" s="228"/>
      <c r="GSX364" s="223"/>
      <c r="GSY364" s="228"/>
      <c r="GSZ364" s="223"/>
      <c r="GTA364" s="228"/>
      <c r="GTB364" s="223"/>
      <c r="GTC364" s="228"/>
      <c r="GTD364" s="223"/>
      <c r="GTE364" s="228"/>
      <c r="GTF364" s="223"/>
      <c r="GTG364" s="228"/>
      <c r="GTH364" s="223"/>
      <c r="GTI364" s="228"/>
      <c r="GTJ364" s="223"/>
      <c r="GTK364" s="228"/>
      <c r="GTL364" s="223"/>
      <c r="GTM364" s="228"/>
      <c r="GTN364" s="223"/>
      <c r="GTO364" s="228"/>
      <c r="GTP364" s="223"/>
      <c r="GTQ364" s="228"/>
      <c r="GTR364" s="223"/>
      <c r="GTS364" s="228"/>
      <c r="GTT364" s="223"/>
      <c r="GTU364" s="228"/>
      <c r="GTV364" s="223"/>
      <c r="GTW364" s="228"/>
      <c r="GTX364" s="223"/>
      <c r="GTY364" s="228"/>
      <c r="GTZ364" s="223"/>
      <c r="GUA364" s="228"/>
      <c r="GUB364" s="223"/>
      <c r="GUC364" s="228"/>
      <c r="GUD364" s="223"/>
      <c r="GUE364" s="228"/>
      <c r="GUF364" s="223"/>
      <c r="GUG364" s="228"/>
      <c r="GUH364" s="223"/>
      <c r="GUI364" s="228"/>
      <c r="GUJ364" s="223"/>
      <c r="GUK364" s="228"/>
      <c r="GUL364" s="223"/>
      <c r="GUM364" s="228"/>
      <c r="GUN364" s="223"/>
      <c r="GUO364" s="228"/>
      <c r="GUP364" s="223"/>
      <c r="GUQ364" s="228"/>
      <c r="GUR364" s="223"/>
      <c r="GUS364" s="228"/>
      <c r="GUT364" s="223"/>
      <c r="GUU364" s="228"/>
      <c r="GUV364" s="223"/>
      <c r="GUW364" s="228"/>
      <c r="GUX364" s="223"/>
      <c r="GUY364" s="228"/>
      <c r="GUZ364" s="223"/>
      <c r="GVA364" s="228"/>
      <c r="GVB364" s="223"/>
      <c r="GVC364" s="228"/>
      <c r="GVD364" s="223"/>
      <c r="GVE364" s="228"/>
      <c r="GVF364" s="223"/>
      <c r="GVG364" s="228"/>
      <c r="GVH364" s="223"/>
      <c r="GVI364" s="228"/>
      <c r="GVJ364" s="223"/>
      <c r="GVK364" s="228"/>
      <c r="GVL364" s="223"/>
      <c r="GVM364" s="228"/>
      <c r="GVN364" s="223"/>
      <c r="GVO364" s="228"/>
      <c r="GVP364" s="223"/>
      <c r="GVQ364" s="228"/>
      <c r="GVR364" s="223"/>
      <c r="GVS364" s="228"/>
      <c r="GVT364" s="223"/>
      <c r="GVU364" s="228"/>
      <c r="GVV364" s="223"/>
      <c r="GVW364" s="228"/>
      <c r="GVX364" s="223"/>
      <c r="GVY364" s="228"/>
      <c r="GVZ364" s="223"/>
      <c r="GWA364" s="228"/>
      <c r="GWB364" s="223"/>
      <c r="GWC364" s="228"/>
      <c r="GWD364" s="223"/>
      <c r="GWE364" s="228"/>
      <c r="GWF364" s="223"/>
      <c r="GWG364" s="228"/>
      <c r="GWH364" s="223"/>
      <c r="GWI364" s="228"/>
      <c r="GWJ364" s="223"/>
      <c r="GWK364" s="228"/>
      <c r="GWL364" s="223"/>
      <c r="GWM364" s="228"/>
      <c r="GWN364" s="223"/>
      <c r="GWO364" s="228"/>
      <c r="GWP364" s="223"/>
      <c r="GWQ364" s="228"/>
      <c r="GWR364" s="223"/>
      <c r="GWS364" s="228"/>
      <c r="GWT364" s="223"/>
      <c r="GWU364" s="228"/>
      <c r="GWV364" s="223"/>
      <c r="GWW364" s="228"/>
      <c r="GWX364" s="223"/>
      <c r="GWY364" s="228"/>
      <c r="GWZ364" s="223"/>
      <c r="GXA364" s="228"/>
      <c r="GXB364" s="223"/>
      <c r="GXC364" s="228"/>
      <c r="GXD364" s="223"/>
      <c r="GXE364" s="228"/>
      <c r="GXF364" s="223"/>
      <c r="GXG364" s="228"/>
      <c r="GXH364" s="223"/>
      <c r="GXI364" s="228"/>
      <c r="GXJ364" s="223"/>
      <c r="GXK364" s="228"/>
      <c r="GXL364" s="223"/>
      <c r="GXM364" s="228"/>
      <c r="GXN364" s="223"/>
      <c r="GXO364" s="228"/>
      <c r="GXP364" s="223"/>
      <c r="GXQ364" s="228"/>
      <c r="GXR364" s="223"/>
      <c r="GXS364" s="228"/>
      <c r="GXT364" s="223"/>
      <c r="GXU364" s="228"/>
      <c r="GXV364" s="223"/>
      <c r="GXW364" s="228"/>
      <c r="GXX364" s="223"/>
      <c r="GXY364" s="228"/>
      <c r="GXZ364" s="223"/>
      <c r="GYA364" s="228"/>
      <c r="GYB364" s="223"/>
      <c r="GYC364" s="228"/>
      <c r="GYD364" s="223"/>
      <c r="GYE364" s="228"/>
      <c r="GYF364" s="223"/>
      <c r="GYG364" s="228"/>
      <c r="GYH364" s="223"/>
      <c r="GYI364" s="228"/>
      <c r="GYJ364" s="223"/>
      <c r="GYK364" s="228"/>
      <c r="GYL364" s="223"/>
      <c r="GYM364" s="228"/>
      <c r="GYN364" s="223"/>
      <c r="GYO364" s="228"/>
      <c r="GYP364" s="223"/>
      <c r="GYQ364" s="228"/>
      <c r="GYR364" s="223"/>
      <c r="GYS364" s="228"/>
      <c r="GYT364" s="223"/>
      <c r="GYU364" s="228"/>
      <c r="GYV364" s="223"/>
      <c r="GYW364" s="228"/>
      <c r="GYX364" s="223"/>
      <c r="GYY364" s="228"/>
      <c r="GYZ364" s="223"/>
      <c r="GZA364" s="228"/>
      <c r="GZB364" s="223"/>
      <c r="GZC364" s="228"/>
      <c r="GZD364" s="223"/>
      <c r="GZE364" s="228"/>
      <c r="GZF364" s="223"/>
      <c r="GZG364" s="228"/>
      <c r="GZH364" s="223"/>
      <c r="GZI364" s="228"/>
      <c r="GZJ364" s="223"/>
      <c r="GZK364" s="228"/>
      <c r="GZL364" s="223"/>
      <c r="GZM364" s="228"/>
      <c r="GZN364" s="223"/>
      <c r="GZO364" s="228"/>
      <c r="GZP364" s="223"/>
      <c r="GZQ364" s="228"/>
      <c r="GZR364" s="223"/>
      <c r="GZS364" s="228"/>
      <c r="GZT364" s="223"/>
      <c r="GZU364" s="228"/>
      <c r="GZV364" s="223"/>
      <c r="GZW364" s="228"/>
      <c r="GZX364" s="223"/>
      <c r="GZY364" s="228"/>
      <c r="GZZ364" s="223"/>
      <c r="HAA364" s="228"/>
      <c r="HAB364" s="223"/>
      <c r="HAC364" s="228"/>
      <c r="HAD364" s="223"/>
      <c r="HAE364" s="228"/>
      <c r="HAF364" s="223"/>
      <c r="HAG364" s="228"/>
      <c r="HAH364" s="223"/>
      <c r="HAI364" s="228"/>
      <c r="HAJ364" s="223"/>
      <c r="HAK364" s="228"/>
      <c r="HAL364" s="223"/>
      <c r="HAM364" s="228"/>
      <c r="HAN364" s="223"/>
      <c r="HAO364" s="228"/>
      <c r="HAP364" s="223"/>
      <c r="HAQ364" s="228"/>
      <c r="HAR364" s="223"/>
      <c r="HAS364" s="228"/>
      <c r="HAT364" s="223"/>
      <c r="HAU364" s="228"/>
      <c r="HAV364" s="223"/>
      <c r="HAW364" s="228"/>
      <c r="HAX364" s="223"/>
      <c r="HAY364" s="228"/>
      <c r="HAZ364" s="223"/>
      <c r="HBA364" s="228"/>
      <c r="HBB364" s="223"/>
      <c r="HBC364" s="228"/>
      <c r="HBD364" s="223"/>
      <c r="HBE364" s="228"/>
      <c r="HBF364" s="223"/>
      <c r="HBG364" s="228"/>
      <c r="HBH364" s="223"/>
      <c r="HBI364" s="228"/>
      <c r="HBJ364" s="223"/>
      <c r="HBK364" s="228"/>
      <c r="HBL364" s="223"/>
      <c r="HBM364" s="228"/>
      <c r="HBN364" s="223"/>
      <c r="HBO364" s="228"/>
      <c r="HBP364" s="223"/>
      <c r="HBQ364" s="228"/>
      <c r="HBR364" s="223"/>
      <c r="HBS364" s="228"/>
      <c r="HBT364" s="223"/>
      <c r="HBU364" s="228"/>
      <c r="HBV364" s="223"/>
      <c r="HBW364" s="228"/>
      <c r="HBX364" s="223"/>
      <c r="HBY364" s="228"/>
      <c r="HBZ364" s="223"/>
      <c r="HCA364" s="228"/>
      <c r="HCB364" s="223"/>
      <c r="HCC364" s="228"/>
      <c r="HCD364" s="223"/>
      <c r="HCE364" s="228"/>
      <c r="HCF364" s="223"/>
      <c r="HCG364" s="228"/>
      <c r="HCH364" s="223"/>
      <c r="HCI364" s="228"/>
      <c r="HCJ364" s="223"/>
      <c r="HCK364" s="228"/>
      <c r="HCL364" s="223"/>
      <c r="HCM364" s="228"/>
      <c r="HCN364" s="223"/>
      <c r="HCO364" s="228"/>
      <c r="HCP364" s="223"/>
      <c r="HCQ364" s="228"/>
      <c r="HCR364" s="223"/>
      <c r="HCS364" s="228"/>
      <c r="HCT364" s="223"/>
      <c r="HCU364" s="228"/>
      <c r="HCV364" s="223"/>
      <c r="HCW364" s="228"/>
      <c r="HCX364" s="223"/>
      <c r="HCY364" s="228"/>
      <c r="HCZ364" s="223"/>
      <c r="HDA364" s="228"/>
      <c r="HDB364" s="223"/>
      <c r="HDC364" s="228"/>
      <c r="HDD364" s="223"/>
      <c r="HDE364" s="228"/>
      <c r="HDF364" s="223"/>
      <c r="HDG364" s="228"/>
      <c r="HDH364" s="223"/>
      <c r="HDI364" s="228"/>
      <c r="HDJ364" s="223"/>
      <c r="HDK364" s="228"/>
      <c r="HDL364" s="223"/>
      <c r="HDM364" s="228"/>
      <c r="HDN364" s="223"/>
      <c r="HDO364" s="228"/>
      <c r="HDP364" s="223"/>
      <c r="HDQ364" s="228"/>
      <c r="HDR364" s="223"/>
      <c r="HDS364" s="228"/>
      <c r="HDT364" s="223"/>
      <c r="HDU364" s="228"/>
      <c r="HDV364" s="223"/>
      <c r="HDW364" s="228"/>
      <c r="HDX364" s="223"/>
      <c r="HDY364" s="228"/>
      <c r="HDZ364" s="223"/>
      <c r="HEA364" s="228"/>
      <c r="HEB364" s="223"/>
      <c r="HEC364" s="228"/>
      <c r="HED364" s="223"/>
      <c r="HEE364" s="228"/>
      <c r="HEF364" s="223"/>
      <c r="HEG364" s="228"/>
      <c r="HEH364" s="223"/>
      <c r="HEI364" s="228"/>
      <c r="HEJ364" s="223"/>
      <c r="HEK364" s="228"/>
      <c r="HEL364" s="223"/>
      <c r="HEM364" s="228"/>
      <c r="HEN364" s="223"/>
      <c r="HEO364" s="228"/>
      <c r="HEP364" s="223"/>
      <c r="HEQ364" s="228"/>
      <c r="HER364" s="223"/>
      <c r="HES364" s="228"/>
      <c r="HET364" s="223"/>
      <c r="HEU364" s="228"/>
      <c r="HEV364" s="223"/>
      <c r="HEW364" s="228"/>
      <c r="HEX364" s="223"/>
      <c r="HEY364" s="228"/>
      <c r="HEZ364" s="223"/>
      <c r="HFA364" s="228"/>
      <c r="HFB364" s="223"/>
      <c r="HFC364" s="228"/>
      <c r="HFD364" s="223"/>
      <c r="HFE364" s="228"/>
      <c r="HFF364" s="223"/>
      <c r="HFG364" s="228"/>
      <c r="HFH364" s="223"/>
      <c r="HFI364" s="228"/>
      <c r="HFJ364" s="223"/>
      <c r="HFK364" s="228"/>
      <c r="HFL364" s="223"/>
      <c r="HFM364" s="228"/>
      <c r="HFN364" s="223"/>
      <c r="HFO364" s="228"/>
      <c r="HFP364" s="223"/>
      <c r="HFQ364" s="228"/>
      <c r="HFR364" s="223"/>
      <c r="HFS364" s="228"/>
      <c r="HFT364" s="223"/>
      <c r="HFU364" s="228"/>
      <c r="HFV364" s="223"/>
      <c r="HFW364" s="228"/>
      <c r="HFX364" s="223"/>
      <c r="HFY364" s="228"/>
      <c r="HFZ364" s="223"/>
      <c r="HGA364" s="228"/>
      <c r="HGB364" s="223"/>
      <c r="HGC364" s="228"/>
      <c r="HGD364" s="223"/>
      <c r="HGE364" s="228"/>
      <c r="HGF364" s="223"/>
      <c r="HGG364" s="228"/>
      <c r="HGH364" s="223"/>
      <c r="HGI364" s="228"/>
      <c r="HGJ364" s="223"/>
      <c r="HGK364" s="228"/>
      <c r="HGL364" s="223"/>
      <c r="HGM364" s="228"/>
      <c r="HGN364" s="223"/>
      <c r="HGO364" s="228"/>
      <c r="HGP364" s="223"/>
      <c r="HGQ364" s="228"/>
      <c r="HGR364" s="223"/>
      <c r="HGS364" s="228"/>
      <c r="HGT364" s="223"/>
      <c r="HGU364" s="228"/>
      <c r="HGV364" s="223"/>
      <c r="HGW364" s="228"/>
      <c r="HGX364" s="223"/>
      <c r="HGY364" s="228"/>
      <c r="HGZ364" s="223"/>
      <c r="HHA364" s="228"/>
      <c r="HHB364" s="223"/>
      <c r="HHC364" s="228"/>
      <c r="HHD364" s="223"/>
      <c r="HHE364" s="228"/>
      <c r="HHF364" s="223"/>
      <c r="HHG364" s="228"/>
      <c r="HHH364" s="223"/>
      <c r="HHI364" s="228"/>
      <c r="HHJ364" s="223"/>
      <c r="HHK364" s="228"/>
      <c r="HHL364" s="223"/>
      <c r="HHM364" s="228"/>
      <c r="HHN364" s="223"/>
      <c r="HHO364" s="228"/>
      <c r="HHP364" s="223"/>
      <c r="HHQ364" s="228"/>
      <c r="HHR364" s="223"/>
      <c r="HHS364" s="228"/>
      <c r="HHT364" s="223"/>
      <c r="HHU364" s="228"/>
      <c r="HHV364" s="223"/>
      <c r="HHW364" s="228"/>
      <c r="HHX364" s="223"/>
      <c r="HHY364" s="228"/>
      <c r="HHZ364" s="223"/>
      <c r="HIA364" s="228"/>
      <c r="HIB364" s="223"/>
      <c r="HIC364" s="228"/>
      <c r="HID364" s="223"/>
      <c r="HIE364" s="228"/>
      <c r="HIF364" s="223"/>
      <c r="HIG364" s="228"/>
      <c r="HIH364" s="223"/>
      <c r="HII364" s="228"/>
      <c r="HIJ364" s="223"/>
      <c r="HIK364" s="228"/>
      <c r="HIL364" s="223"/>
      <c r="HIM364" s="228"/>
      <c r="HIN364" s="223"/>
      <c r="HIO364" s="228"/>
      <c r="HIP364" s="223"/>
      <c r="HIQ364" s="228"/>
      <c r="HIR364" s="223"/>
      <c r="HIS364" s="228"/>
      <c r="HIT364" s="223"/>
      <c r="HIU364" s="228"/>
      <c r="HIV364" s="223"/>
      <c r="HIW364" s="228"/>
      <c r="HIX364" s="223"/>
      <c r="HIY364" s="228"/>
      <c r="HIZ364" s="223"/>
      <c r="HJA364" s="228"/>
      <c r="HJB364" s="223"/>
      <c r="HJC364" s="228"/>
      <c r="HJD364" s="223"/>
      <c r="HJE364" s="228"/>
      <c r="HJF364" s="223"/>
      <c r="HJG364" s="228"/>
      <c r="HJH364" s="223"/>
      <c r="HJI364" s="228"/>
      <c r="HJJ364" s="223"/>
      <c r="HJK364" s="228"/>
      <c r="HJL364" s="223"/>
      <c r="HJM364" s="228"/>
      <c r="HJN364" s="223"/>
      <c r="HJO364" s="228"/>
      <c r="HJP364" s="223"/>
      <c r="HJQ364" s="228"/>
      <c r="HJR364" s="223"/>
      <c r="HJS364" s="228"/>
      <c r="HJT364" s="223"/>
      <c r="HJU364" s="228"/>
      <c r="HJV364" s="223"/>
      <c r="HJW364" s="228"/>
      <c r="HJX364" s="223"/>
      <c r="HJY364" s="228"/>
      <c r="HJZ364" s="223"/>
      <c r="HKA364" s="228"/>
      <c r="HKB364" s="223"/>
      <c r="HKC364" s="228"/>
      <c r="HKD364" s="223"/>
      <c r="HKE364" s="228"/>
      <c r="HKF364" s="223"/>
      <c r="HKG364" s="228"/>
      <c r="HKH364" s="223"/>
      <c r="HKI364" s="228"/>
      <c r="HKJ364" s="223"/>
      <c r="HKK364" s="228"/>
      <c r="HKL364" s="223"/>
      <c r="HKM364" s="228"/>
      <c r="HKN364" s="223"/>
      <c r="HKO364" s="228"/>
      <c r="HKP364" s="223"/>
      <c r="HKQ364" s="228"/>
      <c r="HKR364" s="223"/>
      <c r="HKS364" s="228"/>
      <c r="HKT364" s="223"/>
      <c r="HKU364" s="228"/>
      <c r="HKV364" s="223"/>
      <c r="HKW364" s="228"/>
      <c r="HKX364" s="223"/>
      <c r="HKY364" s="228"/>
      <c r="HKZ364" s="223"/>
      <c r="HLA364" s="228"/>
      <c r="HLB364" s="223"/>
      <c r="HLC364" s="228"/>
      <c r="HLD364" s="223"/>
      <c r="HLE364" s="228"/>
      <c r="HLF364" s="223"/>
      <c r="HLG364" s="228"/>
      <c r="HLH364" s="223"/>
      <c r="HLI364" s="228"/>
      <c r="HLJ364" s="223"/>
      <c r="HLK364" s="228"/>
      <c r="HLL364" s="223"/>
      <c r="HLM364" s="228"/>
      <c r="HLN364" s="223"/>
      <c r="HLO364" s="228"/>
      <c r="HLP364" s="223"/>
      <c r="HLQ364" s="228"/>
      <c r="HLR364" s="223"/>
      <c r="HLS364" s="228"/>
      <c r="HLT364" s="223"/>
      <c r="HLU364" s="228"/>
      <c r="HLV364" s="223"/>
      <c r="HLW364" s="228"/>
      <c r="HLX364" s="223"/>
      <c r="HLY364" s="228"/>
      <c r="HLZ364" s="223"/>
      <c r="HMA364" s="228"/>
      <c r="HMB364" s="223"/>
      <c r="HMC364" s="228"/>
      <c r="HMD364" s="223"/>
      <c r="HME364" s="228"/>
      <c r="HMF364" s="223"/>
      <c r="HMG364" s="228"/>
      <c r="HMH364" s="223"/>
      <c r="HMI364" s="228"/>
      <c r="HMJ364" s="223"/>
      <c r="HMK364" s="228"/>
      <c r="HML364" s="223"/>
      <c r="HMM364" s="228"/>
      <c r="HMN364" s="223"/>
      <c r="HMO364" s="228"/>
      <c r="HMP364" s="223"/>
      <c r="HMQ364" s="228"/>
      <c r="HMR364" s="223"/>
      <c r="HMS364" s="228"/>
      <c r="HMT364" s="223"/>
      <c r="HMU364" s="228"/>
      <c r="HMV364" s="223"/>
      <c r="HMW364" s="228"/>
      <c r="HMX364" s="223"/>
      <c r="HMY364" s="228"/>
      <c r="HMZ364" s="223"/>
      <c r="HNA364" s="228"/>
      <c r="HNB364" s="223"/>
      <c r="HNC364" s="228"/>
      <c r="HND364" s="223"/>
      <c r="HNE364" s="228"/>
      <c r="HNF364" s="223"/>
      <c r="HNG364" s="228"/>
      <c r="HNH364" s="223"/>
      <c r="HNI364" s="228"/>
      <c r="HNJ364" s="223"/>
      <c r="HNK364" s="228"/>
      <c r="HNL364" s="223"/>
      <c r="HNM364" s="228"/>
      <c r="HNN364" s="223"/>
      <c r="HNO364" s="228"/>
      <c r="HNP364" s="223"/>
      <c r="HNQ364" s="228"/>
      <c r="HNR364" s="223"/>
      <c r="HNS364" s="228"/>
      <c r="HNT364" s="223"/>
      <c r="HNU364" s="228"/>
      <c r="HNV364" s="223"/>
      <c r="HNW364" s="228"/>
      <c r="HNX364" s="223"/>
      <c r="HNY364" s="228"/>
      <c r="HNZ364" s="223"/>
      <c r="HOA364" s="228"/>
      <c r="HOB364" s="223"/>
      <c r="HOC364" s="228"/>
      <c r="HOD364" s="223"/>
      <c r="HOE364" s="228"/>
      <c r="HOF364" s="223"/>
      <c r="HOG364" s="228"/>
      <c r="HOH364" s="223"/>
      <c r="HOI364" s="228"/>
      <c r="HOJ364" s="223"/>
      <c r="HOK364" s="228"/>
      <c r="HOL364" s="223"/>
      <c r="HOM364" s="228"/>
      <c r="HON364" s="223"/>
      <c r="HOO364" s="228"/>
      <c r="HOP364" s="223"/>
      <c r="HOQ364" s="228"/>
      <c r="HOR364" s="223"/>
      <c r="HOS364" s="228"/>
      <c r="HOT364" s="223"/>
      <c r="HOU364" s="228"/>
      <c r="HOV364" s="223"/>
      <c r="HOW364" s="228"/>
      <c r="HOX364" s="223"/>
      <c r="HOY364" s="228"/>
      <c r="HOZ364" s="223"/>
      <c r="HPA364" s="228"/>
      <c r="HPB364" s="223"/>
      <c r="HPC364" s="228"/>
      <c r="HPD364" s="223"/>
      <c r="HPE364" s="228"/>
      <c r="HPF364" s="223"/>
      <c r="HPG364" s="228"/>
      <c r="HPH364" s="223"/>
      <c r="HPI364" s="228"/>
      <c r="HPJ364" s="223"/>
      <c r="HPK364" s="228"/>
      <c r="HPL364" s="223"/>
      <c r="HPM364" s="228"/>
      <c r="HPN364" s="223"/>
      <c r="HPO364" s="228"/>
      <c r="HPP364" s="223"/>
      <c r="HPQ364" s="228"/>
      <c r="HPR364" s="223"/>
      <c r="HPS364" s="228"/>
      <c r="HPT364" s="223"/>
      <c r="HPU364" s="228"/>
      <c r="HPV364" s="223"/>
      <c r="HPW364" s="228"/>
      <c r="HPX364" s="223"/>
      <c r="HPY364" s="228"/>
      <c r="HPZ364" s="223"/>
      <c r="HQA364" s="228"/>
      <c r="HQB364" s="223"/>
      <c r="HQC364" s="228"/>
      <c r="HQD364" s="223"/>
      <c r="HQE364" s="228"/>
      <c r="HQF364" s="223"/>
      <c r="HQG364" s="228"/>
      <c r="HQH364" s="223"/>
      <c r="HQI364" s="228"/>
      <c r="HQJ364" s="223"/>
      <c r="HQK364" s="228"/>
      <c r="HQL364" s="223"/>
      <c r="HQM364" s="228"/>
      <c r="HQN364" s="223"/>
      <c r="HQO364" s="228"/>
      <c r="HQP364" s="223"/>
      <c r="HQQ364" s="228"/>
      <c r="HQR364" s="223"/>
      <c r="HQS364" s="228"/>
      <c r="HQT364" s="223"/>
      <c r="HQU364" s="228"/>
      <c r="HQV364" s="223"/>
      <c r="HQW364" s="228"/>
      <c r="HQX364" s="223"/>
      <c r="HQY364" s="228"/>
      <c r="HQZ364" s="223"/>
      <c r="HRA364" s="228"/>
      <c r="HRB364" s="223"/>
      <c r="HRC364" s="228"/>
      <c r="HRD364" s="223"/>
      <c r="HRE364" s="228"/>
      <c r="HRF364" s="223"/>
      <c r="HRG364" s="228"/>
      <c r="HRH364" s="223"/>
      <c r="HRI364" s="228"/>
      <c r="HRJ364" s="223"/>
      <c r="HRK364" s="228"/>
      <c r="HRL364" s="223"/>
      <c r="HRM364" s="228"/>
      <c r="HRN364" s="223"/>
      <c r="HRO364" s="228"/>
      <c r="HRP364" s="223"/>
      <c r="HRQ364" s="228"/>
      <c r="HRR364" s="223"/>
      <c r="HRS364" s="228"/>
      <c r="HRT364" s="223"/>
      <c r="HRU364" s="228"/>
      <c r="HRV364" s="223"/>
      <c r="HRW364" s="228"/>
      <c r="HRX364" s="223"/>
      <c r="HRY364" s="228"/>
      <c r="HRZ364" s="223"/>
      <c r="HSA364" s="228"/>
      <c r="HSB364" s="223"/>
      <c r="HSC364" s="228"/>
      <c r="HSD364" s="223"/>
      <c r="HSE364" s="228"/>
      <c r="HSF364" s="223"/>
      <c r="HSG364" s="228"/>
      <c r="HSH364" s="223"/>
      <c r="HSI364" s="228"/>
      <c r="HSJ364" s="223"/>
      <c r="HSK364" s="228"/>
      <c r="HSL364" s="223"/>
      <c r="HSM364" s="228"/>
      <c r="HSN364" s="223"/>
      <c r="HSO364" s="228"/>
      <c r="HSP364" s="223"/>
      <c r="HSQ364" s="228"/>
      <c r="HSR364" s="223"/>
      <c r="HSS364" s="228"/>
      <c r="HST364" s="223"/>
      <c r="HSU364" s="228"/>
      <c r="HSV364" s="223"/>
      <c r="HSW364" s="228"/>
      <c r="HSX364" s="223"/>
      <c r="HSY364" s="228"/>
      <c r="HSZ364" s="223"/>
      <c r="HTA364" s="228"/>
      <c r="HTB364" s="223"/>
      <c r="HTC364" s="228"/>
      <c r="HTD364" s="223"/>
      <c r="HTE364" s="228"/>
      <c r="HTF364" s="223"/>
      <c r="HTG364" s="228"/>
      <c r="HTH364" s="223"/>
      <c r="HTI364" s="228"/>
      <c r="HTJ364" s="223"/>
      <c r="HTK364" s="228"/>
      <c r="HTL364" s="223"/>
      <c r="HTM364" s="228"/>
      <c r="HTN364" s="223"/>
      <c r="HTO364" s="228"/>
      <c r="HTP364" s="223"/>
      <c r="HTQ364" s="228"/>
      <c r="HTR364" s="223"/>
      <c r="HTS364" s="228"/>
      <c r="HTT364" s="223"/>
      <c r="HTU364" s="228"/>
      <c r="HTV364" s="223"/>
      <c r="HTW364" s="228"/>
      <c r="HTX364" s="223"/>
      <c r="HTY364" s="228"/>
      <c r="HTZ364" s="223"/>
      <c r="HUA364" s="228"/>
      <c r="HUB364" s="223"/>
      <c r="HUC364" s="228"/>
      <c r="HUD364" s="223"/>
      <c r="HUE364" s="228"/>
      <c r="HUF364" s="223"/>
      <c r="HUG364" s="228"/>
      <c r="HUH364" s="223"/>
      <c r="HUI364" s="228"/>
      <c r="HUJ364" s="223"/>
      <c r="HUK364" s="228"/>
      <c r="HUL364" s="223"/>
      <c r="HUM364" s="228"/>
      <c r="HUN364" s="223"/>
      <c r="HUO364" s="228"/>
      <c r="HUP364" s="223"/>
      <c r="HUQ364" s="228"/>
      <c r="HUR364" s="223"/>
      <c r="HUS364" s="228"/>
      <c r="HUT364" s="223"/>
      <c r="HUU364" s="228"/>
      <c r="HUV364" s="223"/>
      <c r="HUW364" s="228"/>
      <c r="HUX364" s="223"/>
      <c r="HUY364" s="228"/>
      <c r="HUZ364" s="223"/>
      <c r="HVA364" s="228"/>
      <c r="HVB364" s="223"/>
      <c r="HVC364" s="228"/>
      <c r="HVD364" s="223"/>
      <c r="HVE364" s="228"/>
      <c r="HVF364" s="223"/>
      <c r="HVG364" s="228"/>
      <c r="HVH364" s="223"/>
      <c r="HVI364" s="228"/>
      <c r="HVJ364" s="223"/>
      <c r="HVK364" s="228"/>
      <c r="HVL364" s="223"/>
      <c r="HVM364" s="228"/>
      <c r="HVN364" s="223"/>
      <c r="HVO364" s="228"/>
      <c r="HVP364" s="223"/>
      <c r="HVQ364" s="228"/>
      <c r="HVR364" s="223"/>
      <c r="HVS364" s="228"/>
      <c r="HVT364" s="223"/>
      <c r="HVU364" s="228"/>
      <c r="HVV364" s="223"/>
      <c r="HVW364" s="228"/>
      <c r="HVX364" s="223"/>
      <c r="HVY364" s="228"/>
      <c r="HVZ364" s="223"/>
      <c r="HWA364" s="228"/>
      <c r="HWB364" s="223"/>
      <c r="HWC364" s="228"/>
      <c r="HWD364" s="223"/>
      <c r="HWE364" s="228"/>
      <c r="HWF364" s="223"/>
      <c r="HWG364" s="228"/>
      <c r="HWH364" s="223"/>
      <c r="HWI364" s="228"/>
      <c r="HWJ364" s="223"/>
      <c r="HWK364" s="228"/>
      <c r="HWL364" s="223"/>
      <c r="HWM364" s="228"/>
      <c r="HWN364" s="223"/>
      <c r="HWO364" s="228"/>
      <c r="HWP364" s="223"/>
      <c r="HWQ364" s="228"/>
      <c r="HWR364" s="223"/>
      <c r="HWS364" s="228"/>
      <c r="HWT364" s="223"/>
      <c r="HWU364" s="228"/>
      <c r="HWV364" s="223"/>
      <c r="HWW364" s="228"/>
      <c r="HWX364" s="223"/>
      <c r="HWY364" s="228"/>
      <c r="HWZ364" s="223"/>
      <c r="HXA364" s="228"/>
      <c r="HXB364" s="223"/>
      <c r="HXC364" s="228"/>
      <c r="HXD364" s="223"/>
      <c r="HXE364" s="228"/>
      <c r="HXF364" s="223"/>
      <c r="HXG364" s="228"/>
      <c r="HXH364" s="223"/>
      <c r="HXI364" s="228"/>
      <c r="HXJ364" s="223"/>
      <c r="HXK364" s="228"/>
      <c r="HXL364" s="223"/>
      <c r="HXM364" s="228"/>
      <c r="HXN364" s="223"/>
      <c r="HXO364" s="228"/>
      <c r="HXP364" s="223"/>
      <c r="HXQ364" s="228"/>
      <c r="HXR364" s="223"/>
      <c r="HXS364" s="228"/>
      <c r="HXT364" s="223"/>
      <c r="HXU364" s="228"/>
      <c r="HXV364" s="223"/>
      <c r="HXW364" s="228"/>
      <c r="HXX364" s="223"/>
      <c r="HXY364" s="228"/>
      <c r="HXZ364" s="223"/>
      <c r="HYA364" s="228"/>
      <c r="HYB364" s="223"/>
      <c r="HYC364" s="228"/>
      <c r="HYD364" s="223"/>
      <c r="HYE364" s="228"/>
      <c r="HYF364" s="223"/>
      <c r="HYG364" s="228"/>
      <c r="HYH364" s="223"/>
      <c r="HYI364" s="228"/>
      <c r="HYJ364" s="223"/>
      <c r="HYK364" s="228"/>
      <c r="HYL364" s="223"/>
      <c r="HYM364" s="228"/>
      <c r="HYN364" s="223"/>
      <c r="HYO364" s="228"/>
      <c r="HYP364" s="223"/>
      <c r="HYQ364" s="228"/>
      <c r="HYR364" s="223"/>
      <c r="HYS364" s="228"/>
      <c r="HYT364" s="223"/>
      <c r="HYU364" s="228"/>
      <c r="HYV364" s="223"/>
      <c r="HYW364" s="228"/>
      <c r="HYX364" s="223"/>
      <c r="HYY364" s="228"/>
      <c r="HYZ364" s="223"/>
      <c r="HZA364" s="228"/>
      <c r="HZB364" s="223"/>
      <c r="HZC364" s="228"/>
      <c r="HZD364" s="223"/>
      <c r="HZE364" s="228"/>
      <c r="HZF364" s="223"/>
      <c r="HZG364" s="228"/>
      <c r="HZH364" s="223"/>
      <c r="HZI364" s="228"/>
      <c r="HZJ364" s="223"/>
      <c r="HZK364" s="228"/>
      <c r="HZL364" s="223"/>
      <c r="HZM364" s="228"/>
      <c r="HZN364" s="223"/>
      <c r="HZO364" s="228"/>
      <c r="HZP364" s="223"/>
      <c r="HZQ364" s="228"/>
      <c r="HZR364" s="223"/>
      <c r="HZS364" s="228"/>
      <c r="HZT364" s="223"/>
      <c r="HZU364" s="228"/>
      <c r="HZV364" s="223"/>
      <c r="HZW364" s="228"/>
      <c r="HZX364" s="223"/>
      <c r="HZY364" s="228"/>
      <c r="HZZ364" s="223"/>
      <c r="IAA364" s="228"/>
      <c r="IAB364" s="223"/>
      <c r="IAC364" s="228"/>
      <c r="IAD364" s="223"/>
      <c r="IAE364" s="228"/>
      <c r="IAF364" s="223"/>
      <c r="IAG364" s="228"/>
      <c r="IAH364" s="223"/>
      <c r="IAI364" s="228"/>
      <c r="IAJ364" s="223"/>
      <c r="IAK364" s="228"/>
      <c r="IAL364" s="223"/>
      <c r="IAM364" s="228"/>
      <c r="IAN364" s="223"/>
      <c r="IAO364" s="228"/>
      <c r="IAP364" s="223"/>
      <c r="IAQ364" s="228"/>
      <c r="IAR364" s="223"/>
      <c r="IAS364" s="228"/>
      <c r="IAT364" s="223"/>
      <c r="IAU364" s="228"/>
      <c r="IAV364" s="223"/>
      <c r="IAW364" s="228"/>
      <c r="IAX364" s="223"/>
      <c r="IAY364" s="228"/>
      <c r="IAZ364" s="223"/>
      <c r="IBA364" s="228"/>
      <c r="IBB364" s="223"/>
      <c r="IBC364" s="228"/>
      <c r="IBD364" s="223"/>
      <c r="IBE364" s="228"/>
      <c r="IBF364" s="223"/>
      <c r="IBG364" s="228"/>
      <c r="IBH364" s="223"/>
      <c r="IBI364" s="228"/>
      <c r="IBJ364" s="223"/>
      <c r="IBK364" s="228"/>
      <c r="IBL364" s="223"/>
      <c r="IBM364" s="228"/>
      <c r="IBN364" s="223"/>
      <c r="IBO364" s="228"/>
      <c r="IBP364" s="223"/>
      <c r="IBQ364" s="228"/>
      <c r="IBR364" s="223"/>
      <c r="IBS364" s="228"/>
      <c r="IBT364" s="223"/>
      <c r="IBU364" s="228"/>
      <c r="IBV364" s="223"/>
      <c r="IBW364" s="228"/>
      <c r="IBX364" s="223"/>
      <c r="IBY364" s="228"/>
      <c r="IBZ364" s="223"/>
      <c r="ICA364" s="228"/>
      <c r="ICB364" s="223"/>
      <c r="ICC364" s="228"/>
      <c r="ICD364" s="223"/>
      <c r="ICE364" s="228"/>
      <c r="ICF364" s="223"/>
      <c r="ICG364" s="228"/>
      <c r="ICH364" s="223"/>
      <c r="ICI364" s="228"/>
      <c r="ICJ364" s="223"/>
      <c r="ICK364" s="228"/>
      <c r="ICL364" s="223"/>
      <c r="ICM364" s="228"/>
      <c r="ICN364" s="223"/>
      <c r="ICO364" s="228"/>
      <c r="ICP364" s="223"/>
      <c r="ICQ364" s="228"/>
      <c r="ICR364" s="223"/>
      <c r="ICS364" s="228"/>
      <c r="ICT364" s="223"/>
      <c r="ICU364" s="228"/>
      <c r="ICV364" s="223"/>
      <c r="ICW364" s="228"/>
      <c r="ICX364" s="223"/>
      <c r="ICY364" s="228"/>
      <c r="ICZ364" s="223"/>
      <c r="IDA364" s="228"/>
      <c r="IDB364" s="223"/>
      <c r="IDC364" s="228"/>
      <c r="IDD364" s="223"/>
      <c r="IDE364" s="228"/>
      <c r="IDF364" s="223"/>
      <c r="IDG364" s="228"/>
      <c r="IDH364" s="223"/>
      <c r="IDI364" s="228"/>
      <c r="IDJ364" s="223"/>
      <c r="IDK364" s="228"/>
      <c r="IDL364" s="223"/>
      <c r="IDM364" s="228"/>
      <c r="IDN364" s="223"/>
      <c r="IDO364" s="228"/>
      <c r="IDP364" s="223"/>
      <c r="IDQ364" s="228"/>
      <c r="IDR364" s="223"/>
      <c r="IDS364" s="228"/>
      <c r="IDT364" s="223"/>
      <c r="IDU364" s="228"/>
      <c r="IDV364" s="223"/>
      <c r="IDW364" s="228"/>
      <c r="IDX364" s="223"/>
      <c r="IDY364" s="228"/>
      <c r="IDZ364" s="223"/>
      <c r="IEA364" s="228"/>
      <c r="IEB364" s="223"/>
      <c r="IEC364" s="228"/>
      <c r="IED364" s="223"/>
      <c r="IEE364" s="228"/>
      <c r="IEF364" s="223"/>
      <c r="IEG364" s="228"/>
      <c r="IEH364" s="223"/>
      <c r="IEI364" s="228"/>
      <c r="IEJ364" s="223"/>
      <c r="IEK364" s="228"/>
      <c r="IEL364" s="223"/>
      <c r="IEM364" s="228"/>
      <c r="IEN364" s="223"/>
      <c r="IEO364" s="228"/>
      <c r="IEP364" s="223"/>
      <c r="IEQ364" s="228"/>
      <c r="IER364" s="223"/>
      <c r="IES364" s="228"/>
      <c r="IET364" s="223"/>
      <c r="IEU364" s="228"/>
      <c r="IEV364" s="223"/>
      <c r="IEW364" s="228"/>
      <c r="IEX364" s="223"/>
      <c r="IEY364" s="228"/>
      <c r="IEZ364" s="223"/>
      <c r="IFA364" s="228"/>
      <c r="IFB364" s="223"/>
      <c r="IFC364" s="228"/>
      <c r="IFD364" s="223"/>
      <c r="IFE364" s="228"/>
      <c r="IFF364" s="223"/>
      <c r="IFG364" s="228"/>
      <c r="IFH364" s="223"/>
      <c r="IFI364" s="228"/>
      <c r="IFJ364" s="223"/>
      <c r="IFK364" s="228"/>
      <c r="IFL364" s="223"/>
      <c r="IFM364" s="228"/>
      <c r="IFN364" s="223"/>
      <c r="IFO364" s="228"/>
      <c r="IFP364" s="223"/>
      <c r="IFQ364" s="228"/>
      <c r="IFR364" s="223"/>
      <c r="IFS364" s="228"/>
      <c r="IFT364" s="223"/>
      <c r="IFU364" s="228"/>
      <c r="IFV364" s="223"/>
      <c r="IFW364" s="228"/>
      <c r="IFX364" s="223"/>
      <c r="IFY364" s="228"/>
      <c r="IFZ364" s="223"/>
      <c r="IGA364" s="228"/>
      <c r="IGB364" s="223"/>
      <c r="IGC364" s="228"/>
      <c r="IGD364" s="223"/>
      <c r="IGE364" s="228"/>
      <c r="IGF364" s="223"/>
      <c r="IGG364" s="228"/>
      <c r="IGH364" s="223"/>
      <c r="IGI364" s="228"/>
      <c r="IGJ364" s="223"/>
      <c r="IGK364" s="228"/>
      <c r="IGL364" s="223"/>
      <c r="IGM364" s="228"/>
      <c r="IGN364" s="223"/>
      <c r="IGO364" s="228"/>
      <c r="IGP364" s="223"/>
      <c r="IGQ364" s="228"/>
      <c r="IGR364" s="223"/>
      <c r="IGS364" s="228"/>
      <c r="IGT364" s="223"/>
      <c r="IGU364" s="228"/>
      <c r="IGV364" s="223"/>
      <c r="IGW364" s="228"/>
      <c r="IGX364" s="223"/>
      <c r="IGY364" s="228"/>
      <c r="IGZ364" s="223"/>
      <c r="IHA364" s="228"/>
      <c r="IHB364" s="223"/>
      <c r="IHC364" s="228"/>
      <c r="IHD364" s="223"/>
      <c r="IHE364" s="228"/>
      <c r="IHF364" s="223"/>
      <c r="IHG364" s="228"/>
      <c r="IHH364" s="223"/>
      <c r="IHI364" s="228"/>
      <c r="IHJ364" s="223"/>
      <c r="IHK364" s="228"/>
      <c r="IHL364" s="223"/>
      <c r="IHM364" s="228"/>
      <c r="IHN364" s="223"/>
      <c r="IHO364" s="228"/>
      <c r="IHP364" s="223"/>
      <c r="IHQ364" s="228"/>
      <c r="IHR364" s="223"/>
      <c r="IHS364" s="228"/>
      <c r="IHT364" s="223"/>
      <c r="IHU364" s="228"/>
      <c r="IHV364" s="223"/>
      <c r="IHW364" s="228"/>
      <c r="IHX364" s="223"/>
      <c r="IHY364" s="228"/>
      <c r="IHZ364" s="223"/>
      <c r="IIA364" s="228"/>
      <c r="IIB364" s="223"/>
      <c r="IIC364" s="228"/>
      <c r="IID364" s="223"/>
      <c r="IIE364" s="228"/>
      <c r="IIF364" s="223"/>
      <c r="IIG364" s="228"/>
      <c r="IIH364" s="223"/>
      <c r="III364" s="228"/>
      <c r="IIJ364" s="223"/>
      <c r="IIK364" s="228"/>
      <c r="IIL364" s="223"/>
      <c r="IIM364" s="228"/>
      <c r="IIN364" s="223"/>
      <c r="IIO364" s="228"/>
      <c r="IIP364" s="223"/>
      <c r="IIQ364" s="228"/>
      <c r="IIR364" s="223"/>
      <c r="IIS364" s="228"/>
      <c r="IIT364" s="223"/>
      <c r="IIU364" s="228"/>
      <c r="IIV364" s="223"/>
      <c r="IIW364" s="228"/>
      <c r="IIX364" s="223"/>
      <c r="IIY364" s="228"/>
      <c r="IIZ364" s="223"/>
      <c r="IJA364" s="228"/>
      <c r="IJB364" s="223"/>
      <c r="IJC364" s="228"/>
      <c r="IJD364" s="223"/>
      <c r="IJE364" s="228"/>
      <c r="IJF364" s="223"/>
      <c r="IJG364" s="228"/>
      <c r="IJH364" s="223"/>
      <c r="IJI364" s="228"/>
      <c r="IJJ364" s="223"/>
      <c r="IJK364" s="228"/>
      <c r="IJL364" s="223"/>
      <c r="IJM364" s="228"/>
      <c r="IJN364" s="223"/>
      <c r="IJO364" s="228"/>
      <c r="IJP364" s="223"/>
      <c r="IJQ364" s="228"/>
      <c r="IJR364" s="223"/>
      <c r="IJS364" s="228"/>
      <c r="IJT364" s="223"/>
      <c r="IJU364" s="228"/>
      <c r="IJV364" s="223"/>
      <c r="IJW364" s="228"/>
      <c r="IJX364" s="223"/>
      <c r="IJY364" s="228"/>
      <c r="IJZ364" s="223"/>
      <c r="IKA364" s="228"/>
      <c r="IKB364" s="223"/>
      <c r="IKC364" s="228"/>
      <c r="IKD364" s="223"/>
      <c r="IKE364" s="228"/>
      <c r="IKF364" s="223"/>
      <c r="IKG364" s="228"/>
      <c r="IKH364" s="223"/>
      <c r="IKI364" s="228"/>
      <c r="IKJ364" s="223"/>
      <c r="IKK364" s="228"/>
      <c r="IKL364" s="223"/>
      <c r="IKM364" s="228"/>
      <c r="IKN364" s="223"/>
      <c r="IKO364" s="228"/>
      <c r="IKP364" s="223"/>
      <c r="IKQ364" s="228"/>
      <c r="IKR364" s="223"/>
      <c r="IKS364" s="228"/>
      <c r="IKT364" s="223"/>
      <c r="IKU364" s="228"/>
      <c r="IKV364" s="223"/>
      <c r="IKW364" s="228"/>
      <c r="IKX364" s="223"/>
      <c r="IKY364" s="228"/>
      <c r="IKZ364" s="223"/>
      <c r="ILA364" s="228"/>
      <c r="ILB364" s="223"/>
      <c r="ILC364" s="228"/>
      <c r="ILD364" s="223"/>
      <c r="ILE364" s="228"/>
      <c r="ILF364" s="223"/>
      <c r="ILG364" s="228"/>
      <c r="ILH364" s="223"/>
      <c r="ILI364" s="228"/>
      <c r="ILJ364" s="223"/>
      <c r="ILK364" s="228"/>
      <c r="ILL364" s="223"/>
      <c r="ILM364" s="228"/>
      <c r="ILN364" s="223"/>
      <c r="ILO364" s="228"/>
      <c r="ILP364" s="223"/>
      <c r="ILQ364" s="228"/>
      <c r="ILR364" s="223"/>
      <c r="ILS364" s="228"/>
      <c r="ILT364" s="223"/>
      <c r="ILU364" s="228"/>
      <c r="ILV364" s="223"/>
      <c r="ILW364" s="228"/>
      <c r="ILX364" s="223"/>
      <c r="ILY364" s="228"/>
      <c r="ILZ364" s="223"/>
      <c r="IMA364" s="228"/>
      <c r="IMB364" s="223"/>
      <c r="IMC364" s="228"/>
      <c r="IMD364" s="223"/>
      <c r="IME364" s="228"/>
      <c r="IMF364" s="223"/>
      <c r="IMG364" s="228"/>
      <c r="IMH364" s="223"/>
      <c r="IMI364" s="228"/>
      <c r="IMJ364" s="223"/>
      <c r="IMK364" s="228"/>
      <c r="IML364" s="223"/>
      <c r="IMM364" s="228"/>
      <c r="IMN364" s="223"/>
      <c r="IMO364" s="228"/>
      <c r="IMP364" s="223"/>
      <c r="IMQ364" s="228"/>
      <c r="IMR364" s="223"/>
      <c r="IMS364" s="228"/>
      <c r="IMT364" s="223"/>
      <c r="IMU364" s="228"/>
      <c r="IMV364" s="223"/>
      <c r="IMW364" s="228"/>
      <c r="IMX364" s="223"/>
      <c r="IMY364" s="228"/>
      <c r="IMZ364" s="223"/>
      <c r="INA364" s="228"/>
      <c r="INB364" s="223"/>
      <c r="INC364" s="228"/>
      <c r="IND364" s="223"/>
      <c r="INE364" s="228"/>
      <c r="INF364" s="223"/>
      <c r="ING364" s="228"/>
      <c r="INH364" s="223"/>
      <c r="INI364" s="228"/>
      <c r="INJ364" s="223"/>
      <c r="INK364" s="228"/>
      <c r="INL364" s="223"/>
      <c r="INM364" s="228"/>
      <c r="INN364" s="223"/>
      <c r="INO364" s="228"/>
      <c r="INP364" s="223"/>
      <c r="INQ364" s="228"/>
      <c r="INR364" s="223"/>
      <c r="INS364" s="228"/>
      <c r="INT364" s="223"/>
      <c r="INU364" s="228"/>
      <c r="INV364" s="223"/>
      <c r="INW364" s="228"/>
      <c r="INX364" s="223"/>
      <c r="INY364" s="228"/>
      <c r="INZ364" s="223"/>
      <c r="IOA364" s="228"/>
      <c r="IOB364" s="223"/>
      <c r="IOC364" s="228"/>
      <c r="IOD364" s="223"/>
      <c r="IOE364" s="228"/>
      <c r="IOF364" s="223"/>
      <c r="IOG364" s="228"/>
      <c r="IOH364" s="223"/>
      <c r="IOI364" s="228"/>
      <c r="IOJ364" s="223"/>
      <c r="IOK364" s="228"/>
      <c r="IOL364" s="223"/>
      <c r="IOM364" s="228"/>
      <c r="ION364" s="223"/>
      <c r="IOO364" s="228"/>
      <c r="IOP364" s="223"/>
      <c r="IOQ364" s="228"/>
      <c r="IOR364" s="223"/>
      <c r="IOS364" s="228"/>
      <c r="IOT364" s="223"/>
      <c r="IOU364" s="228"/>
      <c r="IOV364" s="223"/>
      <c r="IOW364" s="228"/>
      <c r="IOX364" s="223"/>
      <c r="IOY364" s="228"/>
      <c r="IOZ364" s="223"/>
      <c r="IPA364" s="228"/>
      <c r="IPB364" s="223"/>
      <c r="IPC364" s="228"/>
      <c r="IPD364" s="223"/>
      <c r="IPE364" s="228"/>
      <c r="IPF364" s="223"/>
      <c r="IPG364" s="228"/>
      <c r="IPH364" s="223"/>
      <c r="IPI364" s="228"/>
      <c r="IPJ364" s="223"/>
      <c r="IPK364" s="228"/>
      <c r="IPL364" s="223"/>
      <c r="IPM364" s="228"/>
      <c r="IPN364" s="223"/>
      <c r="IPO364" s="228"/>
      <c r="IPP364" s="223"/>
      <c r="IPQ364" s="228"/>
      <c r="IPR364" s="223"/>
      <c r="IPS364" s="228"/>
      <c r="IPT364" s="223"/>
      <c r="IPU364" s="228"/>
      <c r="IPV364" s="223"/>
      <c r="IPW364" s="228"/>
      <c r="IPX364" s="223"/>
      <c r="IPY364" s="228"/>
      <c r="IPZ364" s="223"/>
      <c r="IQA364" s="228"/>
      <c r="IQB364" s="223"/>
      <c r="IQC364" s="228"/>
      <c r="IQD364" s="223"/>
      <c r="IQE364" s="228"/>
      <c r="IQF364" s="223"/>
      <c r="IQG364" s="228"/>
      <c r="IQH364" s="223"/>
      <c r="IQI364" s="228"/>
      <c r="IQJ364" s="223"/>
      <c r="IQK364" s="228"/>
      <c r="IQL364" s="223"/>
      <c r="IQM364" s="228"/>
      <c r="IQN364" s="223"/>
      <c r="IQO364" s="228"/>
      <c r="IQP364" s="223"/>
      <c r="IQQ364" s="228"/>
      <c r="IQR364" s="223"/>
      <c r="IQS364" s="228"/>
      <c r="IQT364" s="223"/>
      <c r="IQU364" s="228"/>
      <c r="IQV364" s="223"/>
      <c r="IQW364" s="228"/>
      <c r="IQX364" s="223"/>
      <c r="IQY364" s="228"/>
      <c r="IQZ364" s="223"/>
      <c r="IRA364" s="228"/>
      <c r="IRB364" s="223"/>
      <c r="IRC364" s="228"/>
      <c r="IRD364" s="223"/>
      <c r="IRE364" s="228"/>
      <c r="IRF364" s="223"/>
      <c r="IRG364" s="228"/>
      <c r="IRH364" s="223"/>
      <c r="IRI364" s="228"/>
      <c r="IRJ364" s="223"/>
      <c r="IRK364" s="228"/>
      <c r="IRL364" s="223"/>
      <c r="IRM364" s="228"/>
      <c r="IRN364" s="223"/>
      <c r="IRO364" s="228"/>
      <c r="IRP364" s="223"/>
      <c r="IRQ364" s="228"/>
      <c r="IRR364" s="223"/>
      <c r="IRS364" s="228"/>
      <c r="IRT364" s="223"/>
      <c r="IRU364" s="228"/>
      <c r="IRV364" s="223"/>
      <c r="IRW364" s="228"/>
      <c r="IRX364" s="223"/>
      <c r="IRY364" s="228"/>
      <c r="IRZ364" s="223"/>
      <c r="ISA364" s="228"/>
      <c r="ISB364" s="223"/>
      <c r="ISC364" s="228"/>
      <c r="ISD364" s="223"/>
      <c r="ISE364" s="228"/>
      <c r="ISF364" s="223"/>
      <c r="ISG364" s="228"/>
      <c r="ISH364" s="223"/>
      <c r="ISI364" s="228"/>
      <c r="ISJ364" s="223"/>
      <c r="ISK364" s="228"/>
      <c r="ISL364" s="223"/>
      <c r="ISM364" s="228"/>
      <c r="ISN364" s="223"/>
      <c r="ISO364" s="228"/>
      <c r="ISP364" s="223"/>
      <c r="ISQ364" s="228"/>
      <c r="ISR364" s="223"/>
      <c r="ISS364" s="228"/>
      <c r="IST364" s="223"/>
      <c r="ISU364" s="228"/>
      <c r="ISV364" s="223"/>
      <c r="ISW364" s="228"/>
      <c r="ISX364" s="223"/>
      <c r="ISY364" s="228"/>
      <c r="ISZ364" s="223"/>
      <c r="ITA364" s="228"/>
      <c r="ITB364" s="223"/>
      <c r="ITC364" s="228"/>
      <c r="ITD364" s="223"/>
      <c r="ITE364" s="228"/>
      <c r="ITF364" s="223"/>
      <c r="ITG364" s="228"/>
      <c r="ITH364" s="223"/>
      <c r="ITI364" s="228"/>
      <c r="ITJ364" s="223"/>
      <c r="ITK364" s="228"/>
      <c r="ITL364" s="223"/>
      <c r="ITM364" s="228"/>
      <c r="ITN364" s="223"/>
      <c r="ITO364" s="228"/>
      <c r="ITP364" s="223"/>
      <c r="ITQ364" s="228"/>
      <c r="ITR364" s="223"/>
      <c r="ITS364" s="228"/>
      <c r="ITT364" s="223"/>
      <c r="ITU364" s="228"/>
      <c r="ITV364" s="223"/>
      <c r="ITW364" s="228"/>
      <c r="ITX364" s="223"/>
      <c r="ITY364" s="228"/>
      <c r="ITZ364" s="223"/>
      <c r="IUA364" s="228"/>
      <c r="IUB364" s="223"/>
      <c r="IUC364" s="228"/>
      <c r="IUD364" s="223"/>
      <c r="IUE364" s="228"/>
      <c r="IUF364" s="223"/>
      <c r="IUG364" s="228"/>
      <c r="IUH364" s="223"/>
      <c r="IUI364" s="228"/>
      <c r="IUJ364" s="223"/>
      <c r="IUK364" s="228"/>
      <c r="IUL364" s="223"/>
      <c r="IUM364" s="228"/>
      <c r="IUN364" s="223"/>
      <c r="IUO364" s="228"/>
      <c r="IUP364" s="223"/>
      <c r="IUQ364" s="228"/>
      <c r="IUR364" s="223"/>
      <c r="IUS364" s="228"/>
      <c r="IUT364" s="223"/>
      <c r="IUU364" s="228"/>
      <c r="IUV364" s="223"/>
      <c r="IUW364" s="228"/>
      <c r="IUX364" s="223"/>
      <c r="IUY364" s="228"/>
      <c r="IUZ364" s="223"/>
      <c r="IVA364" s="228"/>
      <c r="IVB364" s="223"/>
      <c r="IVC364" s="228"/>
      <c r="IVD364" s="223"/>
      <c r="IVE364" s="228"/>
      <c r="IVF364" s="223"/>
      <c r="IVG364" s="228"/>
      <c r="IVH364" s="223"/>
      <c r="IVI364" s="228"/>
      <c r="IVJ364" s="223"/>
      <c r="IVK364" s="228"/>
      <c r="IVL364" s="223"/>
      <c r="IVM364" s="228"/>
      <c r="IVN364" s="223"/>
      <c r="IVO364" s="228"/>
      <c r="IVP364" s="223"/>
      <c r="IVQ364" s="228"/>
      <c r="IVR364" s="223"/>
      <c r="IVS364" s="228"/>
      <c r="IVT364" s="223"/>
      <c r="IVU364" s="228"/>
      <c r="IVV364" s="223"/>
      <c r="IVW364" s="228"/>
      <c r="IVX364" s="223"/>
      <c r="IVY364" s="228"/>
      <c r="IVZ364" s="223"/>
      <c r="IWA364" s="228"/>
      <c r="IWB364" s="223"/>
      <c r="IWC364" s="228"/>
      <c r="IWD364" s="223"/>
      <c r="IWE364" s="228"/>
      <c r="IWF364" s="223"/>
      <c r="IWG364" s="228"/>
      <c r="IWH364" s="223"/>
      <c r="IWI364" s="228"/>
      <c r="IWJ364" s="223"/>
      <c r="IWK364" s="228"/>
      <c r="IWL364" s="223"/>
      <c r="IWM364" s="228"/>
      <c r="IWN364" s="223"/>
      <c r="IWO364" s="228"/>
      <c r="IWP364" s="223"/>
      <c r="IWQ364" s="228"/>
      <c r="IWR364" s="223"/>
      <c r="IWS364" s="228"/>
      <c r="IWT364" s="223"/>
      <c r="IWU364" s="228"/>
      <c r="IWV364" s="223"/>
      <c r="IWW364" s="228"/>
      <c r="IWX364" s="223"/>
      <c r="IWY364" s="228"/>
      <c r="IWZ364" s="223"/>
      <c r="IXA364" s="228"/>
      <c r="IXB364" s="223"/>
      <c r="IXC364" s="228"/>
      <c r="IXD364" s="223"/>
      <c r="IXE364" s="228"/>
      <c r="IXF364" s="223"/>
      <c r="IXG364" s="228"/>
      <c r="IXH364" s="223"/>
      <c r="IXI364" s="228"/>
      <c r="IXJ364" s="223"/>
      <c r="IXK364" s="228"/>
      <c r="IXL364" s="223"/>
      <c r="IXM364" s="228"/>
      <c r="IXN364" s="223"/>
      <c r="IXO364" s="228"/>
      <c r="IXP364" s="223"/>
      <c r="IXQ364" s="228"/>
      <c r="IXR364" s="223"/>
      <c r="IXS364" s="228"/>
      <c r="IXT364" s="223"/>
      <c r="IXU364" s="228"/>
      <c r="IXV364" s="223"/>
      <c r="IXW364" s="228"/>
      <c r="IXX364" s="223"/>
      <c r="IXY364" s="228"/>
      <c r="IXZ364" s="223"/>
      <c r="IYA364" s="228"/>
      <c r="IYB364" s="223"/>
      <c r="IYC364" s="228"/>
      <c r="IYD364" s="223"/>
      <c r="IYE364" s="228"/>
      <c r="IYF364" s="223"/>
      <c r="IYG364" s="228"/>
      <c r="IYH364" s="223"/>
      <c r="IYI364" s="228"/>
      <c r="IYJ364" s="223"/>
      <c r="IYK364" s="228"/>
      <c r="IYL364" s="223"/>
      <c r="IYM364" s="228"/>
      <c r="IYN364" s="223"/>
      <c r="IYO364" s="228"/>
      <c r="IYP364" s="223"/>
      <c r="IYQ364" s="228"/>
      <c r="IYR364" s="223"/>
      <c r="IYS364" s="228"/>
      <c r="IYT364" s="223"/>
      <c r="IYU364" s="228"/>
      <c r="IYV364" s="223"/>
      <c r="IYW364" s="228"/>
      <c r="IYX364" s="223"/>
      <c r="IYY364" s="228"/>
      <c r="IYZ364" s="223"/>
      <c r="IZA364" s="228"/>
      <c r="IZB364" s="223"/>
      <c r="IZC364" s="228"/>
      <c r="IZD364" s="223"/>
      <c r="IZE364" s="228"/>
      <c r="IZF364" s="223"/>
      <c r="IZG364" s="228"/>
      <c r="IZH364" s="223"/>
      <c r="IZI364" s="228"/>
      <c r="IZJ364" s="223"/>
      <c r="IZK364" s="228"/>
      <c r="IZL364" s="223"/>
      <c r="IZM364" s="228"/>
      <c r="IZN364" s="223"/>
      <c r="IZO364" s="228"/>
      <c r="IZP364" s="223"/>
      <c r="IZQ364" s="228"/>
      <c r="IZR364" s="223"/>
      <c r="IZS364" s="228"/>
      <c r="IZT364" s="223"/>
      <c r="IZU364" s="228"/>
      <c r="IZV364" s="223"/>
      <c r="IZW364" s="228"/>
      <c r="IZX364" s="223"/>
      <c r="IZY364" s="228"/>
      <c r="IZZ364" s="223"/>
      <c r="JAA364" s="228"/>
      <c r="JAB364" s="223"/>
      <c r="JAC364" s="228"/>
      <c r="JAD364" s="223"/>
      <c r="JAE364" s="228"/>
      <c r="JAF364" s="223"/>
      <c r="JAG364" s="228"/>
      <c r="JAH364" s="223"/>
      <c r="JAI364" s="228"/>
      <c r="JAJ364" s="223"/>
      <c r="JAK364" s="228"/>
      <c r="JAL364" s="223"/>
      <c r="JAM364" s="228"/>
      <c r="JAN364" s="223"/>
      <c r="JAO364" s="228"/>
      <c r="JAP364" s="223"/>
      <c r="JAQ364" s="228"/>
      <c r="JAR364" s="223"/>
      <c r="JAS364" s="228"/>
      <c r="JAT364" s="223"/>
      <c r="JAU364" s="228"/>
      <c r="JAV364" s="223"/>
      <c r="JAW364" s="228"/>
      <c r="JAX364" s="223"/>
      <c r="JAY364" s="228"/>
      <c r="JAZ364" s="223"/>
      <c r="JBA364" s="228"/>
      <c r="JBB364" s="223"/>
      <c r="JBC364" s="228"/>
      <c r="JBD364" s="223"/>
      <c r="JBE364" s="228"/>
      <c r="JBF364" s="223"/>
      <c r="JBG364" s="228"/>
      <c r="JBH364" s="223"/>
      <c r="JBI364" s="228"/>
      <c r="JBJ364" s="223"/>
      <c r="JBK364" s="228"/>
      <c r="JBL364" s="223"/>
      <c r="JBM364" s="228"/>
      <c r="JBN364" s="223"/>
      <c r="JBO364" s="228"/>
      <c r="JBP364" s="223"/>
      <c r="JBQ364" s="228"/>
      <c r="JBR364" s="223"/>
      <c r="JBS364" s="228"/>
      <c r="JBT364" s="223"/>
      <c r="JBU364" s="228"/>
      <c r="JBV364" s="223"/>
      <c r="JBW364" s="228"/>
      <c r="JBX364" s="223"/>
      <c r="JBY364" s="228"/>
      <c r="JBZ364" s="223"/>
      <c r="JCA364" s="228"/>
      <c r="JCB364" s="223"/>
      <c r="JCC364" s="228"/>
      <c r="JCD364" s="223"/>
      <c r="JCE364" s="228"/>
      <c r="JCF364" s="223"/>
      <c r="JCG364" s="228"/>
      <c r="JCH364" s="223"/>
      <c r="JCI364" s="228"/>
      <c r="JCJ364" s="223"/>
      <c r="JCK364" s="228"/>
      <c r="JCL364" s="223"/>
      <c r="JCM364" s="228"/>
      <c r="JCN364" s="223"/>
      <c r="JCO364" s="228"/>
      <c r="JCP364" s="223"/>
      <c r="JCQ364" s="228"/>
      <c r="JCR364" s="223"/>
      <c r="JCS364" s="228"/>
      <c r="JCT364" s="223"/>
      <c r="JCU364" s="228"/>
      <c r="JCV364" s="223"/>
      <c r="JCW364" s="228"/>
      <c r="JCX364" s="223"/>
      <c r="JCY364" s="228"/>
      <c r="JCZ364" s="223"/>
      <c r="JDA364" s="228"/>
      <c r="JDB364" s="223"/>
      <c r="JDC364" s="228"/>
      <c r="JDD364" s="223"/>
      <c r="JDE364" s="228"/>
      <c r="JDF364" s="223"/>
      <c r="JDG364" s="228"/>
      <c r="JDH364" s="223"/>
      <c r="JDI364" s="228"/>
      <c r="JDJ364" s="223"/>
      <c r="JDK364" s="228"/>
      <c r="JDL364" s="223"/>
      <c r="JDM364" s="228"/>
      <c r="JDN364" s="223"/>
      <c r="JDO364" s="228"/>
      <c r="JDP364" s="223"/>
      <c r="JDQ364" s="228"/>
      <c r="JDR364" s="223"/>
      <c r="JDS364" s="228"/>
      <c r="JDT364" s="223"/>
      <c r="JDU364" s="228"/>
      <c r="JDV364" s="223"/>
      <c r="JDW364" s="228"/>
      <c r="JDX364" s="223"/>
      <c r="JDY364" s="228"/>
      <c r="JDZ364" s="223"/>
      <c r="JEA364" s="228"/>
      <c r="JEB364" s="223"/>
      <c r="JEC364" s="228"/>
      <c r="JED364" s="223"/>
      <c r="JEE364" s="228"/>
      <c r="JEF364" s="223"/>
      <c r="JEG364" s="228"/>
      <c r="JEH364" s="223"/>
      <c r="JEI364" s="228"/>
      <c r="JEJ364" s="223"/>
      <c r="JEK364" s="228"/>
      <c r="JEL364" s="223"/>
      <c r="JEM364" s="228"/>
      <c r="JEN364" s="223"/>
      <c r="JEO364" s="228"/>
      <c r="JEP364" s="223"/>
      <c r="JEQ364" s="228"/>
      <c r="JER364" s="223"/>
      <c r="JES364" s="228"/>
      <c r="JET364" s="223"/>
      <c r="JEU364" s="228"/>
      <c r="JEV364" s="223"/>
      <c r="JEW364" s="228"/>
      <c r="JEX364" s="223"/>
      <c r="JEY364" s="228"/>
      <c r="JEZ364" s="223"/>
      <c r="JFA364" s="228"/>
      <c r="JFB364" s="223"/>
      <c r="JFC364" s="228"/>
      <c r="JFD364" s="223"/>
      <c r="JFE364" s="228"/>
      <c r="JFF364" s="223"/>
      <c r="JFG364" s="228"/>
      <c r="JFH364" s="223"/>
      <c r="JFI364" s="228"/>
      <c r="JFJ364" s="223"/>
      <c r="JFK364" s="228"/>
      <c r="JFL364" s="223"/>
      <c r="JFM364" s="228"/>
      <c r="JFN364" s="223"/>
      <c r="JFO364" s="228"/>
      <c r="JFP364" s="223"/>
      <c r="JFQ364" s="228"/>
      <c r="JFR364" s="223"/>
      <c r="JFS364" s="228"/>
      <c r="JFT364" s="223"/>
      <c r="JFU364" s="228"/>
      <c r="JFV364" s="223"/>
      <c r="JFW364" s="228"/>
      <c r="JFX364" s="223"/>
      <c r="JFY364" s="228"/>
      <c r="JFZ364" s="223"/>
      <c r="JGA364" s="228"/>
      <c r="JGB364" s="223"/>
      <c r="JGC364" s="228"/>
      <c r="JGD364" s="223"/>
      <c r="JGE364" s="228"/>
      <c r="JGF364" s="223"/>
      <c r="JGG364" s="228"/>
      <c r="JGH364" s="223"/>
      <c r="JGI364" s="228"/>
      <c r="JGJ364" s="223"/>
      <c r="JGK364" s="228"/>
      <c r="JGL364" s="223"/>
      <c r="JGM364" s="228"/>
      <c r="JGN364" s="223"/>
      <c r="JGO364" s="228"/>
      <c r="JGP364" s="223"/>
      <c r="JGQ364" s="228"/>
      <c r="JGR364" s="223"/>
      <c r="JGS364" s="228"/>
      <c r="JGT364" s="223"/>
      <c r="JGU364" s="228"/>
      <c r="JGV364" s="223"/>
      <c r="JGW364" s="228"/>
      <c r="JGX364" s="223"/>
      <c r="JGY364" s="228"/>
      <c r="JGZ364" s="223"/>
      <c r="JHA364" s="228"/>
      <c r="JHB364" s="223"/>
      <c r="JHC364" s="228"/>
      <c r="JHD364" s="223"/>
      <c r="JHE364" s="228"/>
      <c r="JHF364" s="223"/>
      <c r="JHG364" s="228"/>
      <c r="JHH364" s="223"/>
      <c r="JHI364" s="228"/>
      <c r="JHJ364" s="223"/>
      <c r="JHK364" s="228"/>
      <c r="JHL364" s="223"/>
      <c r="JHM364" s="228"/>
      <c r="JHN364" s="223"/>
      <c r="JHO364" s="228"/>
      <c r="JHP364" s="223"/>
      <c r="JHQ364" s="228"/>
      <c r="JHR364" s="223"/>
      <c r="JHS364" s="228"/>
      <c r="JHT364" s="223"/>
      <c r="JHU364" s="228"/>
      <c r="JHV364" s="223"/>
      <c r="JHW364" s="228"/>
      <c r="JHX364" s="223"/>
      <c r="JHY364" s="228"/>
      <c r="JHZ364" s="223"/>
      <c r="JIA364" s="228"/>
      <c r="JIB364" s="223"/>
      <c r="JIC364" s="228"/>
      <c r="JID364" s="223"/>
      <c r="JIE364" s="228"/>
      <c r="JIF364" s="223"/>
      <c r="JIG364" s="228"/>
      <c r="JIH364" s="223"/>
      <c r="JII364" s="228"/>
      <c r="JIJ364" s="223"/>
      <c r="JIK364" s="228"/>
      <c r="JIL364" s="223"/>
      <c r="JIM364" s="228"/>
      <c r="JIN364" s="223"/>
      <c r="JIO364" s="228"/>
      <c r="JIP364" s="223"/>
      <c r="JIQ364" s="228"/>
      <c r="JIR364" s="223"/>
      <c r="JIS364" s="228"/>
      <c r="JIT364" s="223"/>
      <c r="JIU364" s="228"/>
      <c r="JIV364" s="223"/>
      <c r="JIW364" s="228"/>
      <c r="JIX364" s="223"/>
      <c r="JIY364" s="228"/>
      <c r="JIZ364" s="223"/>
      <c r="JJA364" s="228"/>
      <c r="JJB364" s="223"/>
      <c r="JJC364" s="228"/>
      <c r="JJD364" s="223"/>
      <c r="JJE364" s="228"/>
      <c r="JJF364" s="223"/>
      <c r="JJG364" s="228"/>
      <c r="JJH364" s="223"/>
      <c r="JJI364" s="228"/>
      <c r="JJJ364" s="223"/>
      <c r="JJK364" s="228"/>
      <c r="JJL364" s="223"/>
      <c r="JJM364" s="228"/>
      <c r="JJN364" s="223"/>
      <c r="JJO364" s="228"/>
      <c r="JJP364" s="223"/>
      <c r="JJQ364" s="228"/>
      <c r="JJR364" s="223"/>
      <c r="JJS364" s="228"/>
      <c r="JJT364" s="223"/>
      <c r="JJU364" s="228"/>
      <c r="JJV364" s="223"/>
      <c r="JJW364" s="228"/>
      <c r="JJX364" s="223"/>
      <c r="JJY364" s="228"/>
      <c r="JJZ364" s="223"/>
      <c r="JKA364" s="228"/>
      <c r="JKB364" s="223"/>
      <c r="JKC364" s="228"/>
      <c r="JKD364" s="223"/>
      <c r="JKE364" s="228"/>
      <c r="JKF364" s="223"/>
      <c r="JKG364" s="228"/>
      <c r="JKH364" s="223"/>
      <c r="JKI364" s="228"/>
      <c r="JKJ364" s="223"/>
      <c r="JKK364" s="228"/>
      <c r="JKL364" s="223"/>
      <c r="JKM364" s="228"/>
      <c r="JKN364" s="223"/>
      <c r="JKO364" s="228"/>
      <c r="JKP364" s="223"/>
      <c r="JKQ364" s="228"/>
      <c r="JKR364" s="223"/>
      <c r="JKS364" s="228"/>
      <c r="JKT364" s="223"/>
      <c r="JKU364" s="228"/>
      <c r="JKV364" s="223"/>
      <c r="JKW364" s="228"/>
      <c r="JKX364" s="223"/>
      <c r="JKY364" s="228"/>
      <c r="JKZ364" s="223"/>
      <c r="JLA364" s="228"/>
      <c r="JLB364" s="223"/>
      <c r="JLC364" s="228"/>
      <c r="JLD364" s="223"/>
      <c r="JLE364" s="228"/>
      <c r="JLF364" s="223"/>
      <c r="JLG364" s="228"/>
      <c r="JLH364" s="223"/>
      <c r="JLI364" s="228"/>
      <c r="JLJ364" s="223"/>
      <c r="JLK364" s="228"/>
      <c r="JLL364" s="223"/>
      <c r="JLM364" s="228"/>
      <c r="JLN364" s="223"/>
      <c r="JLO364" s="228"/>
      <c r="JLP364" s="223"/>
      <c r="JLQ364" s="228"/>
      <c r="JLR364" s="223"/>
      <c r="JLS364" s="228"/>
      <c r="JLT364" s="223"/>
      <c r="JLU364" s="228"/>
      <c r="JLV364" s="223"/>
      <c r="JLW364" s="228"/>
      <c r="JLX364" s="223"/>
      <c r="JLY364" s="228"/>
      <c r="JLZ364" s="223"/>
      <c r="JMA364" s="228"/>
      <c r="JMB364" s="223"/>
      <c r="JMC364" s="228"/>
      <c r="JMD364" s="223"/>
      <c r="JME364" s="228"/>
      <c r="JMF364" s="223"/>
      <c r="JMG364" s="228"/>
      <c r="JMH364" s="223"/>
      <c r="JMI364" s="228"/>
      <c r="JMJ364" s="223"/>
      <c r="JMK364" s="228"/>
      <c r="JML364" s="223"/>
      <c r="JMM364" s="228"/>
      <c r="JMN364" s="223"/>
      <c r="JMO364" s="228"/>
      <c r="JMP364" s="223"/>
      <c r="JMQ364" s="228"/>
      <c r="JMR364" s="223"/>
      <c r="JMS364" s="228"/>
      <c r="JMT364" s="223"/>
      <c r="JMU364" s="228"/>
      <c r="JMV364" s="223"/>
      <c r="JMW364" s="228"/>
      <c r="JMX364" s="223"/>
      <c r="JMY364" s="228"/>
      <c r="JMZ364" s="223"/>
      <c r="JNA364" s="228"/>
      <c r="JNB364" s="223"/>
      <c r="JNC364" s="228"/>
      <c r="JND364" s="223"/>
      <c r="JNE364" s="228"/>
      <c r="JNF364" s="223"/>
      <c r="JNG364" s="228"/>
      <c r="JNH364" s="223"/>
      <c r="JNI364" s="228"/>
      <c r="JNJ364" s="223"/>
      <c r="JNK364" s="228"/>
      <c r="JNL364" s="223"/>
      <c r="JNM364" s="228"/>
      <c r="JNN364" s="223"/>
      <c r="JNO364" s="228"/>
      <c r="JNP364" s="223"/>
      <c r="JNQ364" s="228"/>
      <c r="JNR364" s="223"/>
      <c r="JNS364" s="228"/>
      <c r="JNT364" s="223"/>
      <c r="JNU364" s="228"/>
      <c r="JNV364" s="223"/>
      <c r="JNW364" s="228"/>
      <c r="JNX364" s="223"/>
      <c r="JNY364" s="228"/>
      <c r="JNZ364" s="223"/>
      <c r="JOA364" s="228"/>
      <c r="JOB364" s="223"/>
      <c r="JOC364" s="228"/>
      <c r="JOD364" s="223"/>
      <c r="JOE364" s="228"/>
      <c r="JOF364" s="223"/>
      <c r="JOG364" s="228"/>
      <c r="JOH364" s="223"/>
      <c r="JOI364" s="228"/>
      <c r="JOJ364" s="223"/>
      <c r="JOK364" s="228"/>
      <c r="JOL364" s="223"/>
      <c r="JOM364" s="228"/>
      <c r="JON364" s="223"/>
      <c r="JOO364" s="228"/>
      <c r="JOP364" s="223"/>
      <c r="JOQ364" s="228"/>
      <c r="JOR364" s="223"/>
      <c r="JOS364" s="228"/>
      <c r="JOT364" s="223"/>
      <c r="JOU364" s="228"/>
      <c r="JOV364" s="223"/>
      <c r="JOW364" s="228"/>
      <c r="JOX364" s="223"/>
      <c r="JOY364" s="228"/>
      <c r="JOZ364" s="223"/>
      <c r="JPA364" s="228"/>
      <c r="JPB364" s="223"/>
      <c r="JPC364" s="228"/>
      <c r="JPD364" s="223"/>
      <c r="JPE364" s="228"/>
      <c r="JPF364" s="223"/>
      <c r="JPG364" s="228"/>
      <c r="JPH364" s="223"/>
      <c r="JPI364" s="228"/>
      <c r="JPJ364" s="223"/>
      <c r="JPK364" s="228"/>
      <c r="JPL364" s="223"/>
      <c r="JPM364" s="228"/>
      <c r="JPN364" s="223"/>
      <c r="JPO364" s="228"/>
      <c r="JPP364" s="223"/>
      <c r="JPQ364" s="228"/>
      <c r="JPR364" s="223"/>
      <c r="JPS364" s="228"/>
      <c r="JPT364" s="223"/>
      <c r="JPU364" s="228"/>
      <c r="JPV364" s="223"/>
      <c r="JPW364" s="228"/>
      <c r="JPX364" s="223"/>
      <c r="JPY364" s="228"/>
      <c r="JPZ364" s="223"/>
      <c r="JQA364" s="228"/>
      <c r="JQB364" s="223"/>
      <c r="JQC364" s="228"/>
      <c r="JQD364" s="223"/>
      <c r="JQE364" s="228"/>
      <c r="JQF364" s="223"/>
      <c r="JQG364" s="228"/>
      <c r="JQH364" s="223"/>
      <c r="JQI364" s="228"/>
      <c r="JQJ364" s="223"/>
      <c r="JQK364" s="228"/>
      <c r="JQL364" s="223"/>
      <c r="JQM364" s="228"/>
      <c r="JQN364" s="223"/>
      <c r="JQO364" s="228"/>
      <c r="JQP364" s="223"/>
      <c r="JQQ364" s="228"/>
      <c r="JQR364" s="223"/>
      <c r="JQS364" s="228"/>
      <c r="JQT364" s="223"/>
      <c r="JQU364" s="228"/>
      <c r="JQV364" s="223"/>
      <c r="JQW364" s="228"/>
      <c r="JQX364" s="223"/>
      <c r="JQY364" s="228"/>
      <c r="JQZ364" s="223"/>
      <c r="JRA364" s="228"/>
      <c r="JRB364" s="223"/>
      <c r="JRC364" s="228"/>
      <c r="JRD364" s="223"/>
      <c r="JRE364" s="228"/>
      <c r="JRF364" s="223"/>
      <c r="JRG364" s="228"/>
      <c r="JRH364" s="223"/>
      <c r="JRI364" s="228"/>
      <c r="JRJ364" s="223"/>
      <c r="JRK364" s="228"/>
      <c r="JRL364" s="223"/>
      <c r="JRM364" s="228"/>
      <c r="JRN364" s="223"/>
      <c r="JRO364" s="228"/>
      <c r="JRP364" s="223"/>
      <c r="JRQ364" s="228"/>
      <c r="JRR364" s="223"/>
      <c r="JRS364" s="228"/>
      <c r="JRT364" s="223"/>
      <c r="JRU364" s="228"/>
      <c r="JRV364" s="223"/>
      <c r="JRW364" s="228"/>
      <c r="JRX364" s="223"/>
      <c r="JRY364" s="228"/>
      <c r="JRZ364" s="223"/>
      <c r="JSA364" s="228"/>
      <c r="JSB364" s="223"/>
      <c r="JSC364" s="228"/>
      <c r="JSD364" s="223"/>
      <c r="JSE364" s="228"/>
      <c r="JSF364" s="223"/>
      <c r="JSG364" s="228"/>
      <c r="JSH364" s="223"/>
      <c r="JSI364" s="228"/>
      <c r="JSJ364" s="223"/>
      <c r="JSK364" s="228"/>
      <c r="JSL364" s="223"/>
      <c r="JSM364" s="228"/>
      <c r="JSN364" s="223"/>
      <c r="JSO364" s="228"/>
      <c r="JSP364" s="223"/>
      <c r="JSQ364" s="228"/>
      <c r="JSR364" s="223"/>
      <c r="JSS364" s="228"/>
      <c r="JST364" s="223"/>
      <c r="JSU364" s="228"/>
      <c r="JSV364" s="223"/>
      <c r="JSW364" s="228"/>
      <c r="JSX364" s="223"/>
      <c r="JSY364" s="228"/>
      <c r="JSZ364" s="223"/>
      <c r="JTA364" s="228"/>
      <c r="JTB364" s="223"/>
      <c r="JTC364" s="228"/>
      <c r="JTD364" s="223"/>
      <c r="JTE364" s="228"/>
      <c r="JTF364" s="223"/>
      <c r="JTG364" s="228"/>
      <c r="JTH364" s="223"/>
      <c r="JTI364" s="228"/>
      <c r="JTJ364" s="223"/>
      <c r="JTK364" s="228"/>
      <c r="JTL364" s="223"/>
      <c r="JTM364" s="228"/>
      <c r="JTN364" s="223"/>
      <c r="JTO364" s="228"/>
      <c r="JTP364" s="223"/>
      <c r="JTQ364" s="228"/>
      <c r="JTR364" s="223"/>
      <c r="JTS364" s="228"/>
      <c r="JTT364" s="223"/>
      <c r="JTU364" s="228"/>
      <c r="JTV364" s="223"/>
      <c r="JTW364" s="228"/>
      <c r="JTX364" s="223"/>
      <c r="JTY364" s="228"/>
      <c r="JTZ364" s="223"/>
      <c r="JUA364" s="228"/>
      <c r="JUB364" s="223"/>
      <c r="JUC364" s="228"/>
      <c r="JUD364" s="223"/>
      <c r="JUE364" s="228"/>
      <c r="JUF364" s="223"/>
      <c r="JUG364" s="228"/>
      <c r="JUH364" s="223"/>
      <c r="JUI364" s="228"/>
      <c r="JUJ364" s="223"/>
      <c r="JUK364" s="228"/>
      <c r="JUL364" s="223"/>
      <c r="JUM364" s="228"/>
      <c r="JUN364" s="223"/>
      <c r="JUO364" s="228"/>
      <c r="JUP364" s="223"/>
      <c r="JUQ364" s="228"/>
      <c r="JUR364" s="223"/>
      <c r="JUS364" s="228"/>
      <c r="JUT364" s="223"/>
      <c r="JUU364" s="228"/>
      <c r="JUV364" s="223"/>
      <c r="JUW364" s="228"/>
      <c r="JUX364" s="223"/>
      <c r="JUY364" s="228"/>
      <c r="JUZ364" s="223"/>
      <c r="JVA364" s="228"/>
      <c r="JVB364" s="223"/>
      <c r="JVC364" s="228"/>
      <c r="JVD364" s="223"/>
      <c r="JVE364" s="228"/>
      <c r="JVF364" s="223"/>
      <c r="JVG364" s="228"/>
      <c r="JVH364" s="223"/>
      <c r="JVI364" s="228"/>
      <c r="JVJ364" s="223"/>
      <c r="JVK364" s="228"/>
      <c r="JVL364" s="223"/>
      <c r="JVM364" s="228"/>
      <c r="JVN364" s="223"/>
      <c r="JVO364" s="228"/>
      <c r="JVP364" s="223"/>
      <c r="JVQ364" s="228"/>
      <c r="JVR364" s="223"/>
      <c r="JVS364" s="228"/>
      <c r="JVT364" s="223"/>
      <c r="JVU364" s="228"/>
      <c r="JVV364" s="223"/>
      <c r="JVW364" s="228"/>
      <c r="JVX364" s="223"/>
      <c r="JVY364" s="228"/>
      <c r="JVZ364" s="223"/>
      <c r="JWA364" s="228"/>
      <c r="JWB364" s="223"/>
      <c r="JWC364" s="228"/>
      <c r="JWD364" s="223"/>
      <c r="JWE364" s="228"/>
      <c r="JWF364" s="223"/>
      <c r="JWG364" s="228"/>
      <c r="JWH364" s="223"/>
      <c r="JWI364" s="228"/>
      <c r="JWJ364" s="223"/>
      <c r="JWK364" s="228"/>
      <c r="JWL364" s="223"/>
      <c r="JWM364" s="228"/>
      <c r="JWN364" s="223"/>
      <c r="JWO364" s="228"/>
      <c r="JWP364" s="223"/>
      <c r="JWQ364" s="228"/>
      <c r="JWR364" s="223"/>
      <c r="JWS364" s="228"/>
      <c r="JWT364" s="223"/>
      <c r="JWU364" s="228"/>
      <c r="JWV364" s="223"/>
      <c r="JWW364" s="228"/>
      <c r="JWX364" s="223"/>
      <c r="JWY364" s="228"/>
      <c r="JWZ364" s="223"/>
      <c r="JXA364" s="228"/>
      <c r="JXB364" s="223"/>
      <c r="JXC364" s="228"/>
      <c r="JXD364" s="223"/>
      <c r="JXE364" s="228"/>
      <c r="JXF364" s="223"/>
      <c r="JXG364" s="228"/>
      <c r="JXH364" s="223"/>
      <c r="JXI364" s="228"/>
      <c r="JXJ364" s="223"/>
      <c r="JXK364" s="228"/>
      <c r="JXL364" s="223"/>
      <c r="JXM364" s="228"/>
      <c r="JXN364" s="223"/>
      <c r="JXO364" s="228"/>
      <c r="JXP364" s="223"/>
      <c r="JXQ364" s="228"/>
      <c r="JXR364" s="223"/>
      <c r="JXS364" s="228"/>
      <c r="JXT364" s="223"/>
      <c r="JXU364" s="228"/>
      <c r="JXV364" s="223"/>
      <c r="JXW364" s="228"/>
      <c r="JXX364" s="223"/>
      <c r="JXY364" s="228"/>
      <c r="JXZ364" s="223"/>
      <c r="JYA364" s="228"/>
      <c r="JYB364" s="223"/>
      <c r="JYC364" s="228"/>
      <c r="JYD364" s="223"/>
      <c r="JYE364" s="228"/>
      <c r="JYF364" s="223"/>
      <c r="JYG364" s="228"/>
      <c r="JYH364" s="223"/>
      <c r="JYI364" s="228"/>
      <c r="JYJ364" s="223"/>
      <c r="JYK364" s="228"/>
      <c r="JYL364" s="223"/>
      <c r="JYM364" s="228"/>
      <c r="JYN364" s="223"/>
      <c r="JYO364" s="228"/>
      <c r="JYP364" s="223"/>
      <c r="JYQ364" s="228"/>
      <c r="JYR364" s="223"/>
      <c r="JYS364" s="228"/>
      <c r="JYT364" s="223"/>
      <c r="JYU364" s="228"/>
      <c r="JYV364" s="223"/>
      <c r="JYW364" s="228"/>
      <c r="JYX364" s="223"/>
      <c r="JYY364" s="228"/>
      <c r="JYZ364" s="223"/>
      <c r="JZA364" s="228"/>
      <c r="JZB364" s="223"/>
      <c r="JZC364" s="228"/>
      <c r="JZD364" s="223"/>
      <c r="JZE364" s="228"/>
      <c r="JZF364" s="223"/>
      <c r="JZG364" s="228"/>
      <c r="JZH364" s="223"/>
      <c r="JZI364" s="228"/>
      <c r="JZJ364" s="223"/>
      <c r="JZK364" s="228"/>
      <c r="JZL364" s="223"/>
      <c r="JZM364" s="228"/>
      <c r="JZN364" s="223"/>
      <c r="JZO364" s="228"/>
      <c r="JZP364" s="223"/>
      <c r="JZQ364" s="228"/>
      <c r="JZR364" s="223"/>
      <c r="JZS364" s="228"/>
      <c r="JZT364" s="223"/>
      <c r="JZU364" s="228"/>
      <c r="JZV364" s="223"/>
      <c r="JZW364" s="228"/>
      <c r="JZX364" s="223"/>
      <c r="JZY364" s="228"/>
      <c r="JZZ364" s="223"/>
      <c r="KAA364" s="228"/>
      <c r="KAB364" s="223"/>
      <c r="KAC364" s="228"/>
      <c r="KAD364" s="223"/>
      <c r="KAE364" s="228"/>
      <c r="KAF364" s="223"/>
      <c r="KAG364" s="228"/>
      <c r="KAH364" s="223"/>
      <c r="KAI364" s="228"/>
      <c r="KAJ364" s="223"/>
      <c r="KAK364" s="228"/>
      <c r="KAL364" s="223"/>
      <c r="KAM364" s="228"/>
      <c r="KAN364" s="223"/>
      <c r="KAO364" s="228"/>
      <c r="KAP364" s="223"/>
      <c r="KAQ364" s="228"/>
      <c r="KAR364" s="223"/>
      <c r="KAS364" s="228"/>
      <c r="KAT364" s="223"/>
      <c r="KAU364" s="228"/>
      <c r="KAV364" s="223"/>
      <c r="KAW364" s="228"/>
      <c r="KAX364" s="223"/>
      <c r="KAY364" s="228"/>
      <c r="KAZ364" s="223"/>
      <c r="KBA364" s="228"/>
      <c r="KBB364" s="223"/>
      <c r="KBC364" s="228"/>
      <c r="KBD364" s="223"/>
      <c r="KBE364" s="228"/>
      <c r="KBF364" s="223"/>
      <c r="KBG364" s="228"/>
      <c r="KBH364" s="223"/>
      <c r="KBI364" s="228"/>
      <c r="KBJ364" s="223"/>
      <c r="KBK364" s="228"/>
      <c r="KBL364" s="223"/>
      <c r="KBM364" s="228"/>
      <c r="KBN364" s="223"/>
      <c r="KBO364" s="228"/>
      <c r="KBP364" s="223"/>
      <c r="KBQ364" s="228"/>
      <c r="KBR364" s="223"/>
      <c r="KBS364" s="228"/>
      <c r="KBT364" s="223"/>
      <c r="KBU364" s="228"/>
      <c r="KBV364" s="223"/>
      <c r="KBW364" s="228"/>
      <c r="KBX364" s="223"/>
      <c r="KBY364" s="228"/>
      <c r="KBZ364" s="223"/>
      <c r="KCA364" s="228"/>
      <c r="KCB364" s="223"/>
      <c r="KCC364" s="228"/>
      <c r="KCD364" s="223"/>
      <c r="KCE364" s="228"/>
      <c r="KCF364" s="223"/>
      <c r="KCG364" s="228"/>
      <c r="KCH364" s="223"/>
      <c r="KCI364" s="228"/>
      <c r="KCJ364" s="223"/>
      <c r="KCK364" s="228"/>
      <c r="KCL364" s="223"/>
      <c r="KCM364" s="228"/>
      <c r="KCN364" s="223"/>
      <c r="KCO364" s="228"/>
      <c r="KCP364" s="223"/>
      <c r="KCQ364" s="228"/>
      <c r="KCR364" s="223"/>
      <c r="KCS364" s="228"/>
      <c r="KCT364" s="223"/>
      <c r="KCU364" s="228"/>
      <c r="KCV364" s="223"/>
      <c r="KCW364" s="228"/>
      <c r="KCX364" s="223"/>
      <c r="KCY364" s="228"/>
      <c r="KCZ364" s="223"/>
      <c r="KDA364" s="228"/>
      <c r="KDB364" s="223"/>
      <c r="KDC364" s="228"/>
      <c r="KDD364" s="223"/>
      <c r="KDE364" s="228"/>
      <c r="KDF364" s="223"/>
      <c r="KDG364" s="228"/>
      <c r="KDH364" s="223"/>
      <c r="KDI364" s="228"/>
      <c r="KDJ364" s="223"/>
      <c r="KDK364" s="228"/>
      <c r="KDL364" s="223"/>
      <c r="KDM364" s="228"/>
      <c r="KDN364" s="223"/>
      <c r="KDO364" s="228"/>
      <c r="KDP364" s="223"/>
      <c r="KDQ364" s="228"/>
      <c r="KDR364" s="223"/>
      <c r="KDS364" s="228"/>
      <c r="KDT364" s="223"/>
      <c r="KDU364" s="228"/>
      <c r="KDV364" s="223"/>
      <c r="KDW364" s="228"/>
      <c r="KDX364" s="223"/>
      <c r="KDY364" s="228"/>
      <c r="KDZ364" s="223"/>
      <c r="KEA364" s="228"/>
      <c r="KEB364" s="223"/>
      <c r="KEC364" s="228"/>
      <c r="KED364" s="223"/>
      <c r="KEE364" s="228"/>
      <c r="KEF364" s="223"/>
      <c r="KEG364" s="228"/>
      <c r="KEH364" s="223"/>
      <c r="KEI364" s="228"/>
      <c r="KEJ364" s="223"/>
      <c r="KEK364" s="228"/>
      <c r="KEL364" s="223"/>
      <c r="KEM364" s="228"/>
      <c r="KEN364" s="223"/>
      <c r="KEO364" s="228"/>
      <c r="KEP364" s="223"/>
      <c r="KEQ364" s="228"/>
      <c r="KER364" s="223"/>
      <c r="KES364" s="228"/>
      <c r="KET364" s="223"/>
      <c r="KEU364" s="228"/>
      <c r="KEV364" s="223"/>
      <c r="KEW364" s="228"/>
      <c r="KEX364" s="223"/>
      <c r="KEY364" s="228"/>
      <c r="KEZ364" s="223"/>
      <c r="KFA364" s="228"/>
      <c r="KFB364" s="223"/>
      <c r="KFC364" s="228"/>
      <c r="KFD364" s="223"/>
      <c r="KFE364" s="228"/>
      <c r="KFF364" s="223"/>
      <c r="KFG364" s="228"/>
      <c r="KFH364" s="223"/>
      <c r="KFI364" s="228"/>
      <c r="KFJ364" s="223"/>
      <c r="KFK364" s="228"/>
      <c r="KFL364" s="223"/>
      <c r="KFM364" s="228"/>
      <c r="KFN364" s="223"/>
      <c r="KFO364" s="228"/>
      <c r="KFP364" s="223"/>
      <c r="KFQ364" s="228"/>
      <c r="KFR364" s="223"/>
      <c r="KFS364" s="228"/>
      <c r="KFT364" s="223"/>
      <c r="KFU364" s="228"/>
      <c r="KFV364" s="223"/>
      <c r="KFW364" s="228"/>
      <c r="KFX364" s="223"/>
      <c r="KFY364" s="228"/>
      <c r="KFZ364" s="223"/>
      <c r="KGA364" s="228"/>
      <c r="KGB364" s="223"/>
      <c r="KGC364" s="228"/>
      <c r="KGD364" s="223"/>
      <c r="KGE364" s="228"/>
      <c r="KGF364" s="223"/>
      <c r="KGG364" s="228"/>
      <c r="KGH364" s="223"/>
      <c r="KGI364" s="228"/>
      <c r="KGJ364" s="223"/>
      <c r="KGK364" s="228"/>
      <c r="KGL364" s="223"/>
      <c r="KGM364" s="228"/>
      <c r="KGN364" s="223"/>
      <c r="KGO364" s="228"/>
      <c r="KGP364" s="223"/>
      <c r="KGQ364" s="228"/>
      <c r="KGR364" s="223"/>
      <c r="KGS364" s="228"/>
      <c r="KGT364" s="223"/>
      <c r="KGU364" s="228"/>
      <c r="KGV364" s="223"/>
      <c r="KGW364" s="228"/>
      <c r="KGX364" s="223"/>
      <c r="KGY364" s="228"/>
      <c r="KGZ364" s="223"/>
      <c r="KHA364" s="228"/>
      <c r="KHB364" s="223"/>
      <c r="KHC364" s="228"/>
      <c r="KHD364" s="223"/>
      <c r="KHE364" s="228"/>
      <c r="KHF364" s="223"/>
      <c r="KHG364" s="228"/>
      <c r="KHH364" s="223"/>
      <c r="KHI364" s="228"/>
      <c r="KHJ364" s="223"/>
      <c r="KHK364" s="228"/>
      <c r="KHL364" s="223"/>
      <c r="KHM364" s="228"/>
      <c r="KHN364" s="223"/>
      <c r="KHO364" s="228"/>
      <c r="KHP364" s="223"/>
      <c r="KHQ364" s="228"/>
      <c r="KHR364" s="223"/>
      <c r="KHS364" s="228"/>
      <c r="KHT364" s="223"/>
      <c r="KHU364" s="228"/>
      <c r="KHV364" s="223"/>
      <c r="KHW364" s="228"/>
      <c r="KHX364" s="223"/>
      <c r="KHY364" s="228"/>
      <c r="KHZ364" s="223"/>
      <c r="KIA364" s="228"/>
      <c r="KIB364" s="223"/>
      <c r="KIC364" s="228"/>
      <c r="KID364" s="223"/>
      <c r="KIE364" s="228"/>
      <c r="KIF364" s="223"/>
      <c r="KIG364" s="228"/>
      <c r="KIH364" s="223"/>
      <c r="KII364" s="228"/>
      <c r="KIJ364" s="223"/>
      <c r="KIK364" s="228"/>
      <c r="KIL364" s="223"/>
      <c r="KIM364" s="228"/>
      <c r="KIN364" s="223"/>
      <c r="KIO364" s="228"/>
      <c r="KIP364" s="223"/>
      <c r="KIQ364" s="228"/>
      <c r="KIR364" s="223"/>
      <c r="KIS364" s="228"/>
      <c r="KIT364" s="223"/>
      <c r="KIU364" s="228"/>
      <c r="KIV364" s="223"/>
      <c r="KIW364" s="228"/>
      <c r="KIX364" s="223"/>
      <c r="KIY364" s="228"/>
      <c r="KIZ364" s="223"/>
      <c r="KJA364" s="228"/>
      <c r="KJB364" s="223"/>
      <c r="KJC364" s="228"/>
      <c r="KJD364" s="223"/>
      <c r="KJE364" s="228"/>
      <c r="KJF364" s="223"/>
      <c r="KJG364" s="228"/>
      <c r="KJH364" s="223"/>
      <c r="KJI364" s="228"/>
      <c r="KJJ364" s="223"/>
      <c r="KJK364" s="228"/>
      <c r="KJL364" s="223"/>
      <c r="KJM364" s="228"/>
      <c r="KJN364" s="223"/>
      <c r="KJO364" s="228"/>
      <c r="KJP364" s="223"/>
      <c r="KJQ364" s="228"/>
      <c r="KJR364" s="223"/>
      <c r="KJS364" s="228"/>
      <c r="KJT364" s="223"/>
      <c r="KJU364" s="228"/>
      <c r="KJV364" s="223"/>
      <c r="KJW364" s="228"/>
      <c r="KJX364" s="223"/>
      <c r="KJY364" s="228"/>
      <c r="KJZ364" s="223"/>
      <c r="KKA364" s="228"/>
      <c r="KKB364" s="223"/>
      <c r="KKC364" s="228"/>
      <c r="KKD364" s="223"/>
      <c r="KKE364" s="228"/>
      <c r="KKF364" s="223"/>
      <c r="KKG364" s="228"/>
      <c r="KKH364" s="223"/>
      <c r="KKI364" s="228"/>
      <c r="KKJ364" s="223"/>
      <c r="KKK364" s="228"/>
      <c r="KKL364" s="223"/>
      <c r="KKM364" s="228"/>
      <c r="KKN364" s="223"/>
      <c r="KKO364" s="228"/>
      <c r="KKP364" s="223"/>
      <c r="KKQ364" s="228"/>
      <c r="KKR364" s="223"/>
      <c r="KKS364" s="228"/>
      <c r="KKT364" s="223"/>
      <c r="KKU364" s="228"/>
      <c r="KKV364" s="223"/>
      <c r="KKW364" s="228"/>
      <c r="KKX364" s="223"/>
      <c r="KKY364" s="228"/>
      <c r="KKZ364" s="223"/>
      <c r="KLA364" s="228"/>
      <c r="KLB364" s="223"/>
      <c r="KLC364" s="228"/>
      <c r="KLD364" s="223"/>
      <c r="KLE364" s="228"/>
      <c r="KLF364" s="223"/>
      <c r="KLG364" s="228"/>
      <c r="KLH364" s="223"/>
      <c r="KLI364" s="228"/>
      <c r="KLJ364" s="223"/>
      <c r="KLK364" s="228"/>
      <c r="KLL364" s="223"/>
      <c r="KLM364" s="228"/>
      <c r="KLN364" s="223"/>
      <c r="KLO364" s="228"/>
      <c r="KLP364" s="223"/>
      <c r="KLQ364" s="228"/>
      <c r="KLR364" s="223"/>
      <c r="KLS364" s="228"/>
      <c r="KLT364" s="223"/>
      <c r="KLU364" s="228"/>
      <c r="KLV364" s="223"/>
      <c r="KLW364" s="228"/>
      <c r="KLX364" s="223"/>
      <c r="KLY364" s="228"/>
      <c r="KLZ364" s="223"/>
      <c r="KMA364" s="228"/>
      <c r="KMB364" s="223"/>
      <c r="KMC364" s="228"/>
      <c r="KMD364" s="223"/>
      <c r="KME364" s="228"/>
      <c r="KMF364" s="223"/>
      <c r="KMG364" s="228"/>
      <c r="KMH364" s="223"/>
      <c r="KMI364" s="228"/>
      <c r="KMJ364" s="223"/>
      <c r="KMK364" s="228"/>
      <c r="KML364" s="223"/>
      <c r="KMM364" s="228"/>
      <c r="KMN364" s="223"/>
      <c r="KMO364" s="228"/>
      <c r="KMP364" s="223"/>
      <c r="KMQ364" s="228"/>
      <c r="KMR364" s="223"/>
      <c r="KMS364" s="228"/>
      <c r="KMT364" s="223"/>
      <c r="KMU364" s="228"/>
      <c r="KMV364" s="223"/>
      <c r="KMW364" s="228"/>
      <c r="KMX364" s="223"/>
      <c r="KMY364" s="228"/>
      <c r="KMZ364" s="223"/>
      <c r="KNA364" s="228"/>
      <c r="KNB364" s="223"/>
      <c r="KNC364" s="228"/>
      <c r="KND364" s="223"/>
      <c r="KNE364" s="228"/>
      <c r="KNF364" s="223"/>
      <c r="KNG364" s="228"/>
      <c r="KNH364" s="223"/>
      <c r="KNI364" s="228"/>
      <c r="KNJ364" s="223"/>
      <c r="KNK364" s="228"/>
      <c r="KNL364" s="223"/>
      <c r="KNM364" s="228"/>
      <c r="KNN364" s="223"/>
      <c r="KNO364" s="228"/>
      <c r="KNP364" s="223"/>
      <c r="KNQ364" s="228"/>
      <c r="KNR364" s="223"/>
      <c r="KNS364" s="228"/>
      <c r="KNT364" s="223"/>
      <c r="KNU364" s="228"/>
      <c r="KNV364" s="223"/>
      <c r="KNW364" s="228"/>
      <c r="KNX364" s="223"/>
      <c r="KNY364" s="228"/>
      <c r="KNZ364" s="223"/>
      <c r="KOA364" s="228"/>
      <c r="KOB364" s="223"/>
      <c r="KOC364" s="228"/>
      <c r="KOD364" s="223"/>
      <c r="KOE364" s="228"/>
      <c r="KOF364" s="223"/>
      <c r="KOG364" s="228"/>
      <c r="KOH364" s="223"/>
      <c r="KOI364" s="228"/>
      <c r="KOJ364" s="223"/>
      <c r="KOK364" s="228"/>
      <c r="KOL364" s="223"/>
      <c r="KOM364" s="228"/>
      <c r="KON364" s="223"/>
      <c r="KOO364" s="228"/>
      <c r="KOP364" s="223"/>
      <c r="KOQ364" s="228"/>
      <c r="KOR364" s="223"/>
      <c r="KOS364" s="228"/>
      <c r="KOT364" s="223"/>
      <c r="KOU364" s="228"/>
      <c r="KOV364" s="223"/>
      <c r="KOW364" s="228"/>
      <c r="KOX364" s="223"/>
      <c r="KOY364" s="228"/>
      <c r="KOZ364" s="223"/>
      <c r="KPA364" s="228"/>
      <c r="KPB364" s="223"/>
      <c r="KPC364" s="228"/>
      <c r="KPD364" s="223"/>
      <c r="KPE364" s="228"/>
      <c r="KPF364" s="223"/>
      <c r="KPG364" s="228"/>
      <c r="KPH364" s="223"/>
      <c r="KPI364" s="228"/>
      <c r="KPJ364" s="223"/>
      <c r="KPK364" s="228"/>
      <c r="KPL364" s="223"/>
      <c r="KPM364" s="228"/>
      <c r="KPN364" s="223"/>
      <c r="KPO364" s="228"/>
      <c r="KPP364" s="223"/>
      <c r="KPQ364" s="228"/>
      <c r="KPR364" s="223"/>
      <c r="KPS364" s="228"/>
      <c r="KPT364" s="223"/>
      <c r="KPU364" s="228"/>
      <c r="KPV364" s="223"/>
      <c r="KPW364" s="228"/>
      <c r="KPX364" s="223"/>
      <c r="KPY364" s="228"/>
      <c r="KPZ364" s="223"/>
      <c r="KQA364" s="228"/>
      <c r="KQB364" s="223"/>
      <c r="KQC364" s="228"/>
      <c r="KQD364" s="223"/>
      <c r="KQE364" s="228"/>
      <c r="KQF364" s="223"/>
      <c r="KQG364" s="228"/>
      <c r="KQH364" s="223"/>
      <c r="KQI364" s="228"/>
      <c r="KQJ364" s="223"/>
      <c r="KQK364" s="228"/>
      <c r="KQL364" s="223"/>
      <c r="KQM364" s="228"/>
      <c r="KQN364" s="223"/>
      <c r="KQO364" s="228"/>
      <c r="KQP364" s="223"/>
      <c r="KQQ364" s="228"/>
      <c r="KQR364" s="223"/>
      <c r="KQS364" s="228"/>
      <c r="KQT364" s="223"/>
      <c r="KQU364" s="228"/>
      <c r="KQV364" s="223"/>
      <c r="KQW364" s="228"/>
      <c r="KQX364" s="223"/>
      <c r="KQY364" s="228"/>
      <c r="KQZ364" s="223"/>
      <c r="KRA364" s="228"/>
      <c r="KRB364" s="223"/>
      <c r="KRC364" s="228"/>
      <c r="KRD364" s="223"/>
      <c r="KRE364" s="228"/>
      <c r="KRF364" s="223"/>
      <c r="KRG364" s="228"/>
      <c r="KRH364" s="223"/>
      <c r="KRI364" s="228"/>
      <c r="KRJ364" s="223"/>
      <c r="KRK364" s="228"/>
      <c r="KRL364" s="223"/>
      <c r="KRM364" s="228"/>
      <c r="KRN364" s="223"/>
      <c r="KRO364" s="228"/>
      <c r="KRP364" s="223"/>
      <c r="KRQ364" s="228"/>
      <c r="KRR364" s="223"/>
      <c r="KRS364" s="228"/>
      <c r="KRT364" s="223"/>
      <c r="KRU364" s="228"/>
      <c r="KRV364" s="223"/>
      <c r="KRW364" s="228"/>
      <c r="KRX364" s="223"/>
      <c r="KRY364" s="228"/>
      <c r="KRZ364" s="223"/>
      <c r="KSA364" s="228"/>
      <c r="KSB364" s="223"/>
      <c r="KSC364" s="228"/>
      <c r="KSD364" s="223"/>
      <c r="KSE364" s="228"/>
      <c r="KSF364" s="223"/>
      <c r="KSG364" s="228"/>
      <c r="KSH364" s="223"/>
      <c r="KSI364" s="228"/>
      <c r="KSJ364" s="223"/>
      <c r="KSK364" s="228"/>
      <c r="KSL364" s="223"/>
      <c r="KSM364" s="228"/>
      <c r="KSN364" s="223"/>
      <c r="KSO364" s="228"/>
      <c r="KSP364" s="223"/>
      <c r="KSQ364" s="228"/>
      <c r="KSR364" s="223"/>
      <c r="KSS364" s="228"/>
      <c r="KST364" s="223"/>
      <c r="KSU364" s="228"/>
      <c r="KSV364" s="223"/>
      <c r="KSW364" s="228"/>
      <c r="KSX364" s="223"/>
      <c r="KSY364" s="228"/>
      <c r="KSZ364" s="223"/>
      <c r="KTA364" s="228"/>
      <c r="KTB364" s="223"/>
      <c r="KTC364" s="228"/>
      <c r="KTD364" s="223"/>
      <c r="KTE364" s="228"/>
      <c r="KTF364" s="223"/>
      <c r="KTG364" s="228"/>
      <c r="KTH364" s="223"/>
      <c r="KTI364" s="228"/>
      <c r="KTJ364" s="223"/>
      <c r="KTK364" s="228"/>
      <c r="KTL364" s="223"/>
      <c r="KTM364" s="228"/>
      <c r="KTN364" s="223"/>
      <c r="KTO364" s="228"/>
      <c r="KTP364" s="223"/>
      <c r="KTQ364" s="228"/>
      <c r="KTR364" s="223"/>
      <c r="KTS364" s="228"/>
      <c r="KTT364" s="223"/>
      <c r="KTU364" s="228"/>
      <c r="KTV364" s="223"/>
      <c r="KTW364" s="228"/>
      <c r="KTX364" s="223"/>
      <c r="KTY364" s="228"/>
      <c r="KTZ364" s="223"/>
      <c r="KUA364" s="228"/>
      <c r="KUB364" s="223"/>
      <c r="KUC364" s="228"/>
      <c r="KUD364" s="223"/>
      <c r="KUE364" s="228"/>
      <c r="KUF364" s="223"/>
      <c r="KUG364" s="228"/>
      <c r="KUH364" s="223"/>
      <c r="KUI364" s="228"/>
      <c r="KUJ364" s="223"/>
      <c r="KUK364" s="228"/>
      <c r="KUL364" s="223"/>
      <c r="KUM364" s="228"/>
      <c r="KUN364" s="223"/>
      <c r="KUO364" s="228"/>
      <c r="KUP364" s="223"/>
      <c r="KUQ364" s="228"/>
      <c r="KUR364" s="223"/>
      <c r="KUS364" s="228"/>
      <c r="KUT364" s="223"/>
      <c r="KUU364" s="228"/>
      <c r="KUV364" s="223"/>
      <c r="KUW364" s="228"/>
      <c r="KUX364" s="223"/>
      <c r="KUY364" s="228"/>
      <c r="KUZ364" s="223"/>
      <c r="KVA364" s="228"/>
      <c r="KVB364" s="223"/>
      <c r="KVC364" s="228"/>
      <c r="KVD364" s="223"/>
      <c r="KVE364" s="228"/>
      <c r="KVF364" s="223"/>
      <c r="KVG364" s="228"/>
      <c r="KVH364" s="223"/>
      <c r="KVI364" s="228"/>
      <c r="KVJ364" s="223"/>
      <c r="KVK364" s="228"/>
      <c r="KVL364" s="223"/>
      <c r="KVM364" s="228"/>
      <c r="KVN364" s="223"/>
      <c r="KVO364" s="228"/>
      <c r="KVP364" s="223"/>
      <c r="KVQ364" s="228"/>
      <c r="KVR364" s="223"/>
      <c r="KVS364" s="228"/>
      <c r="KVT364" s="223"/>
      <c r="KVU364" s="228"/>
      <c r="KVV364" s="223"/>
      <c r="KVW364" s="228"/>
      <c r="KVX364" s="223"/>
      <c r="KVY364" s="228"/>
      <c r="KVZ364" s="223"/>
      <c r="KWA364" s="228"/>
      <c r="KWB364" s="223"/>
      <c r="KWC364" s="228"/>
      <c r="KWD364" s="223"/>
      <c r="KWE364" s="228"/>
      <c r="KWF364" s="223"/>
      <c r="KWG364" s="228"/>
      <c r="KWH364" s="223"/>
      <c r="KWI364" s="228"/>
      <c r="KWJ364" s="223"/>
      <c r="KWK364" s="228"/>
      <c r="KWL364" s="223"/>
      <c r="KWM364" s="228"/>
      <c r="KWN364" s="223"/>
      <c r="KWO364" s="228"/>
      <c r="KWP364" s="223"/>
      <c r="KWQ364" s="228"/>
      <c r="KWR364" s="223"/>
      <c r="KWS364" s="228"/>
      <c r="KWT364" s="223"/>
      <c r="KWU364" s="228"/>
      <c r="KWV364" s="223"/>
      <c r="KWW364" s="228"/>
      <c r="KWX364" s="223"/>
      <c r="KWY364" s="228"/>
      <c r="KWZ364" s="223"/>
      <c r="KXA364" s="228"/>
      <c r="KXB364" s="223"/>
      <c r="KXC364" s="228"/>
      <c r="KXD364" s="223"/>
      <c r="KXE364" s="228"/>
      <c r="KXF364" s="223"/>
      <c r="KXG364" s="228"/>
      <c r="KXH364" s="223"/>
      <c r="KXI364" s="228"/>
      <c r="KXJ364" s="223"/>
      <c r="KXK364" s="228"/>
      <c r="KXL364" s="223"/>
      <c r="KXM364" s="228"/>
      <c r="KXN364" s="223"/>
      <c r="KXO364" s="228"/>
      <c r="KXP364" s="223"/>
      <c r="KXQ364" s="228"/>
      <c r="KXR364" s="223"/>
      <c r="KXS364" s="228"/>
      <c r="KXT364" s="223"/>
      <c r="KXU364" s="228"/>
      <c r="KXV364" s="223"/>
      <c r="KXW364" s="228"/>
      <c r="KXX364" s="223"/>
      <c r="KXY364" s="228"/>
      <c r="KXZ364" s="223"/>
      <c r="KYA364" s="228"/>
      <c r="KYB364" s="223"/>
      <c r="KYC364" s="228"/>
      <c r="KYD364" s="223"/>
      <c r="KYE364" s="228"/>
      <c r="KYF364" s="223"/>
      <c r="KYG364" s="228"/>
      <c r="KYH364" s="223"/>
      <c r="KYI364" s="228"/>
      <c r="KYJ364" s="223"/>
      <c r="KYK364" s="228"/>
      <c r="KYL364" s="223"/>
      <c r="KYM364" s="228"/>
      <c r="KYN364" s="223"/>
      <c r="KYO364" s="228"/>
      <c r="KYP364" s="223"/>
      <c r="KYQ364" s="228"/>
      <c r="KYR364" s="223"/>
      <c r="KYS364" s="228"/>
      <c r="KYT364" s="223"/>
      <c r="KYU364" s="228"/>
      <c r="KYV364" s="223"/>
      <c r="KYW364" s="228"/>
      <c r="KYX364" s="223"/>
      <c r="KYY364" s="228"/>
      <c r="KYZ364" s="223"/>
      <c r="KZA364" s="228"/>
      <c r="KZB364" s="223"/>
      <c r="KZC364" s="228"/>
      <c r="KZD364" s="223"/>
      <c r="KZE364" s="228"/>
      <c r="KZF364" s="223"/>
      <c r="KZG364" s="228"/>
      <c r="KZH364" s="223"/>
      <c r="KZI364" s="228"/>
      <c r="KZJ364" s="223"/>
      <c r="KZK364" s="228"/>
      <c r="KZL364" s="223"/>
      <c r="KZM364" s="228"/>
      <c r="KZN364" s="223"/>
      <c r="KZO364" s="228"/>
      <c r="KZP364" s="223"/>
      <c r="KZQ364" s="228"/>
      <c r="KZR364" s="223"/>
      <c r="KZS364" s="228"/>
      <c r="KZT364" s="223"/>
      <c r="KZU364" s="228"/>
      <c r="KZV364" s="223"/>
      <c r="KZW364" s="228"/>
      <c r="KZX364" s="223"/>
      <c r="KZY364" s="228"/>
      <c r="KZZ364" s="223"/>
      <c r="LAA364" s="228"/>
      <c r="LAB364" s="223"/>
      <c r="LAC364" s="228"/>
      <c r="LAD364" s="223"/>
      <c r="LAE364" s="228"/>
      <c r="LAF364" s="223"/>
      <c r="LAG364" s="228"/>
      <c r="LAH364" s="223"/>
      <c r="LAI364" s="228"/>
      <c r="LAJ364" s="223"/>
      <c r="LAK364" s="228"/>
      <c r="LAL364" s="223"/>
      <c r="LAM364" s="228"/>
      <c r="LAN364" s="223"/>
      <c r="LAO364" s="228"/>
      <c r="LAP364" s="223"/>
      <c r="LAQ364" s="228"/>
      <c r="LAR364" s="223"/>
      <c r="LAS364" s="228"/>
      <c r="LAT364" s="223"/>
      <c r="LAU364" s="228"/>
      <c r="LAV364" s="223"/>
      <c r="LAW364" s="228"/>
      <c r="LAX364" s="223"/>
      <c r="LAY364" s="228"/>
      <c r="LAZ364" s="223"/>
      <c r="LBA364" s="228"/>
      <c r="LBB364" s="223"/>
      <c r="LBC364" s="228"/>
      <c r="LBD364" s="223"/>
      <c r="LBE364" s="228"/>
      <c r="LBF364" s="223"/>
      <c r="LBG364" s="228"/>
      <c r="LBH364" s="223"/>
      <c r="LBI364" s="228"/>
      <c r="LBJ364" s="223"/>
      <c r="LBK364" s="228"/>
      <c r="LBL364" s="223"/>
      <c r="LBM364" s="228"/>
      <c r="LBN364" s="223"/>
      <c r="LBO364" s="228"/>
      <c r="LBP364" s="223"/>
      <c r="LBQ364" s="228"/>
      <c r="LBR364" s="223"/>
      <c r="LBS364" s="228"/>
      <c r="LBT364" s="223"/>
      <c r="LBU364" s="228"/>
      <c r="LBV364" s="223"/>
      <c r="LBW364" s="228"/>
      <c r="LBX364" s="223"/>
      <c r="LBY364" s="228"/>
      <c r="LBZ364" s="223"/>
      <c r="LCA364" s="228"/>
      <c r="LCB364" s="223"/>
      <c r="LCC364" s="228"/>
      <c r="LCD364" s="223"/>
      <c r="LCE364" s="228"/>
      <c r="LCF364" s="223"/>
      <c r="LCG364" s="228"/>
      <c r="LCH364" s="223"/>
      <c r="LCI364" s="228"/>
      <c r="LCJ364" s="223"/>
      <c r="LCK364" s="228"/>
      <c r="LCL364" s="223"/>
      <c r="LCM364" s="228"/>
      <c r="LCN364" s="223"/>
      <c r="LCO364" s="228"/>
      <c r="LCP364" s="223"/>
      <c r="LCQ364" s="228"/>
      <c r="LCR364" s="223"/>
      <c r="LCS364" s="228"/>
      <c r="LCT364" s="223"/>
      <c r="LCU364" s="228"/>
      <c r="LCV364" s="223"/>
      <c r="LCW364" s="228"/>
      <c r="LCX364" s="223"/>
      <c r="LCY364" s="228"/>
      <c r="LCZ364" s="223"/>
      <c r="LDA364" s="228"/>
      <c r="LDB364" s="223"/>
      <c r="LDC364" s="228"/>
      <c r="LDD364" s="223"/>
      <c r="LDE364" s="228"/>
      <c r="LDF364" s="223"/>
      <c r="LDG364" s="228"/>
      <c r="LDH364" s="223"/>
      <c r="LDI364" s="228"/>
      <c r="LDJ364" s="223"/>
      <c r="LDK364" s="228"/>
      <c r="LDL364" s="223"/>
      <c r="LDM364" s="228"/>
      <c r="LDN364" s="223"/>
      <c r="LDO364" s="228"/>
      <c r="LDP364" s="223"/>
      <c r="LDQ364" s="228"/>
      <c r="LDR364" s="223"/>
      <c r="LDS364" s="228"/>
      <c r="LDT364" s="223"/>
      <c r="LDU364" s="228"/>
      <c r="LDV364" s="223"/>
      <c r="LDW364" s="228"/>
      <c r="LDX364" s="223"/>
      <c r="LDY364" s="228"/>
      <c r="LDZ364" s="223"/>
      <c r="LEA364" s="228"/>
      <c r="LEB364" s="223"/>
      <c r="LEC364" s="228"/>
      <c r="LED364" s="223"/>
      <c r="LEE364" s="228"/>
      <c r="LEF364" s="223"/>
      <c r="LEG364" s="228"/>
      <c r="LEH364" s="223"/>
      <c r="LEI364" s="228"/>
      <c r="LEJ364" s="223"/>
      <c r="LEK364" s="228"/>
      <c r="LEL364" s="223"/>
      <c r="LEM364" s="228"/>
      <c r="LEN364" s="223"/>
      <c r="LEO364" s="228"/>
      <c r="LEP364" s="223"/>
      <c r="LEQ364" s="228"/>
      <c r="LER364" s="223"/>
      <c r="LES364" s="228"/>
      <c r="LET364" s="223"/>
      <c r="LEU364" s="228"/>
      <c r="LEV364" s="223"/>
      <c r="LEW364" s="228"/>
      <c r="LEX364" s="223"/>
      <c r="LEY364" s="228"/>
      <c r="LEZ364" s="223"/>
      <c r="LFA364" s="228"/>
      <c r="LFB364" s="223"/>
      <c r="LFC364" s="228"/>
      <c r="LFD364" s="223"/>
      <c r="LFE364" s="228"/>
      <c r="LFF364" s="223"/>
      <c r="LFG364" s="228"/>
      <c r="LFH364" s="223"/>
      <c r="LFI364" s="228"/>
      <c r="LFJ364" s="223"/>
      <c r="LFK364" s="228"/>
      <c r="LFL364" s="223"/>
      <c r="LFM364" s="228"/>
      <c r="LFN364" s="223"/>
      <c r="LFO364" s="228"/>
      <c r="LFP364" s="223"/>
      <c r="LFQ364" s="228"/>
      <c r="LFR364" s="223"/>
      <c r="LFS364" s="228"/>
      <c r="LFT364" s="223"/>
      <c r="LFU364" s="228"/>
      <c r="LFV364" s="223"/>
      <c r="LFW364" s="228"/>
      <c r="LFX364" s="223"/>
      <c r="LFY364" s="228"/>
      <c r="LFZ364" s="223"/>
      <c r="LGA364" s="228"/>
      <c r="LGB364" s="223"/>
      <c r="LGC364" s="228"/>
      <c r="LGD364" s="223"/>
      <c r="LGE364" s="228"/>
      <c r="LGF364" s="223"/>
      <c r="LGG364" s="228"/>
      <c r="LGH364" s="223"/>
      <c r="LGI364" s="228"/>
      <c r="LGJ364" s="223"/>
      <c r="LGK364" s="228"/>
      <c r="LGL364" s="223"/>
      <c r="LGM364" s="228"/>
      <c r="LGN364" s="223"/>
      <c r="LGO364" s="228"/>
      <c r="LGP364" s="223"/>
      <c r="LGQ364" s="228"/>
      <c r="LGR364" s="223"/>
      <c r="LGS364" s="228"/>
      <c r="LGT364" s="223"/>
      <c r="LGU364" s="228"/>
      <c r="LGV364" s="223"/>
      <c r="LGW364" s="228"/>
      <c r="LGX364" s="223"/>
      <c r="LGY364" s="228"/>
      <c r="LGZ364" s="223"/>
      <c r="LHA364" s="228"/>
      <c r="LHB364" s="223"/>
      <c r="LHC364" s="228"/>
      <c r="LHD364" s="223"/>
      <c r="LHE364" s="228"/>
      <c r="LHF364" s="223"/>
      <c r="LHG364" s="228"/>
      <c r="LHH364" s="223"/>
      <c r="LHI364" s="228"/>
      <c r="LHJ364" s="223"/>
      <c r="LHK364" s="228"/>
      <c r="LHL364" s="223"/>
      <c r="LHM364" s="228"/>
      <c r="LHN364" s="223"/>
      <c r="LHO364" s="228"/>
      <c r="LHP364" s="223"/>
      <c r="LHQ364" s="228"/>
      <c r="LHR364" s="223"/>
      <c r="LHS364" s="228"/>
      <c r="LHT364" s="223"/>
      <c r="LHU364" s="228"/>
      <c r="LHV364" s="223"/>
      <c r="LHW364" s="228"/>
      <c r="LHX364" s="223"/>
      <c r="LHY364" s="228"/>
      <c r="LHZ364" s="223"/>
      <c r="LIA364" s="228"/>
      <c r="LIB364" s="223"/>
      <c r="LIC364" s="228"/>
      <c r="LID364" s="223"/>
      <c r="LIE364" s="228"/>
      <c r="LIF364" s="223"/>
      <c r="LIG364" s="228"/>
      <c r="LIH364" s="223"/>
      <c r="LII364" s="228"/>
      <c r="LIJ364" s="223"/>
      <c r="LIK364" s="228"/>
      <c r="LIL364" s="223"/>
      <c r="LIM364" s="228"/>
      <c r="LIN364" s="223"/>
      <c r="LIO364" s="228"/>
      <c r="LIP364" s="223"/>
      <c r="LIQ364" s="228"/>
      <c r="LIR364" s="223"/>
      <c r="LIS364" s="228"/>
      <c r="LIT364" s="223"/>
      <c r="LIU364" s="228"/>
      <c r="LIV364" s="223"/>
      <c r="LIW364" s="228"/>
      <c r="LIX364" s="223"/>
      <c r="LIY364" s="228"/>
      <c r="LIZ364" s="223"/>
      <c r="LJA364" s="228"/>
      <c r="LJB364" s="223"/>
      <c r="LJC364" s="228"/>
      <c r="LJD364" s="223"/>
      <c r="LJE364" s="228"/>
      <c r="LJF364" s="223"/>
      <c r="LJG364" s="228"/>
      <c r="LJH364" s="223"/>
      <c r="LJI364" s="228"/>
      <c r="LJJ364" s="223"/>
      <c r="LJK364" s="228"/>
      <c r="LJL364" s="223"/>
      <c r="LJM364" s="228"/>
      <c r="LJN364" s="223"/>
      <c r="LJO364" s="228"/>
      <c r="LJP364" s="223"/>
      <c r="LJQ364" s="228"/>
      <c r="LJR364" s="223"/>
      <c r="LJS364" s="228"/>
      <c r="LJT364" s="223"/>
      <c r="LJU364" s="228"/>
      <c r="LJV364" s="223"/>
      <c r="LJW364" s="228"/>
      <c r="LJX364" s="223"/>
      <c r="LJY364" s="228"/>
      <c r="LJZ364" s="223"/>
      <c r="LKA364" s="228"/>
      <c r="LKB364" s="223"/>
      <c r="LKC364" s="228"/>
      <c r="LKD364" s="223"/>
      <c r="LKE364" s="228"/>
      <c r="LKF364" s="223"/>
      <c r="LKG364" s="228"/>
      <c r="LKH364" s="223"/>
      <c r="LKI364" s="228"/>
      <c r="LKJ364" s="223"/>
      <c r="LKK364" s="228"/>
      <c r="LKL364" s="223"/>
      <c r="LKM364" s="228"/>
      <c r="LKN364" s="223"/>
      <c r="LKO364" s="228"/>
      <c r="LKP364" s="223"/>
      <c r="LKQ364" s="228"/>
      <c r="LKR364" s="223"/>
      <c r="LKS364" s="228"/>
      <c r="LKT364" s="223"/>
      <c r="LKU364" s="228"/>
      <c r="LKV364" s="223"/>
      <c r="LKW364" s="228"/>
      <c r="LKX364" s="223"/>
      <c r="LKY364" s="228"/>
      <c r="LKZ364" s="223"/>
      <c r="LLA364" s="228"/>
      <c r="LLB364" s="223"/>
      <c r="LLC364" s="228"/>
      <c r="LLD364" s="223"/>
      <c r="LLE364" s="228"/>
      <c r="LLF364" s="223"/>
      <c r="LLG364" s="228"/>
      <c r="LLH364" s="223"/>
      <c r="LLI364" s="228"/>
      <c r="LLJ364" s="223"/>
      <c r="LLK364" s="228"/>
      <c r="LLL364" s="223"/>
      <c r="LLM364" s="228"/>
      <c r="LLN364" s="223"/>
      <c r="LLO364" s="228"/>
      <c r="LLP364" s="223"/>
      <c r="LLQ364" s="228"/>
      <c r="LLR364" s="223"/>
      <c r="LLS364" s="228"/>
      <c r="LLT364" s="223"/>
      <c r="LLU364" s="228"/>
      <c r="LLV364" s="223"/>
      <c r="LLW364" s="228"/>
      <c r="LLX364" s="223"/>
      <c r="LLY364" s="228"/>
      <c r="LLZ364" s="223"/>
      <c r="LMA364" s="228"/>
      <c r="LMB364" s="223"/>
      <c r="LMC364" s="228"/>
      <c r="LMD364" s="223"/>
      <c r="LME364" s="228"/>
      <c r="LMF364" s="223"/>
      <c r="LMG364" s="228"/>
      <c r="LMH364" s="223"/>
      <c r="LMI364" s="228"/>
      <c r="LMJ364" s="223"/>
      <c r="LMK364" s="228"/>
      <c r="LML364" s="223"/>
      <c r="LMM364" s="228"/>
      <c r="LMN364" s="223"/>
      <c r="LMO364" s="228"/>
      <c r="LMP364" s="223"/>
      <c r="LMQ364" s="228"/>
      <c r="LMR364" s="223"/>
      <c r="LMS364" s="228"/>
      <c r="LMT364" s="223"/>
      <c r="LMU364" s="228"/>
      <c r="LMV364" s="223"/>
      <c r="LMW364" s="228"/>
      <c r="LMX364" s="223"/>
      <c r="LMY364" s="228"/>
      <c r="LMZ364" s="223"/>
      <c r="LNA364" s="228"/>
      <c r="LNB364" s="223"/>
      <c r="LNC364" s="228"/>
      <c r="LND364" s="223"/>
      <c r="LNE364" s="228"/>
      <c r="LNF364" s="223"/>
      <c r="LNG364" s="228"/>
      <c r="LNH364" s="223"/>
      <c r="LNI364" s="228"/>
      <c r="LNJ364" s="223"/>
      <c r="LNK364" s="228"/>
      <c r="LNL364" s="223"/>
      <c r="LNM364" s="228"/>
      <c r="LNN364" s="223"/>
      <c r="LNO364" s="228"/>
      <c r="LNP364" s="223"/>
      <c r="LNQ364" s="228"/>
      <c r="LNR364" s="223"/>
      <c r="LNS364" s="228"/>
      <c r="LNT364" s="223"/>
      <c r="LNU364" s="228"/>
      <c r="LNV364" s="223"/>
      <c r="LNW364" s="228"/>
      <c r="LNX364" s="223"/>
      <c r="LNY364" s="228"/>
      <c r="LNZ364" s="223"/>
      <c r="LOA364" s="228"/>
      <c r="LOB364" s="223"/>
      <c r="LOC364" s="228"/>
      <c r="LOD364" s="223"/>
      <c r="LOE364" s="228"/>
      <c r="LOF364" s="223"/>
      <c r="LOG364" s="228"/>
      <c r="LOH364" s="223"/>
      <c r="LOI364" s="228"/>
      <c r="LOJ364" s="223"/>
      <c r="LOK364" s="228"/>
      <c r="LOL364" s="223"/>
      <c r="LOM364" s="228"/>
      <c r="LON364" s="223"/>
      <c r="LOO364" s="228"/>
      <c r="LOP364" s="223"/>
      <c r="LOQ364" s="228"/>
      <c r="LOR364" s="223"/>
      <c r="LOS364" s="228"/>
      <c r="LOT364" s="223"/>
      <c r="LOU364" s="228"/>
      <c r="LOV364" s="223"/>
      <c r="LOW364" s="228"/>
      <c r="LOX364" s="223"/>
      <c r="LOY364" s="228"/>
      <c r="LOZ364" s="223"/>
      <c r="LPA364" s="228"/>
      <c r="LPB364" s="223"/>
      <c r="LPC364" s="228"/>
      <c r="LPD364" s="223"/>
      <c r="LPE364" s="228"/>
      <c r="LPF364" s="223"/>
      <c r="LPG364" s="228"/>
      <c r="LPH364" s="223"/>
      <c r="LPI364" s="228"/>
      <c r="LPJ364" s="223"/>
      <c r="LPK364" s="228"/>
      <c r="LPL364" s="223"/>
      <c r="LPM364" s="228"/>
      <c r="LPN364" s="223"/>
      <c r="LPO364" s="228"/>
      <c r="LPP364" s="223"/>
      <c r="LPQ364" s="228"/>
      <c r="LPR364" s="223"/>
      <c r="LPS364" s="228"/>
      <c r="LPT364" s="223"/>
      <c r="LPU364" s="228"/>
      <c r="LPV364" s="223"/>
      <c r="LPW364" s="228"/>
      <c r="LPX364" s="223"/>
      <c r="LPY364" s="228"/>
      <c r="LPZ364" s="223"/>
      <c r="LQA364" s="228"/>
      <c r="LQB364" s="223"/>
      <c r="LQC364" s="228"/>
      <c r="LQD364" s="223"/>
      <c r="LQE364" s="228"/>
      <c r="LQF364" s="223"/>
      <c r="LQG364" s="228"/>
      <c r="LQH364" s="223"/>
      <c r="LQI364" s="228"/>
      <c r="LQJ364" s="223"/>
      <c r="LQK364" s="228"/>
      <c r="LQL364" s="223"/>
      <c r="LQM364" s="228"/>
      <c r="LQN364" s="223"/>
      <c r="LQO364" s="228"/>
      <c r="LQP364" s="223"/>
      <c r="LQQ364" s="228"/>
      <c r="LQR364" s="223"/>
      <c r="LQS364" s="228"/>
      <c r="LQT364" s="223"/>
      <c r="LQU364" s="228"/>
      <c r="LQV364" s="223"/>
      <c r="LQW364" s="228"/>
      <c r="LQX364" s="223"/>
      <c r="LQY364" s="228"/>
      <c r="LQZ364" s="223"/>
      <c r="LRA364" s="228"/>
      <c r="LRB364" s="223"/>
      <c r="LRC364" s="228"/>
      <c r="LRD364" s="223"/>
      <c r="LRE364" s="228"/>
      <c r="LRF364" s="223"/>
      <c r="LRG364" s="228"/>
      <c r="LRH364" s="223"/>
      <c r="LRI364" s="228"/>
      <c r="LRJ364" s="223"/>
      <c r="LRK364" s="228"/>
      <c r="LRL364" s="223"/>
      <c r="LRM364" s="228"/>
      <c r="LRN364" s="223"/>
      <c r="LRO364" s="228"/>
      <c r="LRP364" s="223"/>
      <c r="LRQ364" s="228"/>
      <c r="LRR364" s="223"/>
      <c r="LRS364" s="228"/>
      <c r="LRT364" s="223"/>
      <c r="LRU364" s="228"/>
      <c r="LRV364" s="223"/>
      <c r="LRW364" s="228"/>
      <c r="LRX364" s="223"/>
      <c r="LRY364" s="228"/>
      <c r="LRZ364" s="223"/>
      <c r="LSA364" s="228"/>
      <c r="LSB364" s="223"/>
      <c r="LSC364" s="228"/>
      <c r="LSD364" s="223"/>
      <c r="LSE364" s="228"/>
      <c r="LSF364" s="223"/>
      <c r="LSG364" s="228"/>
      <c r="LSH364" s="223"/>
      <c r="LSI364" s="228"/>
      <c r="LSJ364" s="223"/>
      <c r="LSK364" s="228"/>
      <c r="LSL364" s="223"/>
      <c r="LSM364" s="228"/>
      <c r="LSN364" s="223"/>
      <c r="LSO364" s="228"/>
      <c r="LSP364" s="223"/>
      <c r="LSQ364" s="228"/>
      <c r="LSR364" s="223"/>
      <c r="LSS364" s="228"/>
      <c r="LST364" s="223"/>
      <c r="LSU364" s="228"/>
      <c r="LSV364" s="223"/>
      <c r="LSW364" s="228"/>
      <c r="LSX364" s="223"/>
      <c r="LSY364" s="228"/>
      <c r="LSZ364" s="223"/>
      <c r="LTA364" s="228"/>
      <c r="LTB364" s="223"/>
      <c r="LTC364" s="228"/>
      <c r="LTD364" s="223"/>
      <c r="LTE364" s="228"/>
      <c r="LTF364" s="223"/>
      <c r="LTG364" s="228"/>
      <c r="LTH364" s="223"/>
      <c r="LTI364" s="228"/>
      <c r="LTJ364" s="223"/>
      <c r="LTK364" s="228"/>
      <c r="LTL364" s="223"/>
      <c r="LTM364" s="228"/>
      <c r="LTN364" s="223"/>
      <c r="LTO364" s="228"/>
      <c r="LTP364" s="223"/>
      <c r="LTQ364" s="228"/>
      <c r="LTR364" s="223"/>
      <c r="LTS364" s="228"/>
      <c r="LTT364" s="223"/>
      <c r="LTU364" s="228"/>
      <c r="LTV364" s="223"/>
      <c r="LTW364" s="228"/>
      <c r="LTX364" s="223"/>
      <c r="LTY364" s="228"/>
      <c r="LTZ364" s="223"/>
      <c r="LUA364" s="228"/>
      <c r="LUB364" s="223"/>
      <c r="LUC364" s="228"/>
      <c r="LUD364" s="223"/>
      <c r="LUE364" s="228"/>
      <c r="LUF364" s="223"/>
      <c r="LUG364" s="228"/>
      <c r="LUH364" s="223"/>
      <c r="LUI364" s="228"/>
      <c r="LUJ364" s="223"/>
      <c r="LUK364" s="228"/>
      <c r="LUL364" s="223"/>
      <c r="LUM364" s="228"/>
      <c r="LUN364" s="223"/>
      <c r="LUO364" s="228"/>
      <c r="LUP364" s="223"/>
      <c r="LUQ364" s="228"/>
      <c r="LUR364" s="223"/>
      <c r="LUS364" s="228"/>
      <c r="LUT364" s="223"/>
      <c r="LUU364" s="228"/>
      <c r="LUV364" s="223"/>
      <c r="LUW364" s="228"/>
      <c r="LUX364" s="223"/>
      <c r="LUY364" s="228"/>
      <c r="LUZ364" s="223"/>
      <c r="LVA364" s="228"/>
      <c r="LVB364" s="223"/>
      <c r="LVC364" s="228"/>
      <c r="LVD364" s="223"/>
      <c r="LVE364" s="228"/>
      <c r="LVF364" s="223"/>
      <c r="LVG364" s="228"/>
      <c r="LVH364" s="223"/>
      <c r="LVI364" s="228"/>
      <c r="LVJ364" s="223"/>
      <c r="LVK364" s="228"/>
      <c r="LVL364" s="223"/>
      <c r="LVM364" s="228"/>
      <c r="LVN364" s="223"/>
      <c r="LVO364" s="228"/>
      <c r="LVP364" s="223"/>
      <c r="LVQ364" s="228"/>
      <c r="LVR364" s="223"/>
      <c r="LVS364" s="228"/>
      <c r="LVT364" s="223"/>
      <c r="LVU364" s="228"/>
      <c r="LVV364" s="223"/>
      <c r="LVW364" s="228"/>
      <c r="LVX364" s="223"/>
      <c r="LVY364" s="228"/>
      <c r="LVZ364" s="223"/>
      <c r="LWA364" s="228"/>
      <c r="LWB364" s="223"/>
      <c r="LWC364" s="228"/>
      <c r="LWD364" s="223"/>
      <c r="LWE364" s="228"/>
      <c r="LWF364" s="223"/>
      <c r="LWG364" s="228"/>
      <c r="LWH364" s="223"/>
      <c r="LWI364" s="228"/>
      <c r="LWJ364" s="223"/>
      <c r="LWK364" s="228"/>
      <c r="LWL364" s="223"/>
      <c r="LWM364" s="228"/>
      <c r="LWN364" s="223"/>
      <c r="LWO364" s="228"/>
      <c r="LWP364" s="223"/>
      <c r="LWQ364" s="228"/>
      <c r="LWR364" s="223"/>
      <c r="LWS364" s="228"/>
      <c r="LWT364" s="223"/>
      <c r="LWU364" s="228"/>
      <c r="LWV364" s="223"/>
      <c r="LWW364" s="228"/>
      <c r="LWX364" s="223"/>
      <c r="LWY364" s="228"/>
      <c r="LWZ364" s="223"/>
      <c r="LXA364" s="228"/>
      <c r="LXB364" s="223"/>
      <c r="LXC364" s="228"/>
      <c r="LXD364" s="223"/>
      <c r="LXE364" s="228"/>
      <c r="LXF364" s="223"/>
      <c r="LXG364" s="228"/>
      <c r="LXH364" s="223"/>
      <c r="LXI364" s="228"/>
      <c r="LXJ364" s="223"/>
      <c r="LXK364" s="228"/>
      <c r="LXL364" s="223"/>
      <c r="LXM364" s="228"/>
      <c r="LXN364" s="223"/>
      <c r="LXO364" s="228"/>
      <c r="LXP364" s="223"/>
      <c r="LXQ364" s="228"/>
      <c r="LXR364" s="223"/>
      <c r="LXS364" s="228"/>
      <c r="LXT364" s="223"/>
      <c r="LXU364" s="228"/>
      <c r="LXV364" s="223"/>
      <c r="LXW364" s="228"/>
      <c r="LXX364" s="223"/>
      <c r="LXY364" s="228"/>
      <c r="LXZ364" s="223"/>
      <c r="LYA364" s="228"/>
      <c r="LYB364" s="223"/>
      <c r="LYC364" s="228"/>
      <c r="LYD364" s="223"/>
      <c r="LYE364" s="228"/>
      <c r="LYF364" s="223"/>
      <c r="LYG364" s="228"/>
      <c r="LYH364" s="223"/>
      <c r="LYI364" s="228"/>
      <c r="LYJ364" s="223"/>
      <c r="LYK364" s="228"/>
      <c r="LYL364" s="223"/>
      <c r="LYM364" s="228"/>
      <c r="LYN364" s="223"/>
      <c r="LYO364" s="228"/>
      <c r="LYP364" s="223"/>
      <c r="LYQ364" s="228"/>
      <c r="LYR364" s="223"/>
      <c r="LYS364" s="228"/>
      <c r="LYT364" s="223"/>
      <c r="LYU364" s="228"/>
      <c r="LYV364" s="223"/>
      <c r="LYW364" s="228"/>
      <c r="LYX364" s="223"/>
      <c r="LYY364" s="228"/>
      <c r="LYZ364" s="223"/>
      <c r="LZA364" s="228"/>
      <c r="LZB364" s="223"/>
      <c r="LZC364" s="228"/>
      <c r="LZD364" s="223"/>
      <c r="LZE364" s="228"/>
      <c r="LZF364" s="223"/>
      <c r="LZG364" s="228"/>
      <c r="LZH364" s="223"/>
      <c r="LZI364" s="228"/>
      <c r="LZJ364" s="223"/>
      <c r="LZK364" s="228"/>
      <c r="LZL364" s="223"/>
      <c r="LZM364" s="228"/>
      <c r="LZN364" s="223"/>
      <c r="LZO364" s="228"/>
      <c r="LZP364" s="223"/>
      <c r="LZQ364" s="228"/>
      <c r="LZR364" s="223"/>
      <c r="LZS364" s="228"/>
      <c r="LZT364" s="223"/>
      <c r="LZU364" s="228"/>
      <c r="LZV364" s="223"/>
      <c r="LZW364" s="228"/>
      <c r="LZX364" s="223"/>
      <c r="LZY364" s="228"/>
      <c r="LZZ364" s="223"/>
      <c r="MAA364" s="228"/>
      <c r="MAB364" s="223"/>
      <c r="MAC364" s="228"/>
      <c r="MAD364" s="223"/>
      <c r="MAE364" s="228"/>
      <c r="MAF364" s="223"/>
      <c r="MAG364" s="228"/>
      <c r="MAH364" s="223"/>
      <c r="MAI364" s="228"/>
      <c r="MAJ364" s="223"/>
      <c r="MAK364" s="228"/>
      <c r="MAL364" s="223"/>
      <c r="MAM364" s="228"/>
      <c r="MAN364" s="223"/>
      <c r="MAO364" s="228"/>
      <c r="MAP364" s="223"/>
      <c r="MAQ364" s="228"/>
      <c r="MAR364" s="223"/>
      <c r="MAS364" s="228"/>
      <c r="MAT364" s="223"/>
      <c r="MAU364" s="228"/>
      <c r="MAV364" s="223"/>
      <c r="MAW364" s="228"/>
      <c r="MAX364" s="223"/>
      <c r="MAY364" s="228"/>
      <c r="MAZ364" s="223"/>
      <c r="MBA364" s="228"/>
      <c r="MBB364" s="223"/>
      <c r="MBC364" s="228"/>
      <c r="MBD364" s="223"/>
      <c r="MBE364" s="228"/>
      <c r="MBF364" s="223"/>
      <c r="MBG364" s="228"/>
      <c r="MBH364" s="223"/>
      <c r="MBI364" s="228"/>
      <c r="MBJ364" s="223"/>
      <c r="MBK364" s="228"/>
      <c r="MBL364" s="223"/>
      <c r="MBM364" s="228"/>
      <c r="MBN364" s="223"/>
      <c r="MBO364" s="228"/>
      <c r="MBP364" s="223"/>
      <c r="MBQ364" s="228"/>
      <c r="MBR364" s="223"/>
      <c r="MBS364" s="228"/>
      <c r="MBT364" s="223"/>
      <c r="MBU364" s="228"/>
      <c r="MBV364" s="223"/>
      <c r="MBW364" s="228"/>
      <c r="MBX364" s="223"/>
      <c r="MBY364" s="228"/>
      <c r="MBZ364" s="223"/>
      <c r="MCA364" s="228"/>
      <c r="MCB364" s="223"/>
      <c r="MCC364" s="228"/>
      <c r="MCD364" s="223"/>
      <c r="MCE364" s="228"/>
      <c r="MCF364" s="223"/>
      <c r="MCG364" s="228"/>
      <c r="MCH364" s="223"/>
      <c r="MCI364" s="228"/>
      <c r="MCJ364" s="223"/>
      <c r="MCK364" s="228"/>
      <c r="MCL364" s="223"/>
      <c r="MCM364" s="228"/>
      <c r="MCN364" s="223"/>
      <c r="MCO364" s="228"/>
      <c r="MCP364" s="223"/>
      <c r="MCQ364" s="228"/>
      <c r="MCR364" s="223"/>
      <c r="MCS364" s="228"/>
      <c r="MCT364" s="223"/>
      <c r="MCU364" s="228"/>
      <c r="MCV364" s="223"/>
      <c r="MCW364" s="228"/>
      <c r="MCX364" s="223"/>
      <c r="MCY364" s="228"/>
      <c r="MCZ364" s="223"/>
      <c r="MDA364" s="228"/>
      <c r="MDB364" s="223"/>
      <c r="MDC364" s="228"/>
      <c r="MDD364" s="223"/>
      <c r="MDE364" s="228"/>
      <c r="MDF364" s="223"/>
      <c r="MDG364" s="228"/>
      <c r="MDH364" s="223"/>
      <c r="MDI364" s="228"/>
      <c r="MDJ364" s="223"/>
      <c r="MDK364" s="228"/>
      <c r="MDL364" s="223"/>
      <c r="MDM364" s="228"/>
      <c r="MDN364" s="223"/>
      <c r="MDO364" s="228"/>
      <c r="MDP364" s="223"/>
      <c r="MDQ364" s="228"/>
      <c r="MDR364" s="223"/>
      <c r="MDS364" s="228"/>
      <c r="MDT364" s="223"/>
      <c r="MDU364" s="228"/>
      <c r="MDV364" s="223"/>
      <c r="MDW364" s="228"/>
      <c r="MDX364" s="223"/>
      <c r="MDY364" s="228"/>
      <c r="MDZ364" s="223"/>
      <c r="MEA364" s="228"/>
      <c r="MEB364" s="223"/>
      <c r="MEC364" s="228"/>
      <c r="MED364" s="223"/>
      <c r="MEE364" s="228"/>
      <c r="MEF364" s="223"/>
      <c r="MEG364" s="228"/>
      <c r="MEH364" s="223"/>
      <c r="MEI364" s="228"/>
      <c r="MEJ364" s="223"/>
      <c r="MEK364" s="228"/>
      <c r="MEL364" s="223"/>
      <c r="MEM364" s="228"/>
      <c r="MEN364" s="223"/>
      <c r="MEO364" s="228"/>
      <c r="MEP364" s="223"/>
      <c r="MEQ364" s="228"/>
      <c r="MER364" s="223"/>
      <c r="MES364" s="228"/>
      <c r="MET364" s="223"/>
      <c r="MEU364" s="228"/>
      <c r="MEV364" s="223"/>
      <c r="MEW364" s="228"/>
      <c r="MEX364" s="223"/>
      <c r="MEY364" s="228"/>
      <c r="MEZ364" s="223"/>
      <c r="MFA364" s="228"/>
      <c r="MFB364" s="223"/>
      <c r="MFC364" s="228"/>
      <c r="MFD364" s="223"/>
      <c r="MFE364" s="228"/>
      <c r="MFF364" s="223"/>
      <c r="MFG364" s="228"/>
      <c r="MFH364" s="223"/>
      <c r="MFI364" s="228"/>
      <c r="MFJ364" s="223"/>
      <c r="MFK364" s="228"/>
      <c r="MFL364" s="223"/>
      <c r="MFM364" s="228"/>
      <c r="MFN364" s="223"/>
      <c r="MFO364" s="228"/>
      <c r="MFP364" s="223"/>
      <c r="MFQ364" s="228"/>
      <c r="MFR364" s="223"/>
      <c r="MFS364" s="228"/>
      <c r="MFT364" s="223"/>
      <c r="MFU364" s="228"/>
      <c r="MFV364" s="223"/>
      <c r="MFW364" s="228"/>
      <c r="MFX364" s="223"/>
      <c r="MFY364" s="228"/>
      <c r="MFZ364" s="223"/>
      <c r="MGA364" s="228"/>
      <c r="MGB364" s="223"/>
      <c r="MGC364" s="228"/>
      <c r="MGD364" s="223"/>
      <c r="MGE364" s="228"/>
      <c r="MGF364" s="223"/>
      <c r="MGG364" s="228"/>
      <c r="MGH364" s="223"/>
      <c r="MGI364" s="228"/>
      <c r="MGJ364" s="223"/>
      <c r="MGK364" s="228"/>
      <c r="MGL364" s="223"/>
      <c r="MGM364" s="228"/>
      <c r="MGN364" s="223"/>
      <c r="MGO364" s="228"/>
      <c r="MGP364" s="223"/>
      <c r="MGQ364" s="228"/>
      <c r="MGR364" s="223"/>
      <c r="MGS364" s="228"/>
      <c r="MGT364" s="223"/>
      <c r="MGU364" s="228"/>
      <c r="MGV364" s="223"/>
      <c r="MGW364" s="228"/>
      <c r="MGX364" s="223"/>
      <c r="MGY364" s="228"/>
      <c r="MGZ364" s="223"/>
      <c r="MHA364" s="228"/>
      <c r="MHB364" s="223"/>
      <c r="MHC364" s="228"/>
      <c r="MHD364" s="223"/>
      <c r="MHE364" s="228"/>
      <c r="MHF364" s="223"/>
      <c r="MHG364" s="228"/>
      <c r="MHH364" s="223"/>
      <c r="MHI364" s="228"/>
      <c r="MHJ364" s="223"/>
      <c r="MHK364" s="228"/>
      <c r="MHL364" s="223"/>
      <c r="MHM364" s="228"/>
      <c r="MHN364" s="223"/>
      <c r="MHO364" s="228"/>
      <c r="MHP364" s="223"/>
      <c r="MHQ364" s="228"/>
      <c r="MHR364" s="223"/>
      <c r="MHS364" s="228"/>
      <c r="MHT364" s="223"/>
      <c r="MHU364" s="228"/>
      <c r="MHV364" s="223"/>
      <c r="MHW364" s="228"/>
      <c r="MHX364" s="223"/>
      <c r="MHY364" s="228"/>
      <c r="MHZ364" s="223"/>
      <c r="MIA364" s="228"/>
      <c r="MIB364" s="223"/>
      <c r="MIC364" s="228"/>
      <c r="MID364" s="223"/>
      <c r="MIE364" s="228"/>
      <c r="MIF364" s="223"/>
      <c r="MIG364" s="228"/>
      <c r="MIH364" s="223"/>
      <c r="MII364" s="228"/>
      <c r="MIJ364" s="223"/>
      <c r="MIK364" s="228"/>
      <c r="MIL364" s="223"/>
      <c r="MIM364" s="228"/>
      <c r="MIN364" s="223"/>
      <c r="MIO364" s="228"/>
      <c r="MIP364" s="223"/>
      <c r="MIQ364" s="228"/>
      <c r="MIR364" s="223"/>
      <c r="MIS364" s="228"/>
      <c r="MIT364" s="223"/>
      <c r="MIU364" s="228"/>
      <c r="MIV364" s="223"/>
      <c r="MIW364" s="228"/>
      <c r="MIX364" s="223"/>
      <c r="MIY364" s="228"/>
      <c r="MIZ364" s="223"/>
      <c r="MJA364" s="228"/>
      <c r="MJB364" s="223"/>
      <c r="MJC364" s="228"/>
      <c r="MJD364" s="223"/>
      <c r="MJE364" s="228"/>
      <c r="MJF364" s="223"/>
      <c r="MJG364" s="228"/>
      <c r="MJH364" s="223"/>
      <c r="MJI364" s="228"/>
      <c r="MJJ364" s="223"/>
      <c r="MJK364" s="228"/>
      <c r="MJL364" s="223"/>
      <c r="MJM364" s="228"/>
      <c r="MJN364" s="223"/>
      <c r="MJO364" s="228"/>
      <c r="MJP364" s="223"/>
      <c r="MJQ364" s="228"/>
      <c r="MJR364" s="223"/>
      <c r="MJS364" s="228"/>
      <c r="MJT364" s="223"/>
      <c r="MJU364" s="228"/>
      <c r="MJV364" s="223"/>
      <c r="MJW364" s="228"/>
      <c r="MJX364" s="223"/>
      <c r="MJY364" s="228"/>
      <c r="MJZ364" s="223"/>
      <c r="MKA364" s="228"/>
      <c r="MKB364" s="223"/>
      <c r="MKC364" s="228"/>
      <c r="MKD364" s="223"/>
      <c r="MKE364" s="228"/>
      <c r="MKF364" s="223"/>
      <c r="MKG364" s="228"/>
      <c r="MKH364" s="223"/>
      <c r="MKI364" s="228"/>
      <c r="MKJ364" s="223"/>
      <c r="MKK364" s="228"/>
      <c r="MKL364" s="223"/>
      <c r="MKM364" s="228"/>
      <c r="MKN364" s="223"/>
      <c r="MKO364" s="228"/>
      <c r="MKP364" s="223"/>
      <c r="MKQ364" s="228"/>
      <c r="MKR364" s="223"/>
      <c r="MKS364" s="228"/>
      <c r="MKT364" s="223"/>
      <c r="MKU364" s="228"/>
      <c r="MKV364" s="223"/>
      <c r="MKW364" s="228"/>
      <c r="MKX364" s="223"/>
      <c r="MKY364" s="228"/>
      <c r="MKZ364" s="223"/>
      <c r="MLA364" s="228"/>
      <c r="MLB364" s="223"/>
      <c r="MLC364" s="228"/>
      <c r="MLD364" s="223"/>
      <c r="MLE364" s="228"/>
      <c r="MLF364" s="223"/>
      <c r="MLG364" s="228"/>
      <c r="MLH364" s="223"/>
      <c r="MLI364" s="228"/>
      <c r="MLJ364" s="223"/>
      <c r="MLK364" s="228"/>
      <c r="MLL364" s="223"/>
      <c r="MLM364" s="228"/>
      <c r="MLN364" s="223"/>
      <c r="MLO364" s="228"/>
      <c r="MLP364" s="223"/>
      <c r="MLQ364" s="228"/>
      <c r="MLR364" s="223"/>
      <c r="MLS364" s="228"/>
      <c r="MLT364" s="223"/>
      <c r="MLU364" s="228"/>
      <c r="MLV364" s="223"/>
      <c r="MLW364" s="228"/>
      <c r="MLX364" s="223"/>
      <c r="MLY364" s="228"/>
      <c r="MLZ364" s="223"/>
      <c r="MMA364" s="228"/>
      <c r="MMB364" s="223"/>
      <c r="MMC364" s="228"/>
      <c r="MMD364" s="223"/>
      <c r="MME364" s="228"/>
      <c r="MMF364" s="223"/>
      <c r="MMG364" s="228"/>
      <c r="MMH364" s="223"/>
      <c r="MMI364" s="228"/>
      <c r="MMJ364" s="223"/>
      <c r="MMK364" s="228"/>
      <c r="MML364" s="223"/>
      <c r="MMM364" s="228"/>
      <c r="MMN364" s="223"/>
      <c r="MMO364" s="228"/>
      <c r="MMP364" s="223"/>
      <c r="MMQ364" s="228"/>
      <c r="MMR364" s="223"/>
      <c r="MMS364" s="228"/>
      <c r="MMT364" s="223"/>
      <c r="MMU364" s="228"/>
      <c r="MMV364" s="223"/>
      <c r="MMW364" s="228"/>
      <c r="MMX364" s="223"/>
      <c r="MMY364" s="228"/>
      <c r="MMZ364" s="223"/>
      <c r="MNA364" s="228"/>
      <c r="MNB364" s="223"/>
      <c r="MNC364" s="228"/>
      <c r="MND364" s="223"/>
      <c r="MNE364" s="228"/>
      <c r="MNF364" s="223"/>
      <c r="MNG364" s="228"/>
      <c r="MNH364" s="223"/>
      <c r="MNI364" s="228"/>
      <c r="MNJ364" s="223"/>
      <c r="MNK364" s="228"/>
      <c r="MNL364" s="223"/>
      <c r="MNM364" s="228"/>
      <c r="MNN364" s="223"/>
      <c r="MNO364" s="228"/>
      <c r="MNP364" s="223"/>
      <c r="MNQ364" s="228"/>
      <c r="MNR364" s="223"/>
      <c r="MNS364" s="228"/>
      <c r="MNT364" s="223"/>
      <c r="MNU364" s="228"/>
      <c r="MNV364" s="223"/>
      <c r="MNW364" s="228"/>
      <c r="MNX364" s="223"/>
      <c r="MNY364" s="228"/>
      <c r="MNZ364" s="223"/>
      <c r="MOA364" s="228"/>
      <c r="MOB364" s="223"/>
      <c r="MOC364" s="228"/>
      <c r="MOD364" s="223"/>
      <c r="MOE364" s="228"/>
      <c r="MOF364" s="223"/>
      <c r="MOG364" s="228"/>
      <c r="MOH364" s="223"/>
      <c r="MOI364" s="228"/>
      <c r="MOJ364" s="223"/>
      <c r="MOK364" s="228"/>
      <c r="MOL364" s="223"/>
      <c r="MOM364" s="228"/>
      <c r="MON364" s="223"/>
      <c r="MOO364" s="228"/>
      <c r="MOP364" s="223"/>
      <c r="MOQ364" s="228"/>
      <c r="MOR364" s="223"/>
      <c r="MOS364" s="228"/>
      <c r="MOT364" s="223"/>
      <c r="MOU364" s="228"/>
      <c r="MOV364" s="223"/>
      <c r="MOW364" s="228"/>
      <c r="MOX364" s="223"/>
      <c r="MOY364" s="228"/>
      <c r="MOZ364" s="223"/>
      <c r="MPA364" s="228"/>
      <c r="MPB364" s="223"/>
      <c r="MPC364" s="228"/>
      <c r="MPD364" s="223"/>
      <c r="MPE364" s="228"/>
      <c r="MPF364" s="223"/>
      <c r="MPG364" s="228"/>
      <c r="MPH364" s="223"/>
      <c r="MPI364" s="228"/>
      <c r="MPJ364" s="223"/>
      <c r="MPK364" s="228"/>
      <c r="MPL364" s="223"/>
      <c r="MPM364" s="228"/>
      <c r="MPN364" s="223"/>
      <c r="MPO364" s="228"/>
      <c r="MPP364" s="223"/>
      <c r="MPQ364" s="228"/>
      <c r="MPR364" s="223"/>
      <c r="MPS364" s="228"/>
      <c r="MPT364" s="223"/>
      <c r="MPU364" s="228"/>
      <c r="MPV364" s="223"/>
      <c r="MPW364" s="228"/>
      <c r="MPX364" s="223"/>
      <c r="MPY364" s="228"/>
      <c r="MPZ364" s="223"/>
      <c r="MQA364" s="228"/>
      <c r="MQB364" s="223"/>
      <c r="MQC364" s="228"/>
      <c r="MQD364" s="223"/>
      <c r="MQE364" s="228"/>
      <c r="MQF364" s="223"/>
      <c r="MQG364" s="228"/>
      <c r="MQH364" s="223"/>
      <c r="MQI364" s="228"/>
      <c r="MQJ364" s="223"/>
      <c r="MQK364" s="228"/>
      <c r="MQL364" s="223"/>
      <c r="MQM364" s="228"/>
      <c r="MQN364" s="223"/>
      <c r="MQO364" s="228"/>
      <c r="MQP364" s="223"/>
      <c r="MQQ364" s="228"/>
      <c r="MQR364" s="223"/>
      <c r="MQS364" s="228"/>
      <c r="MQT364" s="223"/>
      <c r="MQU364" s="228"/>
      <c r="MQV364" s="223"/>
      <c r="MQW364" s="228"/>
      <c r="MQX364" s="223"/>
      <c r="MQY364" s="228"/>
      <c r="MQZ364" s="223"/>
      <c r="MRA364" s="228"/>
      <c r="MRB364" s="223"/>
      <c r="MRC364" s="228"/>
      <c r="MRD364" s="223"/>
      <c r="MRE364" s="228"/>
      <c r="MRF364" s="223"/>
      <c r="MRG364" s="228"/>
      <c r="MRH364" s="223"/>
      <c r="MRI364" s="228"/>
      <c r="MRJ364" s="223"/>
      <c r="MRK364" s="228"/>
      <c r="MRL364" s="223"/>
      <c r="MRM364" s="228"/>
      <c r="MRN364" s="223"/>
      <c r="MRO364" s="228"/>
      <c r="MRP364" s="223"/>
      <c r="MRQ364" s="228"/>
      <c r="MRR364" s="223"/>
      <c r="MRS364" s="228"/>
      <c r="MRT364" s="223"/>
      <c r="MRU364" s="228"/>
      <c r="MRV364" s="223"/>
      <c r="MRW364" s="228"/>
      <c r="MRX364" s="223"/>
      <c r="MRY364" s="228"/>
      <c r="MRZ364" s="223"/>
      <c r="MSA364" s="228"/>
      <c r="MSB364" s="223"/>
      <c r="MSC364" s="228"/>
      <c r="MSD364" s="223"/>
      <c r="MSE364" s="228"/>
      <c r="MSF364" s="223"/>
      <c r="MSG364" s="228"/>
      <c r="MSH364" s="223"/>
      <c r="MSI364" s="228"/>
      <c r="MSJ364" s="223"/>
      <c r="MSK364" s="228"/>
      <c r="MSL364" s="223"/>
      <c r="MSM364" s="228"/>
      <c r="MSN364" s="223"/>
      <c r="MSO364" s="228"/>
      <c r="MSP364" s="223"/>
      <c r="MSQ364" s="228"/>
      <c r="MSR364" s="223"/>
      <c r="MSS364" s="228"/>
      <c r="MST364" s="223"/>
      <c r="MSU364" s="228"/>
      <c r="MSV364" s="223"/>
      <c r="MSW364" s="228"/>
      <c r="MSX364" s="223"/>
      <c r="MSY364" s="228"/>
      <c r="MSZ364" s="223"/>
      <c r="MTA364" s="228"/>
      <c r="MTB364" s="223"/>
      <c r="MTC364" s="228"/>
      <c r="MTD364" s="223"/>
      <c r="MTE364" s="228"/>
      <c r="MTF364" s="223"/>
      <c r="MTG364" s="228"/>
      <c r="MTH364" s="223"/>
      <c r="MTI364" s="228"/>
      <c r="MTJ364" s="223"/>
      <c r="MTK364" s="228"/>
      <c r="MTL364" s="223"/>
      <c r="MTM364" s="228"/>
      <c r="MTN364" s="223"/>
      <c r="MTO364" s="228"/>
      <c r="MTP364" s="223"/>
      <c r="MTQ364" s="228"/>
      <c r="MTR364" s="223"/>
      <c r="MTS364" s="228"/>
      <c r="MTT364" s="223"/>
      <c r="MTU364" s="228"/>
      <c r="MTV364" s="223"/>
      <c r="MTW364" s="228"/>
      <c r="MTX364" s="223"/>
      <c r="MTY364" s="228"/>
      <c r="MTZ364" s="223"/>
      <c r="MUA364" s="228"/>
      <c r="MUB364" s="223"/>
      <c r="MUC364" s="228"/>
      <c r="MUD364" s="223"/>
      <c r="MUE364" s="228"/>
      <c r="MUF364" s="223"/>
      <c r="MUG364" s="228"/>
      <c r="MUH364" s="223"/>
      <c r="MUI364" s="228"/>
      <c r="MUJ364" s="223"/>
      <c r="MUK364" s="228"/>
      <c r="MUL364" s="223"/>
      <c r="MUM364" s="228"/>
      <c r="MUN364" s="223"/>
      <c r="MUO364" s="228"/>
      <c r="MUP364" s="223"/>
      <c r="MUQ364" s="228"/>
      <c r="MUR364" s="223"/>
      <c r="MUS364" s="228"/>
      <c r="MUT364" s="223"/>
      <c r="MUU364" s="228"/>
      <c r="MUV364" s="223"/>
      <c r="MUW364" s="228"/>
      <c r="MUX364" s="223"/>
      <c r="MUY364" s="228"/>
      <c r="MUZ364" s="223"/>
      <c r="MVA364" s="228"/>
      <c r="MVB364" s="223"/>
      <c r="MVC364" s="228"/>
      <c r="MVD364" s="223"/>
      <c r="MVE364" s="228"/>
      <c r="MVF364" s="223"/>
      <c r="MVG364" s="228"/>
      <c r="MVH364" s="223"/>
      <c r="MVI364" s="228"/>
      <c r="MVJ364" s="223"/>
      <c r="MVK364" s="228"/>
      <c r="MVL364" s="223"/>
      <c r="MVM364" s="228"/>
      <c r="MVN364" s="223"/>
      <c r="MVO364" s="228"/>
      <c r="MVP364" s="223"/>
      <c r="MVQ364" s="228"/>
      <c r="MVR364" s="223"/>
      <c r="MVS364" s="228"/>
      <c r="MVT364" s="223"/>
      <c r="MVU364" s="228"/>
      <c r="MVV364" s="223"/>
      <c r="MVW364" s="228"/>
      <c r="MVX364" s="223"/>
      <c r="MVY364" s="228"/>
      <c r="MVZ364" s="223"/>
      <c r="MWA364" s="228"/>
      <c r="MWB364" s="223"/>
      <c r="MWC364" s="228"/>
      <c r="MWD364" s="223"/>
      <c r="MWE364" s="228"/>
      <c r="MWF364" s="223"/>
      <c r="MWG364" s="228"/>
      <c r="MWH364" s="223"/>
      <c r="MWI364" s="228"/>
      <c r="MWJ364" s="223"/>
      <c r="MWK364" s="228"/>
      <c r="MWL364" s="223"/>
      <c r="MWM364" s="228"/>
      <c r="MWN364" s="223"/>
      <c r="MWO364" s="228"/>
      <c r="MWP364" s="223"/>
      <c r="MWQ364" s="228"/>
      <c r="MWR364" s="223"/>
      <c r="MWS364" s="228"/>
      <c r="MWT364" s="223"/>
      <c r="MWU364" s="228"/>
      <c r="MWV364" s="223"/>
      <c r="MWW364" s="228"/>
      <c r="MWX364" s="223"/>
      <c r="MWY364" s="228"/>
      <c r="MWZ364" s="223"/>
      <c r="MXA364" s="228"/>
      <c r="MXB364" s="223"/>
      <c r="MXC364" s="228"/>
      <c r="MXD364" s="223"/>
      <c r="MXE364" s="228"/>
      <c r="MXF364" s="223"/>
      <c r="MXG364" s="228"/>
      <c r="MXH364" s="223"/>
      <c r="MXI364" s="228"/>
      <c r="MXJ364" s="223"/>
      <c r="MXK364" s="228"/>
      <c r="MXL364" s="223"/>
      <c r="MXM364" s="228"/>
      <c r="MXN364" s="223"/>
      <c r="MXO364" s="228"/>
      <c r="MXP364" s="223"/>
      <c r="MXQ364" s="228"/>
      <c r="MXR364" s="223"/>
      <c r="MXS364" s="228"/>
      <c r="MXT364" s="223"/>
      <c r="MXU364" s="228"/>
      <c r="MXV364" s="223"/>
      <c r="MXW364" s="228"/>
      <c r="MXX364" s="223"/>
      <c r="MXY364" s="228"/>
      <c r="MXZ364" s="223"/>
      <c r="MYA364" s="228"/>
      <c r="MYB364" s="223"/>
      <c r="MYC364" s="228"/>
      <c r="MYD364" s="223"/>
      <c r="MYE364" s="228"/>
      <c r="MYF364" s="223"/>
      <c r="MYG364" s="228"/>
      <c r="MYH364" s="223"/>
      <c r="MYI364" s="228"/>
      <c r="MYJ364" s="223"/>
      <c r="MYK364" s="228"/>
      <c r="MYL364" s="223"/>
      <c r="MYM364" s="228"/>
      <c r="MYN364" s="223"/>
      <c r="MYO364" s="228"/>
      <c r="MYP364" s="223"/>
      <c r="MYQ364" s="228"/>
      <c r="MYR364" s="223"/>
      <c r="MYS364" s="228"/>
      <c r="MYT364" s="223"/>
      <c r="MYU364" s="228"/>
      <c r="MYV364" s="223"/>
      <c r="MYW364" s="228"/>
      <c r="MYX364" s="223"/>
      <c r="MYY364" s="228"/>
      <c r="MYZ364" s="223"/>
      <c r="MZA364" s="228"/>
      <c r="MZB364" s="223"/>
      <c r="MZC364" s="228"/>
      <c r="MZD364" s="223"/>
      <c r="MZE364" s="228"/>
      <c r="MZF364" s="223"/>
      <c r="MZG364" s="228"/>
      <c r="MZH364" s="223"/>
      <c r="MZI364" s="228"/>
      <c r="MZJ364" s="223"/>
      <c r="MZK364" s="228"/>
      <c r="MZL364" s="223"/>
      <c r="MZM364" s="228"/>
      <c r="MZN364" s="223"/>
      <c r="MZO364" s="228"/>
      <c r="MZP364" s="223"/>
      <c r="MZQ364" s="228"/>
      <c r="MZR364" s="223"/>
      <c r="MZS364" s="228"/>
      <c r="MZT364" s="223"/>
      <c r="MZU364" s="228"/>
      <c r="MZV364" s="223"/>
      <c r="MZW364" s="228"/>
      <c r="MZX364" s="223"/>
      <c r="MZY364" s="228"/>
      <c r="MZZ364" s="223"/>
      <c r="NAA364" s="228"/>
      <c r="NAB364" s="223"/>
      <c r="NAC364" s="228"/>
      <c r="NAD364" s="223"/>
      <c r="NAE364" s="228"/>
      <c r="NAF364" s="223"/>
      <c r="NAG364" s="228"/>
      <c r="NAH364" s="223"/>
      <c r="NAI364" s="228"/>
      <c r="NAJ364" s="223"/>
      <c r="NAK364" s="228"/>
      <c r="NAL364" s="223"/>
      <c r="NAM364" s="228"/>
      <c r="NAN364" s="223"/>
      <c r="NAO364" s="228"/>
      <c r="NAP364" s="223"/>
      <c r="NAQ364" s="228"/>
      <c r="NAR364" s="223"/>
      <c r="NAS364" s="228"/>
      <c r="NAT364" s="223"/>
      <c r="NAU364" s="228"/>
      <c r="NAV364" s="223"/>
      <c r="NAW364" s="228"/>
      <c r="NAX364" s="223"/>
      <c r="NAY364" s="228"/>
      <c r="NAZ364" s="223"/>
      <c r="NBA364" s="228"/>
      <c r="NBB364" s="223"/>
      <c r="NBC364" s="228"/>
      <c r="NBD364" s="223"/>
      <c r="NBE364" s="228"/>
      <c r="NBF364" s="223"/>
      <c r="NBG364" s="228"/>
      <c r="NBH364" s="223"/>
      <c r="NBI364" s="228"/>
      <c r="NBJ364" s="223"/>
      <c r="NBK364" s="228"/>
      <c r="NBL364" s="223"/>
      <c r="NBM364" s="228"/>
      <c r="NBN364" s="223"/>
      <c r="NBO364" s="228"/>
      <c r="NBP364" s="223"/>
      <c r="NBQ364" s="228"/>
      <c r="NBR364" s="223"/>
      <c r="NBS364" s="228"/>
      <c r="NBT364" s="223"/>
      <c r="NBU364" s="228"/>
      <c r="NBV364" s="223"/>
      <c r="NBW364" s="228"/>
      <c r="NBX364" s="223"/>
      <c r="NBY364" s="228"/>
      <c r="NBZ364" s="223"/>
      <c r="NCA364" s="228"/>
      <c r="NCB364" s="223"/>
      <c r="NCC364" s="228"/>
      <c r="NCD364" s="223"/>
      <c r="NCE364" s="228"/>
      <c r="NCF364" s="223"/>
      <c r="NCG364" s="228"/>
      <c r="NCH364" s="223"/>
      <c r="NCI364" s="228"/>
      <c r="NCJ364" s="223"/>
      <c r="NCK364" s="228"/>
      <c r="NCL364" s="223"/>
      <c r="NCM364" s="228"/>
      <c r="NCN364" s="223"/>
      <c r="NCO364" s="228"/>
      <c r="NCP364" s="223"/>
      <c r="NCQ364" s="228"/>
      <c r="NCR364" s="223"/>
      <c r="NCS364" s="228"/>
      <c r="NCT364" s="223"/>
      <c r="NCU364" s="228"/>
      <c r="NCV364" s="223"/>
      <c r="NCW364" s="228"/>
      <c r="NCX364" s="223"/>
      <c r="NCY364" s="228"/>
      <c r="NCZ364" s="223"/>
      <c r="NDA364" s="228"/>
      <c r="NDB364" s="223"/>
      <c r="NDC364" s="228"/>
      <c r="NDD364" s="223"/>
      <c r="NDE364" s="228"/>
      <c r="NDF364" s="223"/>
      <c r="NDG364" s="228"/>
      <c r="NDH364" s="223"/>
      <c r="NDI364" s="228"/>
      <c r="NDJ364" s="223"/>
      <c r="NDK364" s="228"/>
      <c r="NDL364" s="223"/>
      <c r="NDM364" s="228"/>
      <c r="NDN364" s="223"/>
      <c r="NDO364" s="228"/>
      <c r="NDP364" s="223"/>
      <c r="NDQ364" s="228"/>
      <c r="NDR364" s="223"/>
      <c r="NDS364" s="228"/>
      <c r="NDT364" s="223"/>
      <c r="NDU364" s="228"/>
      <c r="NDV364" s="223"/>
      <c r="NDW364" s="228"/>
      <c r="NDX364" s="223"/>
      <c r="NDY364" s="228"/>
      <c r="NDZ364" s="223"/>
      <c r="NEA364" s="228"/>
      <c r="NEB364" s="223"/>
      <c r="NEC364" s="228"/>
      <c r="NED364" s="223"/>
      <c r="NEE364" s="228"/>
      <c r="NEF364" s="223"/>
      <c r="NEG364" s="228"/>
      <c r="NEH364" s="223"/>
      <c r="NEI364" s="228"/>
      <c r="NEJ364" s="223"/>
      <c r="NEK364" s="228"/>
      <c r="NEL364" s="223"/>
      <c r="NEM364" s="228"/>
      <c r="NEN364" s="223"/>
      <c r="NEO364" s="228"/>
      <c r="NEP364" s="223"/>
      <c r="NEQ364" s="228"/>
      <c r="NER364" s="223"/>
      <c r="NES364" s="228"/>
      <c r="NET364" s="223"/>
      <c r="NEU364" s="228"/>
      <c r="NEV364" s="223"/>
      <c r="NEW364" s="228"/>
      <c r="NEX364" s="223"/>
      <c r="NEY364" s="228"/>
      <c r="NEZ364" s="223"/>
      <c r="NFA364" s="228"/>
      <c r="NFB364" s="223"/>
      <c r="NFC364" s="228"/>
      <c r="NFD364" s="223"/>
      <c r="NFE364" s="228"/>
      <c r="NFF364" s="223"/>
      <c r="NFG364" s="228"/>
      <c r="NFH364" s="223"/>
      <c r="NFI364" s="228"/>
      <c r="NFJ364" s="223"/>
      <c r="NFK364" s="228"/>
      <c r="NFL364" s="223"/>
      <c r="NFM364" s="228"/>
      <c r="NFN364" s="223"/>
      <c r="NFO364" s="228"/>
      <c r="NFP364" s="223"/>
      <c r="NFQ364" s="228"/>
      <c r="NFR364" s="223"/>
      <c r="NFS364" s="228"/>
      <c r="NFT364" s="223"/>
      <c r="NFU364" s="228"/>
      <c r="NFV364" s="223"/>
      <c r="NFW364" s="228"/>
      <c r="NFX364" s="223"/>
      <c r="NFY364" s="228"/>
      <c r="NFZ364" s="223"/>
      <c r="NGA364" s="228"/>
      <c r="NGB364" s="223"/>
      <c r="NGC364" s="228"/>
      <c r="NGD364" s="223"/>
      <c r="NGE364" s="228"/>
      <c r="NGF364" s="223"/>
      <c r="NGG364" s="228"/>
      <c r="NGH364" s="223"/>
      <c r="NGI364" s="228"/>
      <c r="NGJ364" s="223"/>
      <c r="NGK364" s="228"/>
      <c r="NGL364" s="223"/>
      <c r="NGM364" s="228"/>
      <c r="NGN364" s="223"/>
      <c r="NGO364" s="228"/>
      <c r="NGP364" s="223"/>
      <c r="NGQ364" s="228"/>
      <c r="NGR364" s="223"/>
      <c r="NGS364" s="228"/>
      <c r="NGT364" s="223"/>
      <c r="NGU364" s="228"/>
      <c r="NGV364" s="223"/>
      <c r="NGW364" s="228"/>
      <c r="NGX364" s="223"/>
      <c r="NGY364" s="228"/>
      <c r="NGZ364" s="223"/>
      <c r="NHA364" s="228"/>
      <c r="NHB364" s="223"/>
      <c r="NHC364" s="228"/>
      <c r="NHD364" s="223"/>
      <c r="NHE364" s="228"/>
      <c r="NHF364" s="223"/>
      <c r="NHG364" s="228"/>
      <c r="NHH364" s="223"/>
      <c r="NHI364" s="228"/>
      <c r="NHJ364" s="223"/>
      <c r="NHK364" s="228"/>
      <c r="NHL364" s="223"/>
      <c r="NHM364" s="228"/>
      <c r="NHN364" s="223"/>
      <c r="NHO364" s="228"/>
      <c r="NHP364" s="223"/>
      <c r="NHQ364" s="228"/>
      <c r="NHR364" s="223"/>
      <c r="NHS364" s="228"/>
      <c r="NHT364" s="223"/>
      <c r="NHU364" s="228"/>
      <c r="NHV364" s="223"/>
      <c r="NHW364" s="228"/>
      <c r="NHX364" s="223"/>
      <c r="NHY364" s="228"/>
      <c r="NHZ364" s="223"/>
      <c r="NIA364" s="228"/>
      <c r="NIB364" s="223"/>
      <c r="NIC364" s="228"/>
      <c r="NID364" s="223"/>
      <c r="NIE364" s="228"/>
      <c r="NIF364" s="223"/>
      <c r="NIG364" s="228"/>
      <c r="NIH364" s="223"/>
      <c r="NII364" s="228"/>
      <c r="NIJ364" s="223"/>
      <c r="NIK364" s="228"/>
      <c r="NIL364" s="223"/>
      <c r="NIM364" s="228"/>
      <c r="NIN364" s="223"/>
      <c r="NIO364" s="228"/>
      <c r="NIP364" s="223"/>
      <c r="NIQ364" s="228"/>
      <c r="NIR364" s="223"/>
      <c r="NIS364" s="228"/>
      <c r="NIT364" s="223"/>
      <c r="NIU364" s="228"/>
      <c r="NIV364" s="223"/>
      <c r="NIW364" s="228"/>
      <c r="NIX364" s="223"/>
      <c r="NIY364" s="228"/>
      <c r="NIZ364" s="223"/>
      <c r="NJA364" s="228"/>
      <c r="NJB364" s="223"/>
      <c r="NJC364" s="228"/>
      <c r="NJD364" s="223"/>
      <c r="NJE364" s="228"/>
      <c r="NJF364" s="223"/>
      <c r="NJG364" s="228"/>
      <c r="NJH364" s="223"/>
      <c r="NJI364" s="228"/>
      <c r="NJJ364" s="223"/>
      <c r="NJK364" s="228"/>
      <c r="NJL364" s="223"/>
      <c r="NJM364" s="228"/>
      <c r="NJN364" s="223"/>
      <c r="NJO364" s="228"/>
      <c r="NJP364" s="223"/>
      <c r="NJQ364" s="228"/>
      <c r="NJR364" s="223"/>
      <c r="NJS364" s="228"/>
      <c r="NJT364" s="223"/>
      <c r="NJU364" s="228"/>
      <c r="NJV364" s="223"/>
      <c r="NJW364" s="228"/>
      <c r="NJX364" s="223"/>
      <c r="NJY364" s="228"/>
      <c r="NJZ364" s="223"/>
      <c r="NKA364" s="228"/>
      <c r="NKB364" s="223"/>
      <c r="NKC364" s="228"/>
      <c r="NKD364" s="223"/>
      <c r="NKE364" s="228"/>
      <c r="NKF364" s="223"/>
      <c r="NKG364" s="228"/>
      <c r="NKH364" s="223"/>
      <c r="NKI364" s="228"/>
      <c r="NKJ364" s="223"/>
      <c r="NKK364" s="228"/>
      <c r="NKL364" s="223"/>
      <c r="NKM364" s="228"/>
      <c r="NKN364" s="223"/>
      <c r="NKO364" s="228"/>
      <c r="NKP364" s="223"/>
      <c r="NKQ364" s="228"/>
      <c r="NKR364" s="223"/>
      <c r="NKS364" s="228"/>
      <c r="NKT364" s="223"/>
      <c r="NKU364" s="228"/>
      <c r="NKV364" s="223"/>
      <c r="NKW364" s="228"/>
      <c r="NKX364" s="223"/>
      <c r="NKY364" s="228"/>
      <c r="NKZ364" s="223"/>
      <c r="NLA364" s="228"/>
      <c r="NLB364" s="223"/>
      <c r="NLC364" s="228"/>
      <c r="NLD364" s="223"/>
      <c r="NLE364" s="228"/>
      <c r="NLF364" s="223"/>
      <c r="NLG364" s="228"/>
      <c r="NLH364" s="223"/>
      <c r="NLI364" s="228"/>
      <c r="NLJ364" s="223"/>
      <c r="NLK364" s="228"/>
      <c r="NLL364" s="223"/>
      <c r="NLM364" s="228"/>
      <c r="NLN364" s="223"/>
      <c r="NLO364" s="228"/>
      <c r="NLP364" s="223"/>
      <c r="NLQ364" s="228"/>
      <c r="NLR364" s="223"/>
      <c r="NLS364" s="228"/>
      <c r="NLT364" s="223"/>
      <c r="NLU364" s="228"/>
      <c r="NLV364" s="223"/>
      <c r="NLW364" s="228"/>
      <c r="NLX364" s="223"/>
      <c r="NLY364" s="228"/>
      <c r="NLZ364" s="223"/>
      <c r="NMA364" s="228"/>
      <c r="NMB364" s="223"/>
      <c r="NMC364" s="228"/>
      <c r="NMD364" s="223"/>
      <c r="NME364" s="228"/>
      <c r="NMF364" s="223"/>
      <c r="NMG364" s="228"/>
      <c r="NMH364" s="223"/>
      <c r="NMI364" s="228"/>
      <c r="NMJ364" s="223"/>
      <c r="NMK364" s="228"/>
      <c r="NML364" s="223"/>
      <c r="NMM364" s="228"/>
      <c r="NMN364" s="223"/>
      <c r="NMO364" s="228"/>
      <c r="NMP364" s="223"/>
      <c r="NMQ364" s="228"/>
      <c r="NMR364" s="223"/>
      <c r="NMS364" s="228"/>
      <c r="NMT364" s="223"/>
      <c r="NMU364" s="228"/>
      <c r="NMV364" s="223"/>
      <c r="NMW364" s="228"/>
      <c r="NMX364" s="223"/>
      <c r="NMY364" s="228"/>
      <c r="NMZ364" s="223"/>
      <c r="NNA364" s="228"/>
      <c r="NNB364" s="223"/>
      <c r="NNC364" s="228"/>
      <c r="NND364" s="223"/>
      <c r="NNE364" s="228"/>
      <c r="NNF364" s="223"/>
      <c r="NNG364" s="228"/>
      <c r="NNH364" s="223"/>
      <c r="NNI364" s="228"/>
      <c r="NNJ364" s="223"/>
      <c r="NNK364" s="228"/>
      <c r="NNL364" s="223"/>
      <c r="NNM364" s="228"/>
      <c r="NNN364" s="223"/>
      <c r="NNO364" s="228"/>
      <c r="NNP364" s="223"/>
      <c r="NNQ364" s="228"/>
      <c r="NNR364" s="223"/>
      <c r="NNS364" s="228"/>
      <c r="NNT364" s="223"/>
      <c r="NNU364" s="228"/>
      <c r="NNV364" s="223"/>
      <c r="NNW364" s="228"/>
      <c r="NNX364" s="223"/>
      <c r="NNY364" s="228"/>
      <c r="NNZ364" s="223"/>
      <c r="NOA364" s="228"/>
      <c r="NOB364" s="223"/>
      <c r="NOC364" s="228"/>
      <c r="NOD364" s="223"/>
      <c r="NOE364" s="228"/>
      <c r="NOF364" s="223"/>
      <c r="NOG364" s="228"/>
      <c r="NOH364" s="223"/>
      <c r="NOI364" s="228"/>
      <c r="NOJ364" s="223"/>
      <c r="NOK364" s="228"/>
      <c r="NOL364" s="223"/>
      <c r="NOM364" s="228"/>
      <c r="NON364" s="223"/>
      <c r="NOO364" s="228"/>
      <c r="NOP364" s="223"/>
      <c r="NOQ364" s="228"/>
      <c r="NOR364" s="223"/>
      <c r="NOS364" s="228"/>
      <c r="NOT364" s="223"/>
      <c r="NOU364" s="228"/>
      <c r="NOV364" s="223"/>
      <c r="NOW364" s="228"/>
      <c r="NOX364" s="223"/>
      <c r="NOY364" s="228"/>
      <c r="NOZ364" s="223"/>
      <c r="NPA364" s="228"/>
      <c r="NPB364" s="223"/>
      <c r="NPC364" s="228"/>
      <c r="NPD364" s="223"/>
      <c r="NPE364" s="228"/>
      <c r="NPF364" s="223"/>
      <c r="NPG364" s="228"/>
      <c r="NPH364" s="223"/>
      <c r="NPI364" s="228"/>
      <c r="NPJ364" s="223"/>
      <c r="NPK364" s="228"/>
      <c r="NPL364" s="223"/>
      <c r="NPM364" s="228"/>
      <c r="NPN364" s="223"/>
      <c r="NPO364" s="228"/>
      <c r="NPP364" s="223"/>
      <c r="NPQ364" s="228"/>
      <c r="NPR364" s="223"/>
      <c r="NPS364" s="228"/>
      <c r="NPT364" s="223"/>
      <c r="NPU364" s="228"/>
      <c r="NPV364" s="223"/>
      <c r="NPW364" s="228"/>
      <c r="NPX364" s="223"/>
      <c r="NPY364" s="228"/>
      <c r="NPZ364" s="223"/>
      <c r="NQA364" s="228"/>
      <c r="NQB364" s="223"/>
      <c r="NQC364" s="228"/>
      <c r="NQD364" s="223"/>
      <c r="NQE364" s="228"/>
      <c r="NQF364" s="223"/>
      <c r="NQG364" s="228"/>
      <c r="NQH364" s="223"/>
      <c r="NQI364" s="228"/>
      <c r="NQJ364" s="223"/>
      <c r="NQK364" s="228"/>
      <c r="NQL364" s="223"/>
      <c r="NQM364" s="228"/>
      <c r="NQN364" s="223"/>
      <c r="NQO364" s="228"/>
      <c r="NQP364" s="223"/>
      <c r="NQQ364" s="228"/>
      <c r="NQR364" s="223"/>
      <c r="NQS364" s="228"/>
      <c r="NQT364" s="223"/>
      <c r="NQU364" s="228"/>
      <c r="NQV364" s="223"/>
      <c r="NQW364" s="228"/>
      <c r="NQX364" s="223"/>
      <c r="NQY364" s="228"/>
      <c r="NQZ364" s="223"/>
      <c r="NRA364" s="228"/>
      <c r="NRB364" s="223"/>
      <c r="NRC364" s="228"/>
      <c r="NRD364" s="223"/>
      <c r="NRE364" s="228"/>
      <c r="NRF364" s="223"/>
      <c r="NRG364" s="228"/>
      <c r="NRH364" s="223"/>
      <c r="NRI364" s="228"/>
      <c r="NRJ364" s="223"/>
      <c r="NRK364" s="228"/>
      <c r="NRL364" s="223"/>
      <c r="NRM364" s="228"/>
      <c r="NRN364" s="223"/>
      <c r="NRO364" s="228"/>
      <c r="NRP364" s="223"/>
      <c r="NRQ364" s="228"/>
      <c r="NRR364" s="223"/>
      <c r="NRS364" s="228"/>
      <c r="NRT364" s="223"/>
      <c r="NRU364" s="228"/>
      <c r="NRV364" s="223"/>
      <c r="NRW364" s="228"/>
      <c r="NRX364" s="223"/>
      <c r="NRY364" s="228"/>
      <c r="NRZ364" s="223"/>
      <c r="NSA364" s="228"/>
      <c r="NSB364" s="223"/>
      <c r="NSC364" s="228"/>
      <c r="NSD364" s="223"/>
      <c r="NSE364" s="228"/>
      <c r="NSF364" s="223"/>
      <c r="NSG364" s="228"/>
      <c r="NSH364" s="223"/>
      <c r="NSI364" s="228"/>
      <c r="NSJ364" s="223"/>
      <c r="NSK364" s="228"/>
      <c r="NSL364" s="223"/>
      <c r="NSM364" s="228"/>
      <c r="NSN364" s="223"/>
      <c r="NSO364" s="228"/>
      <c r="NSP364" s="223"/>
      <c r="NSQ364" s="228"/>
      <c r="NSR364" s="223"/>
      <c r="NSS364" s="228"/>
      <c r="NST364" s="223"/>
      <c r="NSU364" s="228"/>
      <c r="NSV364" s="223"/>
      <c r="NSW364" s="228"/>
      <c r="NSX364" s="223"/>
      <c r="NSY364" s="228"/>
      <c r="NSZ364" s="223"/>
      <c r="NTA364" s="228"/>
      <c r="NTB364" s="223"/>
      <c r="NTC364" s="228"/>
      <c r="NTD364" s="223"/>
      <c r="NTE364" s="228"/>
      <c r="NTF364" s="223"/>
      <c r="NTG364" s="228"/>
      <c r="NTH364" s="223"/>
      <c r="NTI364" s="228"/>
      <c r="NTJ364" s="223"/>
      <c r="NTK364" s="228"/>
      <c r="NTL364" s="223"/>
      <c r="NTM364" s="228"/>
      <c r="NTN364" s="223"/>
      <c r="NTO364" s="228"/>
      <c r="NTP364" s="223"/>
      <c r="NTQ364" s="228"/>
      <c r="NTR364" s="223"/>
      <c r="NTS364" s="228"/>
      <c r="NTT364" s="223"/>
      <c r="NTU364" s="228"/>
      <c r="NTV364" s="223"/>
      <c r="NTW364" s="228"/>
      <c r="NTX364" s="223"/>
      <c r="NTY364" s="228"/>
      <c r="NTZ364" s="223"/>
      <c r="NUA364" s="228"/>
      <c r="NUB364" s="223"/>
      <c r="NUC364" s="228"/>
      <c r="NUD364" s="223"/>
      <c r="NUE364" s="228"/>
      <c r="NUF364" s="223"/>
      <c r="NUG364" s="228"/>
      <c r="NUH364" s="223"/>
      <c r="NUI364" s="228"/>
      <c r="NUJ364" s="223"/>
      <c r="NUK364" s="228"/>
      <c r="NUL364" s="223"/>
      <c r="NUM364" s="228"/>
      <c r="NUN364" s="223"/>
      <c r="NUO364" s="228"/>
      <c r="NUP364" s="223"/>
      <c r="NUQ364" s="228"/>
      <c r="NUR364" s="223"/>
      <c r="NUS364" s="228"/>
      <c r="NUT364" s="223"/>
      <c r="NUU364" s="228"/>
      <c r="NUV364" s="223"/>
      <c r="NUW364" s="228"/>
      <c r="NUX364" s="223"/>
      <c r="NUY364" s="228"/>
      <c r="NUZ364" s="223"/>
      <c r="NVA364" s="228"/>
      <c r="NVB364" s="223"/>
      <c r="NVC364" s="228"/>
      <c r="NVD364" s="223"/>
      <c r="NVE364" s="228"/>
      <c r="NVF364" s="223"/>
      <c r="NVG364" s="228"/>
      <c r="NVH364" s="223"/>
      <c r="NVI364" s="228"/>
      <c r="NVJ364" s="223"/>
      <c r="NVK364" s="228"/>
      <c r="NVL364" s="223"/>
      <c r="NVM364" s="228"/>
      <c r="NVN364" s="223"/>
      <c r="NVO364" s="228"/>
      <c r="NVP364" s="223"/>
      <c r="NVQ364" s="228"/>
      <c r="NVR364" s="223"/>
      <c r="NVS364" s="228"/>
      <c r="NVT364" s="223"/>
      <c r="NVU364" s="228"/>
      <c r="NVV364" s="223"/>
      <c r="NVW364" s="228"/>
      <c r="NVX364" s="223"/>
      <c r="NVY364" s="228"/>
      <c r="NVZ364" s="223"/>
      <c r="NWA364" s="228"/>
      <c r="NWB364" s="223"/>
      <c r="NWC364" s="228"/>
      <c r="NWD364" s="223"/>
      <c r="NWE364" s="228"/>
      <c r="NWF364" s="223"/>
      <c r="NWG364" s="228"/>
      <c r="NWH364" s="223"/>
      <c r="NWI364" s="228"/>
      <c r="NWJ364" s="223"/>
      <c r="NWK364" s="228"/>
      <c r="NWL364" s="223"/>
      <c r="NWM364" s="228"/>
      <c r="NWN364" s="223"/>
      <c r="NWO364" s="228"/>
      <c r="NWP364" s="223"/>
      <c r="NWQ364" s="228"/>
      <c r="NWR364" s="223"/>
      <c r="NWS364" s="228"/>
      <c r="NWT364" s="223"/>
      <c r="NWU364" s="228"/>
      <c r="NWV364" s="223"/>
      <c r="NWW364" s="228"/>
      <c r="NWX364" s="223"/>
      <c r="NWY364" s="228"/>
      <c r="NWZ364" s="223"/>
      <c r="NXA364" s="228"/>
      <c r="NXB364" s="223"/>
      <c r="NXC364" s="228"/>
      <c r="NXD364" s="223"/>
      <c r="NXE364" s="228"/>
      <c r="NXF364" s="223"/>
      <c r="NXG364" s="228"/>
      <c r="NXH364" s="223"/>
      <c r="NXI364" s="228"/>
      <c r="NXJ364" s="223"/>
      <c r="NXK364" s="228"/>
      <c r="NXL364" s="223"/>
      <c r="NXM364" s="228"/>
      <c r="NXN364" s="223"/>
      <c r="NXO364" s="228"/>
      <c r="NXP364" s="223"/>
      <c r="NXQ364" s="228"/>
      <c r="NXR364" s="223"/>
      <c r="NXS364" s="228"/>
      <c r="NXT364" s="223"/>
      <c r="NXU364" s="228"/>
      <c r="NXV364" s="223"/>
      <c r="NXW364" s="228"/>
      <c r="NXX364" s="223"/>
      <c r="NXY364" s="228"/>
      <c r="NXZ364" s="223"/>
      <c r="NYA364" s="228"/>
      <c r="NYB364" s="223"/>
      <c r="NYC364" s="228"/>
      <c r="NYD364" s="223"/>
      <c r="NYE364" s="228"/>
      <c r="NYF364" s="223"/>
      <c r="NYG364" s="228"/>
      <c r="NYH364" s="223"/>
      <c r="NYI364" s="228"/>
      <c r="NYJ364" s="223"/>
      <c r="NYK364" s="228"/>
      <c r="NYL364" s="223"/>
      <c r="NYM364" s="228"/>
      <c r="NYN364" s="223"/>
      <c r="NYO364" s="228"/>
      <c r="NYP364" s="223"/>
      <c r="NYQ364" s="228"/>
      <c r="NYR364" s="223"/>
      <c r="NYS364" s="228"/>
      <c r="NYT364" s="223"/>
      <c r="NYU364" s="228"/>
      <c r="NYV364" s="223"/>
      <c r="NYW364" s="228"/>
      <c r="NYX364" s="223"/>
      <c r="NYY364" s="228"/>
      <c r="NYZ364" s="223"/>
      <c r="NZA364" s="228"/>
      <c r="NZB364" s="223"/>
      <c r="NZC364" s="228"/>
      <c r="NZD364" s="223"/>
      <c r="NZE364" s="228"/>
      <c r="NZF364" s="223"/>
      <c r="NZG364" s="228"/>
      <c r="NZH364" s="223"/>
      <c r="NZI364" s="228"/>
      <c r="NZJ364" s="223"/>
      <c r="NZK364" s="228"/>
      <c r="NZL364" s="223"/>
      <c r="NZM364" s="228"/>
      <c r="NZN364" s="223"/>
      <c r="NZO364" s="228"/>
      <c r="NZP364" s="223"/>
      <c r="NZQ364" s="228"/>
      <c r="NZR364" s="223"/>
      <c r="NZS364" s="228"/>
      <c r="NZT364" s="223"/>
      <c r="NZU364" s="228"/>
      <c r="NZV364" s="223"/>
      <c r="NZW364" s="228"/>
      <c r="NZX364" s="223"/>
      <c r="NZY364" s="228"/>
      <c r="NZZ364" s="223"/>
      <c r="OAA364" s="228"/>
      <c r="OAB364" s="223"/>
      <c r="OAC364" s="228"/>
      <c r="OAD364" s="223"/>
      <c r="OAE364" s="228"/>
      <c r="OAF364" s="223"/>
      <c r="OAG364" s="228"/>
      <c r="OAH364" s="223"/>
      <c r="OAI364" s="228"/>
      <c r="OAJ364" s="223"/>
      <c r="OAK364" s="228"/>
      <c r="OAL364" s="223"/>
      <c r="OAM364" s="228"/>
      <c r="OAN364" s="223"/>
      <c r="OAO364" s="228"/>
      <c r="OAP364" s="223"/>
      <c r="OAQ364" s="228"/>
      <c r="OAR364" s="223"/>
      <c r="OAS364" s="228"/>
      <c r="OAT364" s="223"/>
      <c r="OAU364" s="228"/>
      <c r="OAV364" s="223"/>
      <c r="OAW364" s="228"/>
      <c r="OAX364" s="223"/>
      <c r="OAY364" s="228"/>
      <c r="OAZ364" s="223"/>
      <c r="OBA364" s="228"/>
      <c r="OBB364" s="223"/>
      <c r="OBC364" s="228"/>
      <c r="OBD364" s="223"/>
      <c r="OBE364" s="228"/>
      <c r="OBF364" s="223"/>
      <c r="OBG364" s="228"/>
      <c r="OBH364" s="223"/>
      <c r="OBI364" s="228"/>
      <c r="OBJ364" s="223"/>
      <c r="OBK364" s="228"/>
      <c r="OBL364" s="223"/>
      <c r="OBM364" s="228"/>
      <c r="OBN364" s="223"/>
      <c r="OBO364" s="228"/>
      <c r="OBP364" s="223"/>
      <c r="OBQ364" s="228"/>
      <c r="OBR364" s="223"/>
      <c r="OBS364" s="228"/>
      <c r="OBT364" s="223"/>
      <c r="OBU364" s="228"/>
      <c r="OBV364" s="223"/>
      <c r="OBW364" s="228"/>
      <c r="OBX364" s="223"/>
      <c r="OBY364" s="228"/>
      <c r="OBZ364" s="223"/>
      <c r="OCA364" s="228"/>
      <c r="OCB364" s="223"/>
      <c r="OCC364" s="228"/>
      <c r="OCD364" s="223"/>
      <c r="OCE364" s="228"/>
      <c r="OCF364" s="223"/>
      <c r="OCG364" s="228"/>
      <c r="OCH364" s="223"/>
      <c r="OCI364" s="228"/>
      <c r="OCJ364" s="223"/>
      <c r="OCK364" s="228"/>
      <c r="OCL364" s="223"/>
      <c r="OCM364" s="228"/>
      <c r="OCN364" s="223"/>
      <c r="OCO364" s="228"/>
      <c r="OCP364" s="223"/>
      <c r="OCQ364" s="228"/>
      <c r="OCR364" s="223"/>
      <c r="OCS364" s="228"/>
      <c r="OCT364" s="223"/>
      <c r="OCU364" s="228"/>
      <c r="OCV364" s="223"/>
      <c r="OCW364" s="228"/>
      <c r="OCX364" s="223"/>
      <c r="OCY364" s="228"/>
      <c r="OCZ364" s="223"/>
      <c r="ODA364" s="228"/>
      <c r="ODB364" s="223"/>
      <c r="ODC364" s="228"/>
      <c r="ODD364" s="223"/>
      <c r="ODE364" s="228"/>
      <c r="ODF364" s="223"/>
      <c r="ODG364" s="228"/>
      <c r="ODH364" s="223"/>
      <c r="ODI364" s="228"/>
      <c r="ODJ364" s="223"/>
      <c r="ODK364" s="228"/>
      <c r="ODL364" s="223"/>
      <c r="ODM364" s="228"/>
      <c r="ODN364" s="223"/>
      <c r="ODO364" s="228"/>
      <c r="ODP364" s="223"/>
      <c r="ODQ364" s="228"/>
      <c r="ODR364" s="223"/>
      <c r="ODS364" s="228"/>
      <c r="ODT364" s="223"/>
      <c r="ODU364" s="228"/>
      <c r="ODV364" s="223"/>
      <c r="ODW364" s="228"/>
      <c r="ODX364" s="223"/>
      <c r="ODY364" s="228"/>
      <c r="ODZ364" s="223"/>
      <c r="OEA364" s="228"/>
      <c r="OEB364" s="223"/>
      <c r="OEC364" s="228"/>
      <c r="OED364" s="223"/>
      <c r="OEE364" s="228"/>
      <c r="OEF364" s="223"/>
      <c r="OEG364" s="228"/>
      <c r="OEH364" s="223"/>
      <c r="OEI364" s="228"/>
      <c r="OEJ364" s="223"/>
      <c r="OEK364" s="228"/>
      <c r="OEL364" s="223"/>
      <c r="OEM364" s="228"/>
      <c r="OEN364" s="223"/>
      <c r="OEO364" s="228"/>
      <c r="OEP364" s="223"/>
      <c r="OEQ364" s="228"/>
      <c r="OER364" s="223"/>
      <c r="OES364" s="228"/>
      <c r="OET364" s="223"/>
      <c r="OEU364" s="228"/>
      <c r="OEV364" s="223"/>
      <c r="OEW364" s="228"/>
      <c r="OEX364" s="223"/>
      <c r="OEY364" s="228"/>
      <c r="OEZ364" s="223"/>
      <c r="OFA364" s="228"/>
      <c r="OFB364" s="223"/>
      <c r="OFC364" s="228"/>
      <c r="OFD364" s="223"/>
      <c r="OFE364" s="228"/>
      <c r="OFF364" s="223"/>
      <c r="OFG364" s="228"/>
      <c r="OFH364" s="223"/>
      <c r="OFI364" s="228"/>
      <c r="OFJ364" s="223"/>
      <c r="OFK364" s="228"/>
      <c r="OFL364" s="223"/>
      <c r="OFM364" s="228"/>
      <c r="OFN364" s="223"/>
      <c r="OFO364" s="228"/>
      <c r="OFP364" s="223"/>
      <c r="OFQ364" s="228"/>
      <c r="OFR364" s="223"/>
      <c r="OFS364" s="228"/>
      <c r="OFT364" s="223"/>
      <c r="OFU364" s="228"/>
      <c r="OFV364" s="223"/>
      <c r="OFW364" s="228"/>
      <c r="OFX364" s="223"/>
      <c r="OFY364" s="228"/>
      <c r="OFZ364" s="223"/>
      <c r="OGA364" s="228"/>
      <c r="OGB364" s="223"/>
      <c r="OGC364" s="228"/>
      <c r="OGD364" s="223"/>
      <c r="OGE364" s="228"/>
      <c r="OGF364" s="223"/>
      <c r="OGG364" s="228"/>
      <c r="OGH364" s="223"/>
      <c r="OGI364" s="228"/>
      <c r="OGJ364" s="223"/>
      <c r="OGK364" s="228"/>
      <c r="OGL364" s="223"/>
      <c r="OGM364" s="228"/>
      <c r="OGN364" s="223"/>
      <c r="OGO364" s="228"/>
      <c r="OGP364" s="223"/>
      <c r="OGQ364" s="228"/>
      <c r="OGR364" s="223"/>
      <c r="OGS364" s="228"/>
      <c r="OGT364" s="223"/>
      <c r="OGU364" s="228"/>
      <c r="OGV364" s="223"/>
      <c r="OGW364" s="228"/>
      <c r="OGX364" s="223"/>
      <c r="OGY364" s="228"/>
      <c r="OGZ364" s="223"/>
      <c r="OHA364" s="228"/>
      <c r="OHB364" s="223"/>
      <c r="OHC364" s="228"/>
      <c r="OHD364" s="223"/>
      <c r="OHE364" s="228"/>
      <c r="OHF364" s="223"/>
      <c r="OHG364" s="228"/>
      <c r="OHH364" s="223"/>
      <c r="OHI364" s="228"/>
      <c r="OHJ364" s="223"/>
      <c r="OHK364" s="228"/>
      <c r="OHL364" s="223"/>
      <c r="OHM364" s="228"/>
      <c r="OHN364" s="223"/>
      <c r="OHO364" s="228"/>
      <c r="OHP364" s="223"/>
      <c r="OHQ364" s="228"/>
      <c r="OHR364" s="223"/>
      <c r="OHS364" s="228"/>
      <c r="OHT364" s="223"/>
      <c r="OHU364" s="228"/>
      <c r="OHV364" s="223"/>
      <c r="OHW364" s="228"/>
      <c r="OHX364" s="223"/>
      <c r="OHY364" s="228"/>
      <c r="OHZ364" s="223"/>
      <c r="OIA364" s="228"/>
      <c r="OIB364" s="223"/>
      <c r="OIC364" s="228"/>
      <c r="OID364" s="223"/>
      <c r="OIE364" s="228"/>
      <c r="OIF364" s="223"/>
      <c r="OIG364" s="228"/>
      <c r="OIH364" s="223"/>
      <c r="OII364" s="228"/>
      <c r="OIJ364" s="223"/>
      <c r="OIK364" s="228"/>
      <c r="OIL364" s="223"/>
      <c r="OIM364" s="228"/>
      <c r="OIN364" s="223"/>
      <c r="OIO364" s="228"/>
      <c r="OIP364" s="223"/>
      <c r="OIQ364" s="228"/>
      <c r="OIR364" s="223"/>
      <c r="OIS364" s="228"/>
      <c r="OIT364" s="223"/>
      <c r="OIU364" s="228"/>
      <c r="OIV364" s="223"/>
      <c r="OIW364" s="228"/>
      <c r="OIX364" s="223"/>
      <c r="OIY364" s="228"/>
      <c r="OIZ364" s="223"/>
      <c r="OJA364" s="228"/>
      <c r="OJB364" s="223"/>
      <c r="OJC364" s="228"/>
      <c r="OJD364" s="223"/>
      <c r="OJE364" s="228"/>
      <c r="OJF364" s="223"/>
      <c r="OJG364" s="228"/>
      <c r="OJH364" s="223"/>
      <c r="OJI364" s="228"/>
      <c r="OJJ364" s="223"/>
      <c r="OJK364" s="228"/>
      <c r="OJL364" s="223"/>
      <c r="OJM364" s="228"/>
      <c r="OJN364" s="223"/>
      <c r="OJO364" s="228"/>
      <c r="OJP364" s="223"/>
      <c r="OJQ364" s="228"/>
      <c r="OJR364" s="223"/>
      <c r="OJS364" s="228"/>
      <c r="OJT364" s="223"/>
      <c r="OJU364" s="228"/>
      <c r="OJV364" s="223"/>
      <c r="OJW364" s="228"/>
      <c r="OJX364" s="223"/>
      <c r="OJY364" s="228"/>
      <c r="OJZ364" s="223"/>
      <c r="OKA364" s="228"/>
      <c r="OKB364" s="223"/>
      <c r="OKC364" s="228"/>
      <c r="OKD364" s="223"/>
      <c r="OKE364" s="228"/>
      <c r="OKF364" s="223"/>
      <c r="OKG364" s="228"/>
      <c r="OKH364" s="223"/>
      <c r="OKI364" s="228"/>
      <c r="OKJ364" s="223"/>
      <c r="OKK364" s="228"/>
      <c r="OKL364" s="223"/>
      <c r="OKM364" s="228"/>
      <c r="OKN364" s="223"/>
      <c r="OKO364" s="228"/>
      <c r="OKP364" s="223"/>
      <c r="OKQ364" s="228"/>
      <c r="OKR364" s="223"/>
      <c r="OKS364" s="228"/>
      <c r="OKT364" s="223"/>
      <c r="OKU364" s="228"/>
      <c r="OKV364" s="223"/>
      <c r="OKW364" s="228"/>
      <c r="OKX364" s="223"/>
      <c r="OKY364" s="228"/>
      <c r="OKZ364" s="223"/>
      <c r="OLA364" s="228"/>
      <c r="OLB364" s="223"/>
      <c r="OLC364" s="228"/>
      <c r="OLD364" s="223"/>
      <c r="OLE364" s="228"/>
      <c r="OLF364" s="223"/>
      <c r="OLG364" s="228"/>
      <c r="OLH364" s="223"/>
      <c r="OLI364" s="228"/>
      <c r="OLJ364" s="223"/>
      <c r="OLK364" s="228"/>
      <c r="OLL364" s="223"/>
      <c r="OLM364" s="228"/>
      <c r="OLN364" s="223"/>
      <c r="OLO364" s="228"/>
      <c r="OLP364" s="223"/>
      <c r="OLQ364" s="228"/>
      <c r="OLR364" s="223"/>
      <c r="OLS364" s="228"/>
      <c r="OLT364" s="223"/>
      <c r="OLU364" s="228"/>
      <c r="OLV364" s="223"/>
      <c r="OLW364" s="228"/>
      <c r="OLX364" s="223"/>
      <c r="OLY364" s="228"/>
      <c r="OLZ364" s="223"/>
      <c r="OMA364" s="228"/>
      <c r="OMB364" s="223"/>
      <c r="OMC364" s="228"/>
      <c r="OMD364" s="223"/>
      <c r="OME364" s="228"/>
      <c r="OMF364" s="223"/>
      <c r="OMG364" s="228"/>
      <c r="OMH364" s="223"/>
      <c r="OMI364" s="228"/>
      <c r="OMJ364" s="223"/>
      <c r="OMK364" s="228"/>
      <c r="OML364" s="223"/>
      <c r="OMM364" s="228"/>
      <c r="OMN364" s="223"/>
      <c r="OMO364" s="228"/>
      <c r="OMP364" s="223"/>
      <c r="OMQ364" s="228"/>
      <c r="OMR364" s="223"/>
      <c r="OMS364" s="228"/>
      <c r="OMT364" s="223"/>
      <c r="OMU364" s="228"/>
      <c r="OMV364" s="223"/>
      <c r="OMW364" s="228"/>
      <c r="OMX364" s="223"/>
      <c r="OMY364" s="228"/>
      <c r="OMZ364" s="223"/>
      <c r="ONA364" s="228"/>
      <c r="ONB364" s="223"/>
      <c r="ONC364" s="228"/>
      <c r="OND364" s="223"/>
      <c r="ONE364" s="228"/>
      <c r="ONF364" s="223"/>
      <c r="ONG364" s="228"/>
      <c r="ONH364" s="223"/>
      <c r="ONI364" s="228"/>
      <c r="ONJ364" s="223"/>
      <c r="ONK364" s="228"/>
      <c r="ONL364" s="223"/>
      <c r="ONM364" s="228"/>
      <c r="ONN364" s="223"/>
      <c r="ONO364" s="228"/>
      <c r="ONP364" s="223"/>
      <c r="ONQ364" s="228"/>
      <c r="ONR364" s="223"/>
      <c r="ONS364" s="228"/>
      <c r="ONT364" s="223"/>
      <c r="ONU364" s="228"/>
      <c r="ONV364" s="223"/>
      <c r="ONW364" s="228"/>
      <c r="ONX364" s="223"/>
      <c r="ONY364" s="228"/>
      <c r="ONZ364" s="223"/>
      <c r="OOA364" s="228"/>
      <c r="OOB364" s="223"/>
      <c r="OOC364" s="228"/>
      <c r="OOD364" s="223"/>
      <c r="OOE364" s="228"/>
      <c r="OOF364" s="223"/>
      <c r="OOG364" s="228"/>
      <c r="OOH364" s="223"/>
      <c r="OOI364" s="228"/>
      <c r="OOJ364" s="223"/>
      <c r="OOK364" s="228"/>
      <c r="OOL364" s="223"/>
      <c r="OOM364" s="228"/>
      <c r="OON364" s="223"/>
      <c r="OOO364" s="228"/>
      <c r="OOP364" s="223"/>
      <c r="OOQ364" s="228"/>
      <c r="OOR364" s="223"/>
      <c r="OOS364" s="228"/>
      <c r="OOT364" s="223"/>
      <c r="OOU364" s="228"/>
      <c r="OOV364" s="223"/>
      <c r="OOW364" s="228"/>
      <c r="OOX364" s="223"/>
      <c r="OOY364" s="228"/>
      <c r="OOZ364" s="223"/>
      <c r="OPA364" s="228"/>
      <c r="OPB364" s="223"/>
      <c r="OPC364" s="228"/>
      <c r="OPD364" s="223"/>
      <c r="OPE364" s="228"/>
      <c r="OPF364" s="223"/>
      <c r="OPG364" s="228"/>
      <c r="OPH364" s="223"/>
      <c r="OPI364" s="228"/>
      <c r="OPJ364" s="223"/>
      <c r="OPK364" s="228"/>
      <c r="OPL364" s="223"/>
      <c r="OPM364" s="228"/>
      <c r="OPN364" s="223"/>
      <c r="OPO364" s="228"/>
      <c r="OPP364" s="223"/>
      <c r="OPQ364" s="228"/>
      <c r="OPR364" s="223"/>
      <c r="OPS364" s="228"/>
      <c r="OPT364" s="223"/>
      <c r="OPU364" s="228"/>
      <c r="OPV364" s="223"/>
      <c r="OPW364" s="228"/>
      <c r="OPX364" s="223"/>
      <c r="OPY364" s="228"/>
      <c r="OPZ364" s="223"/>
      <c r="OQA364" s="228"/>
      <c r="OQB364" s="223"/>
      <c r="OQC364" s="228"/>
      <c r="OQD364" s="223"/>
      <c r="OQE364" s="228"/>
      <c r="OQF364" s="223"/>
      <c r="OQG364" s="228"/>
      <c r="OQH364" s="223"/>
      <c r="OQI364" s="228"/>
      <c r="OQJ364" s="223"/>
      <c r="OQK364" s="228"/>
      <c r="OQL364" s="223"/>
      <c r="OQM364" s="228"/>
      <c r="OQN364" s="223"/>
      <c r="OQO364" s="228"/>
      <c r="OQP364" s="223"/>
      <c r="OQQ364" s="228"/>
      <c r="OQR364" s="223"/>
      <c r="OQS364" s="228"/>
      <c r="OQT364" s="223"/>
      <c r="OQU364" s="228"/>
      <c r="OQV364" s="223"/>
      <c r="OQW364" s="228"/>
      <c r="OQX364" s="223"/>
      <c r="OQY364" s="228"/>
      <c r="OQZ364" s="223"/>
      <c r="ORA364" s="228"/>
      <c r="ORB364" s="223"/>
      <c r="ORC364" s="228"/>
      <c r="ORD364" s="223"/>
      <c r="ORE364" s="228"/>
      <c r="ORF364" s="223"/>
      <c r="ORG364" s="228"/>
      <c r="ORH364" s="223"/>
      <c r="ORI364" s="228"/>
      <c r="ORJ364" s="223"/>
      <c r="ORK364" s="228"/>
      <c r="ORL364" s="223"/>
      <c r="ORM364" s="228"/>
      <c r="ORN364" s="223"/>
      <c r="ORO364" s="228"/>
      <c r="ORP364" s="223"/>
      <c r="ORQ364" s="228"/>
      <c r="ORR364" s="223"/>
      <c r="ORS364" s="228"/>
      <c r="ORT364" s="223"/>
      <c r="ORU364" s="228"/>
      <c r="ORV364" s="223"/>
      <c r="ORW364" s="228"/>
      <c r="ORX364" s="223"/>
      <c r="ORY364" s="228"/>
      <c r="ORZ364" s="223"/>
      <c r="OSA364" s="228"/>
      <c r="OSB364" s="223"/>
      <c r="OSC364" s="228"/>
      <c r="OSD364" s="223"/>
      <c r="OSE364" s="228"/>
      <c r="OSF364" s="223"/>
      <c r="OSG364" s="228"/>
      <c r="OSH364" s="223"/>
      <c r="OSI364" s="228"/>
      <c r="OSJ364" s="223"/>
      <c r="OSK364" s="228"/>
      <c r="OSL364" s="223"/>
      <c r="OSM364" s="228"/>
      <c r="OSN364" s="223"/>
      <c r="OSO364" s="228"/>
      <c r="OSP364" s="223"/>
      <c r="OSQ364" s="228"/>
      <c r="OSR364" s="223"/>
      <c r="OSS364" s="228"/>
      <c r="OST364" s="223"/>
      <c r="OSU364" s="228"/>
      <c r="OSV364" s="223"/>
      <c r="OSW364" s="228"/>
      <c r="OSX364" s="223"/>
      <c r="OSY364" s="228"/>
      <c r="OSZ364" s="223"/>
      <c r="OTA364" s="228"/>
      <c r="OTB364" s="223"/>
      <c r="OTC364" s="228"/>
      <c r="OTD364" s="223"/>
      <c r="OTE364" s="228"/>
      <c r="OTF364" s="223"/>
      <c r="OTG364" s="228"/>
      <c r="OTH364" s="223"/>
      <c r="OTI364" s="228"/>
      <c r="OTJ364" s="223"/>
      <c r="OTK364" s="228"/>
      <c r="OTL364" s="223"/>
      <c r="OTM364" s="228"/>
      <c r="OTN364" s="223"/>
      <c r="OTO364" s="228"/>
      <c r="OTP364" s="223"/>
      <c r="OTQ364" s="228"/>
      <c r="OTR364" s="223"/>
      <c r="OTS364" s="228"/>
      <c r="OTT364" s="223"/>
      <c r="OTU364" s="228"/>
      <c r="OTV364" s="223"/>
      <c r="OTW364" s="228"/>
      <c r="OTX364" s="223"/>
      <c r="OTY364" s="228"/>
      <c r="OTZ364" s="223"/>
      <c r="OUA364" s="228"/>
      <c r="OUB364" s="223"/>
      <c r="OUC364" s="228"/>
      <c r="OUD364" s="223"/>
      <c r="OUE364" s="228"/>
      <c r="OUF364" s="223"/>
      <c r="OUG364" s="228"/>
      <c r="OUH364" s="223"/>
      <c r="OUI364" s="228"/>
      <c r="OUJ364" s="223"/>
      <c r="OUK364" s="228"/>
      <c r="OUL364" s="223"/>
      <c r="OUM364" s="228"/>
      <c r="OUN364" s="223"/>
      <c r="OUO364" s="228"/>
      <c r="OUP364" s="223"/>
      <c r="OUQ364" s="228"/>
      <c r="OUR364" s="223"/>
      <c r="OUS364" s="228"/>
      <c r="OUT364" s="223"/>
      <c r="OUU364" s="228"/>
      <c r="OUV364" s="223"/>
      <c r="OUW364" s="228"/>
      <c r="OUX364" s="223"/>
      <c r="OUY364" s="228"/>
      <c r="OUZ364" s="223"/>
      <c r="OVA364" s="228"/>
      <c r="OVB364" s="223"/>
      <c r="OVC364" s="228"/>
      <c r="OVD364" s="223"/>
      <c r="OVE364" s="228"/>
      <c r="OVF364" s="223"/>
      <c r="OVG364" s="228"/>
      <c r="OVH364" s="223"/>
      <c r="OVI364" s="228"/>
      <c r="OVJ364" s="223"/>
      <c r="OVK364" s="228"/>
      <c r="OVL364" s="223"/>
      <c r="OVM364" s="228"/>
      <c r="OVN364" s="223"/>
      <c r="OVO364" s="228"/>
      <c r="OVP364" s="223"/>
      <c r="OVQ364" s="228"/>
      <c r="OVR364" s="223"/>
      <c r="OVS364" s="228"/>
      <c r="OVT364" s="223"/>
      <c r="OVU364" s="228"/>
      <c r="OVV364" s="223"/>
      <c r="OVW364" s="228"/>
      <c r="OVX364" s="223"/>
      <c r="OVY364" s="228"/>
      <c r="OVZ364" s="223"/>
      <c r="OWA364" s="228"/>
      <c r="OWB364" s="223"/>
      <c r="OWC364" s="228"/>
      <c r="OWD364" s="223"/>
      <c r="OWE364" s="228"/>
      <c r="OWF364" s="223"/>
      <c r="OWG364" s="228"/>
      <c r="OWH364" s="223"/>
      <c r="OWI364" s="228"/>
      <c r="OWJ364" s="223"/>
      <c r="OWK364" s="228"/>
      <c r="OWL364" s="223"/>
      <c r="OWM364" s="228"/>
      <c r="OWN364" s="223"/>
      <c r="OWO364" s="228"/>
      <c r="OWP364" s="223"/>
      <c r="OWQ364" s="228"/>
      <c r="OWR364" s="223"/>
      <c r="OWS364" s="228"/>
      <c r="OWT364" s="223"/>
      <c r="OWU364" s="228"/>
      <c r="OWV364" s="223"/>
      <c r="OWW364" s="228"/>
      <c r="OWX364" s="223"/>
      <c r="OWY364" s="228"/>
      <c r="OWZ364" s="223"/>
      <c r="OXA364" s="228"/>
      <c r="OXB364" s="223"/>
      <c r="OXC364" s="228"/>
      <c r="OXD364" s="223"/>
      <c r="OXE364" s="228"/>
      <c r="OXF364" s="223"/>
      <c r="OXG364" s="228"/>
      <c r="OXH364" s="223"/>
      <c r="OXI364" s="228"/>
      <c r="OXJ364" s="223"/>
      <c r="OXK364" s="228"/>
      <c r="OXL364" s="223"/>
      <c r="OXM364" s="228"/>
      <c r="OXN364" s="223"/>
      <c r="OXO364" s="228"/>
      <c r="OXP364" s="223"/>
      <c r="OXQ364" s="228"/>
      <c r="OXR364" s="223"/>
      <c r="OXS364" s="228"/>
      <c r="OXT364" s="223"/>
      <c r="OXU364" s="228"/>
      <c r="OXV364" s="223"/>
      <c r="OXW364" s="228"/>
      <c r="OXX364" s="223"/>
      <c r="OXY364" s="228"/>
      <c r="OXZ364" s="223"/>
      <c r="OYA364" s="228"/>
      <c r="OYB364" s="223"/>
      <c r="OYC364" s="228"/>
      <c r="OYD364" s="223"/>
      <c r="OYE364" s="228"/>
      <c r="OYF364" s="223"/>
      <c r="OYG364" s="228"/>
      <c r="OYH364" s="223"/>
      <c r="OYI364" s="228"/>
      <c r="OYJ364" s="223"/>
      <c r="OYK364" s="228"/>
      <c r="OYL364" s="223"/>
      <c r="OYM364" s="228"/>
      <c r="OYN364" s="223"/>
      <c r="OYO364" s="228"/>
      <c r="OYP364" s="223"/>
      <c r="OYQ364" s="228"/>
      <c r="OYR364" s="223"/>
      <c r="OYS364" s="228"/>
      <c r="OYT364" s="223"/>
      <c r="OYU364" s="228"/>
      <c r="OYV364" s="223"/>
      <c r="OYW364" s="228"/>
      <c r="OYX364" s="223"/>
      <c r="OYY364" s="228"/>
      <c r="OYZ364" s="223"/>
      <c r="OZA364" s="228"/>
      <c r="OZB364" s="223"/>
      <c r="OZC364" s="228"/>
      <c r="OZD364" s="223"/>
      <c r="OZE364" s="228"/>
      <c r="OZF364" s="223"/>
      <c r="OZG364" s="228"/>
      <c r="OZH364" s="223"/>
      <c r="OZI364" s="228"/>
      <c r="OZJ364" s="223"/>
      <c r="OZK364" s="228"/>
      <c r="OZL364" s="223"/>
      <c r="OZM364" s="228"/>
      <c r="OZN364" s="223"/>
      <c r="OZO364" s="228"/>
      <c r="OZP364" s="223"/>
      <c r="OZQ364" s="228"/>
      <c r="OZR364" s="223"/>
      <c r="OZS364" s="228"/>
      <c r="OZT364" s="223"/>
      <c r="OZU364" s="228"/>
      <c r="OZV364" s="223"/>
      <c r="OZW364" s="228"/>
      <c r="OZX364" s="223"/>
      <c r="OZY364" s="228"/>
      <c r="OZZ364" s="223"/>
      <c r="PAA364" s="228"/>
      <c r="PAB364" s="223"/>
      <c r="PAC364" s="228"/>
      <c r="PAD364" s="223"/>
      <c r="PAE364" s="228"/>
      <c r="PAF364" s="223"/>
      <c r="PAG364" s="228"/>
      <c r="PAH364" s="223"/>
      <c r="PAI364" s="228"/>
      <c r="PAJ364" s="223"/>
      <c r="PAK364" s="228"/>
      <c r="PAL364" s="223"/>
      <c r="PAM364" s="228"/>
      <c r="PAN364" s="223"/>
      <c r="PAO364" s="228"/>
      <c r="PAP364" s="223"/>
      <c r="PAQ364" s="228"/>
      <c r="PAR364" s="223"/>
      <c r="PAS364" s="228"/>
      <c r="PAT364" s="223"/>
      <c r="PAU364" s="228"/>
      <c r="PAV364" s="223"/>
      <c r="PAW364" s="228"/>
      <c r="PAX364" s="223"/>
      <c r="PAY364" s="228"/>
      <c r="PAZ364" s="223"/>
      <c r="PBA364" s="228"/>
      <c r="PBB364" s="223"/>
      <c r="PBC364" s="228"/>
      <c r="PBD364" s="223"/>
      <c r="PBE364" s="228"/>
      <c r="PBF364" s="223"/>
      <c r="PBG364" s="228"/>
      <c r="PBH364" s="223"/>
      <c r="PBI364" s="228"/>
      <c r="PBJ364" s="223"/>
      <c r="PBK364" s="228"/>
      <c r="PBL364" s="223"/>
      <c r="PBM364" s="228"/>
      <c r="PBN364" s="223"/>
      <c r="PBO364" s="228"/>
      <c r="PBP364" s="223"/>
      <c r="PBQ364" s="228"/>
      <c r="PBR364" s="223"/>
      <c r="PBS364" s="228"/>
      <c r="PBT364" s="223"/>
      <c r="PBU364" s="228"/>
      <c r="PBV364" s="223"/>
      <c r="PBW364" s="228"/>
      <c r="PBX364" s="223"/>
      <c r="PBY364" s="228"/>
      <c r="PBZ364" s="223"/>
      <c r="PCA364" s="228"/>
      <c r="PCB364" s="223"/>
      <c r="PCC364" s="228"/>
      <c r="PCD364" s="223"/>
      <c r="PCE364" s="228"/>
      <c r="PCF364" s="223"/>
      <c r="PCG364" s="228"/>
      <c r="PCH364" s="223"/>
      <c r="PCI364" s="228"/>
      <c r="PCJ364" s="223"/>
      <c r="PCK364" s="228"/>
      <c r="PCL364" s="223"/>
      <c r="PCM364" s="228"/>
      <c r="PCN364" s="223"/>
      <c r="PCO364" s="228"/>
      <c r="PCP364" s="223"/>
      <c r="PCQ364" s="228"/>
      <c r="PCR364" s="223"/>
      <c r="PCS364" s="228"/>
      <c r="PCT364" s="223"/>
      <c r="PCU364" s="228"/>
      <c r="PCV364" s="223"/>
      <c r="PCW364" s="228"/>
      <c r="PCX364" s="223"/>
      <c r="PCY364" s="228"/>
      <c r="PCZ364" s="223"/>
      <c r="PDA364" s="228"/>
      <c r="PDB364" s="223"/>
      <c r="PDC364" s="228"/>
      <c r="PDD364" s="223"/>
      <c r="PDE364" s="228"/>
      <c r="PDF364" s="223"/>
      <c r="PDG364" s="228"/>
      <c r="PDH364" s="223"/>
      <c r="PDI364" s="228"/>
      <c r="PDJ364" s="223"/>
      <c r="PDK364" s="228"/>
      <c r="PDL364" s="223"/>
      <c r="PDM364" s="228"/>
      <c r="PDN364" s="223"/>
      <c r="PDO364" s="228"/>
      <c r="PDP364" s="223"/>
      <c r="PDQ364" s="228"/>
      <c r="PDR364" s="223"/>
      <c r="PDS364" s="228"/>
      <c r="PDT364" s="223"/>
      <c r="PDU364" s="228"/>
      <c r="PDV364" s="223"/>
      <c r="PDW364" s="228"/>
      <c r="PDX364" s="223"/>
      <c r="PDY364" s="228"/>
      <c r="PDZ364" s="223"/>
      <c r="PEA364" s="228"/>
      <c r="PEB364" s="223"/>
      <c r="PEC364" s="228"/>
      <c r="PED364" s="223"/>
      <c r="PEE364" s="228"/>
      <c r="PEF364" s="223"/>
      <c r="PEG364" s="228"/>
      <c r="PEH364" s="223"/>
      <c r="PEI364" s="228"/>
      <c r="PEJ364" s="223"/>
      <c r="PEK364" s="228"/>
      <c r="PEL364" s="223"/>
      <c r="PEM364" s="228"/>
      <c r="PEN364" s="223"/>
      <c r="PEO364" s="228"/>
      <c r="PEP364" s="223"/>
      <c r="PEQ364" s="228"/>
      <c r="PER364" s="223"/>
      <c r="PES364" s="228"/>
      <c r="PET364" s="223"/>
      <c r="PEU364" s="228"/>
      <c r="PEV364" s="223"/>
      <c r="PEW364" s="228"/>
      <c r="PEX364" s="223"/>
      <c r="PEY364" s="228"/>
      <c r="PEZ364" s="223"/>
      <c r="PFA364" s="228"/>
      <c r="PFB364" s="223"/>
      <c r="PFC364" s="228"/>
      <c r="PFD364" s="223"/>
      <c r="PFE364" s="228"/>
      <c r="PFF364" s="223"/>
      <c r="PFG364" s="228"/>
      <c r="PFH364" s="223"/>
      <c r="PFI364" s="228"/>
      <c r="PFJ364" s="223"/>
      <c r="PFK364" s="228"/>
      <c r="PFL364" s="223"/>
      <c r="PFM364" s="228"/>
      <c r="PFN364" s="223"/>
      <c r="PFO364" s="228"/>
      <c r="PFP364" s="223"/>
      <c r="PFQ364" s="228"/>
      <c r="PFR364" s="223"/>
      <c r="PFS364" s="228"/>
      <c r="PFT364" s="223"/>
      <c r="PFU364" s="228"/>
      <c r="PFV364" s="223"/>
      <c r="PFW364" s="228"/>
      <c r="PFX364" s="223"/>
      <c r="PFY364" s="228"/>
      <c r="PFZ364" s="223"/>
      <c r="PGA364" s="228"/>
      <c r="PGB364" s="223"/>
      <c r="PGC364" s="228"/>
      <c r="PGD364" s="223"/>
      <c r="PGE364" s="228"/>
      <c r="PGF364" s="223"/>
      <c r="PGG364" s="228"/>
      <c r="PGH364" s="223"/>
      <c r="PGI364" s="228"/>
      <c r="PGJ364" s="223"/>
      <c r="PGK364" s="228"/>
      <c r="PGL364" s="223"/>
      <c r="PGM364" s="228"/>
      <c r="PGN364" s="223"/>
      <c r="PGO364" s="228"/>
      <c r="PGP364" s="223"/>
      <c r="PGQ364" s="228"/>
      <c r="PGR364" s="223"/>
      <c r="PGS364" s="228"/>
      <c r="PGT364" s="223"/>
      <c r="PGU364" s="228"/>
      <c r="PGV364" s="223"/>
      <c r="PGW364" s="228"/>
      <c r="PGX364" s="223"/>
      <c r="PGY364" s="228"/>
      <c r="PGZ364" s="223"/>
      <c r="PHA364" s="228"/>
      <c r="PHB364" s="223"/>
      <c r="PHC364" s="228"/>
      <c r="PHD364" s="223"/>
      <c r="PHE364" s="228"/>
      <c r="PHF364" s="223"/>
      <c r="PHG364" s="228"/>
      <c r="PHH364" s="223"/>
      <c r="PHI364" s="228"/>
      <c r="PHJ364" s="223"/>
      <c r="PHK364" s="228"/>
      <c r="PHL364" s="223"/>
      <c r="PHM364" s="228"/>
      <c r="PHN364" s="223"/>
      <c r="PHO364" s="228"/>
      <c r="PHP364" s="223"/>
      <c r="PHQ364" s="228"/>
      <c r="PHR364" s="223"/>
      <c r="PHS364" s="228"/>
      <c r="PHT364" s="223"/>
      <c r="PHU364" s="228"/>
      <c r="PHV364" s="223"/>
      <c r="PHW364" s="228"/>
      <c r="PHX364" s="223"/>
      <c r="PHY364" s="228"/>
      <c r="PHZ364" s="223"/>
      <c r="PIA364" s="228"/>
      <c r="PIB364" s="223"/>
      <c r="PIC364" s="228"/>
      <c r="PID364" s="223"/>
      <c r="PIE364" s="228"/>
      <c r="PIF364" s="223"/>
      <c r="PIG364" s="228"/>
      <c r="PIH364" s="223"/>
      <c r="PII364" s="228"/>
      <c r="PIJ364" s="223"/>
      <c r="PIK364" s="228"/>
      <c r="PIL364" s="223"/>
      <c r="PIM364" s="228"/>
      <c r="PIN364" s="223"/>
      <c r="PIO364" s="228"/>
      <c r="PIP364" s="223"/>
      <c r="PIQ364" s="228"/>
      <c r="PIR364" s="223"/>
      <c r="PIS364" s="228"/>
      <c r="PIT364" s="223"/>
      <c r="PIU364" s="228"/>
      <c r="PIV364" s="223"/>
      <c r="PIW364" s="228"/>
      <c r="PIX364" s="223"/>
      <c r="PIY364" s="228"/>
      <c r="PIZ364" s="223"/>
      <c r="PJA364" s="228"/>
      <c r="PJB364" s="223"/>
      <c r="PJC364" s="228"/>
      <c r="PJD364" s="223"/>
      <c r="PJE364" s="228"/>
      <c r="PJF364" s="223"/>
      <c r="PJG364" s="228"/>
      <c r="PJH364" s="223"/>
      <c r="PJI364" s="228"/>
      <c r="PJJ364" s="223"/>
      <c r="PJK364" s="228"/>
      <c r="PJL364" s="223"/>
      <c r="PJM364" s="228"/>
      <c r="PJN364" s="223"/>
      <c r="PJO364" s="228"/>
      <c r="PJP364" s="223"/>
      <c r="PJQ364" s="228"/>
      <c r="PJR364" s="223"/>
      <c r="PJS364" s="228"/>
      <c r="PJT364" s="223"/>
      <c r="PJU364" s="228"/>
      <c r="PJV364" s="223"/>
      <c r="PJW364" s="228"/>
      <c r="PJX364" s="223"/>
      <c r="PJY364" s="228"/>
      <c r="PJZ364" s="223"/>
      <c r="PKA364" s="228"/>
      <c r="PKB364" s="223"/>
      <c r="PKC364" s="228"/>
      <c r="PKD364" s="223"/>
      <c r="PKE364" s="228"/>
      <c r="PKF364" s="223"/>
      <c r="PKG364" s="228"/>
      <c r="PKH364" s="223"/>
      <c r="PKI364" s="228"/>
      <c r="PKJ364" s="223"/>
      <c r="PKK364" s="228"/>
      <c r="PKL364" s="223"/>
      <c r="PKM364" s="228"/>
      <c r="PKN364" s="223"/>
      <c r="PKO364" s="228"/>
      <c r="PKP364" s="223"/>
      <c r="PKQ364" s="228"/>
      <c r="PKR364" s="223"/>
      <c r="PKS364" s="228"/>
      <c r="PKT364" s="223"/>
      <c r="PKU364" s="228"/>
      <c r="PKV364" s="223"/>
      <c r="PKW364" s="228"/>
      <c r="PKX364" s="223"/>
      <c r="PKY364" s="228"/>
      <c r="PKZ364" s="223"/>
      <c r="PLA364" s="228"/>
      <c r="PLB364" s="223"/>
      <c r="PLC364" s="228"/>
      <c r="PLD364" s="223"/>
      <c r="PLE364" s="228"/>
      <c r="PLF364" s="223"/>
      <c r="PLG364" s="228"/>
      <c r="PLH364" s="223"/>
      <c r="PLI364" s="228"/>
      <c r="PLJ364" s="223"/>
      <c r="PLK364" s="228"/>
      <c r="PLL364" s="223"/>
      <c r="PLM364" s="228"/>
      <c r="PLN364" s="223"/>
      <c r="PLO364" s="228"/>
      <c r="PLP364" s="223"/>
      <c r="PLQ364" s="228"/>
      <c r="PLR364" s="223"/>
      <c r="PLS364" s="228"/>
      <c r="PLT364" s="223"/>
      <c r="PLU364" s="228"/>
      <c r="PLV364" s="223"/>
      <c r="PLW364" s="228"/>
      <c r="PLX364" s="223"/>
      <c r="PLY364" s="228"/>
      <c r="PLZ364" s="223"/>
      <c r="PMA364" s="228"/>
      <c r="PMB364" s="223"/>
      <c r="PMC364" s="228"/>
      <c r="PMD364" s="223"/>
      <c r="PME364" s="228"/>
      <c r="PMF364" s="223"/>
      <c r="PMG364" s="228"/>
      <c r="PMH364" s="223"/>
      <c r="PMI364" s="228"/>
      <c r="PMJ364" s="223"/>
      <c r="PMK364" s="228"/>
      <c r="PML364" s="223"/>
      <c r="PMM364" s="228"/>
      <c r="PMN364" s="223"/>
      <c r="PMO364" s="228"/>
      <c r="PMP364" s="223"/>
      <c r="PMQ364" s="228"/>
      <c r="PMR364" s="223"/>
      <c r="PMS364" s="228"/>
      <c r="PMT364" s="223"/>
      <c r="PMU364" s="228"/>
      <c r="PMV364" s="223"/>
      <c r="PMW364" s="228"/>
      <c r="PMX364" s="223"/>
      <c r="PMY364" s="228"/>
      <c r="PMZ364" s="223"/>
      <c r="PNA364" s="228"/>
      <c r="PNB364" s="223"/>
      <c r="PNC364" s="228"/>
      <c r="PND364" s="223"/>
      <c r="PNE364" s="228"/>
      <c r="PNF364" s="223"/>
      <c r="PNG364" s="228"/>
      <c r="PNH364" s="223"/>
      <c r="PNI364" s="228"/>
      <c r="PNJ364" s="223"/>
      <c r="PNK364" s="228"/>
      <c r="PNL364" s="223"/>
      <c r="PNM364" s="228"/>
      <c r="PNN364" s="223"/>
      <c r="PNO364" s="228"/>
      <c r="PNP364" s="223"/>
      <c r="PNQ364" s="228"/>
      <c r="PNR364" s="223"/>
      <c r="PNS364" s="228"/>
      <c r="PNT364" s="223"/>
      <c r="PNU364" s="228"/>
      <c r="PNV364" s="223"/>
      <c r="PNW364" s="228"/>
      <c r="PNX364" s="223"/>
      <c r="PNY364" s="228"/>
      <c r="PNZ364" s="223"/>
      <c r="POA364" s="228"/>
      <c r="POB364" s="223"/>
      <c r="POC364" s="228"/>
      <c r="POD364" s="223"/>
      <c r="POE364" s="228"/>
      <c r="POF364" s="223"/>
      <c r="POG364" s="228"/>
      <c r="POH364" s="223"/>
      <c r="POI364" s="228"/>
      <c r="POJ364" s="223"/>
      <c r="POK364" s="228"/>
      <c r="POL364" s="223"/>
      <c r="POM364" s="228"/>
      <c r="PON364" s="223"/>
      <c r="POO364" s="228"/>
      <c r="POP364" s="223"/>
      <c r="POQ364" s="228"/>
      <c r="POR364" s="223"/>
      <c r="POS364" s="228"/>
      <c r="POT364" s="223"/>
      <c r="POU364" s="228"/>
      <c r="POV364" s="223"/>
      <c r="POW364" s="228"/>
      <c r="POX364" s="223"/>
      <c r="POY364" s="228"/>
      <c r="POZ364" s="223"/>
      <c r="PPA364" s="228"/>
      <c r="PPB364" s="223"/>
      <c r="PPC364" s="228"/>
      <c r="PPD364" s="223"/>
      <c r="PPE364" s="228"/>
      <c r="PPF364" s="223"/>
      <c r="PPG364" s="228"/>
      <c r="PPH364" s="223"/>
      <c r="PPI364" s="228"/>
      <c r="PPJ364" s="223"/>
      <c r="PPK364" s="228"/>
      <c r="PPL364" s="223"/>
      <c r="PPM364" s="228"/>
      <c r="PPN364" s="223"/>
      <c r="PPO364" s="228"/>
      <c r="PPP364" s="223"/>
      <c r="PPQ364" s="228"/>
      <c r="PPR364" s="223"/>
      <c r="PPS364" s="228"/>
      <c r="PPT364" s="223"/>
      <c r="PPU364" s="228"/>
      <c r="PPV364" s="223"/>
      <c r="PPW364" s="228"/>
      <c r="PPX364" s="223"/>
      <c r="PPY364" s="228"/>
      <c r="PPZ364" s="223"/>
      <c r="PQA364" s="228"/>
      <c r="PQB364" s="223"/>
      <c r="PQC364" s="228"/>
      <c r="PQD364" s="223"/>
      <c r="PQE364" s="228"/>
      <c r="PQF364" s="223"/>
      <c r="PQG364" s="228"/>
      <c r="PQH364" s="223"/>
      <c r="PQI364" s="228"/>
      <c r="PQJ364" s="223"/>
      <c r="PQK364" s="228"/>
      <c r="PQL364" s="223"/>
      <c r="PQM364" s="228"/>
      <c r="PQN364" s="223"/>
      <c r="PQO364" s="228"/>
      <c r="PQP364" s="223"/>
      <c r="PQQ364" s="228"/>
      <c r="PQR364" s="223"/>
      <c r="PQS364" s="228"/>
      <c r="PQT364" s="223"/>
      <c r="PQU364" s="228"/>
      <c r="PQV364" s="223"/>
      <c r="PQW364" s="228"/>
      <c r="PQX364" s="223"/>
      <c r="PQY364" s="228"/>
      <c r="PQZ364" s="223"/>
      <c r="PRA364" s="228"/>
      <c r="PRB364" s="223"/>
      <c r="PRC364" s="228"/>
      <c r="PRD364" s="223"/>
      <c r="PRE364" s="228"/>
      <c r="PRF364" s="223"/>
      <c r="PRG364" s="228"/>
      <c r="PRH364" s="223"/>
      <c r="PRI364" s="228"/>
      <c r="PRJ364" s="223"/>
      <c r="PRK364" s="228"/>
      <c r="PRL364" s="223"/>
      <c r="PRM364" s="228"/>
      <c r="PRN364" s="223"/>
      <c r="PRO364" s="228"/>
      <c r="PRP364" s="223"/>
      <c r="PRQ364" s="228"/>
      <c r="PRR364" s="223"/>
      <c r="PRS364" s="228"/>
      <c r="PRT364" s="223"/>
      <c r="PRU364" s="228"/>
      <c r="PRV364" s="223"/>
      <c r="PRW364" s="228"/>
      <c r="PRX364" s="223"/>
      <c r="PRY364" s="228"/>
      <c r="PRZ364" s="223"/>
      <c r="PSA364" s="228"/>
      <c r="PSB364" s="223"/>
      <c r="PSC364" s="228"/>
      <c r="PSD364" s="223"/>
      <c r="PSE364" s="228"/>
      <c r="PSF364" s="223"/>
      <c r="PSG364" s="228"/>
      <c r="PSH364" s="223"/>
      <c r="PSI364" s="228"/>
      <c r="PSJ364" s="223"/>
      <c r="PSK364" s="228"/>
      <c r="PSL364" s="223"/>
      <c r="PSM364" s="228"/>
      <c r="PSN364" s="223"/>
      <c r="PSO364" s="228"/>
      <c r="PSP364" s="223"/>
      <c r="PSQ364" s="228"/>
      <c r="PSR364" s="223"/>
      <c r="PSS364" s="228"/>
      <c r="PST364" s="223"/>
      <c r="PSU364" s="228"/>
      <c r="PSV364" s="223"/>
      <c r="PSW364" s="228"/>
      <c r="PSX364" s="223"/>
      <c r="PSY364" s="228"/>
      <c r="PSZ364" s="223"/>
      <c r="PTA364" s="228"/>
      <c r="PTB364" s="223"/>
      <c r="PTC364" s="228"/>
      <c r="PTD364" s="223"/>
      <c r="PTE364" s="228"/>
      <c r="PTF364" s="223"/>
      <c r="PTG364" s="228"/>
      <c r="PTH364" s="223"/>
      <c r="PTI364" s="228"/>
      <c r="PTJ364" s="223"/>
      <c r="PTK364" s="228"/>
      <c r="PTL364" s="223"/>
      <c r="PTM364" s="228"/>
      <c r="PTN364" s="223"/>
      <c r="PTO364" s="228"/>
      <c r="PTP364" s="223"/>
      <c r="PTQ364" s="228"/>
      <c r="PTR364" s="223"/>
      <c r="PTS364" s="228"/>
      <c r="PTT364" s="223"/>
      <c r="PTU364" s="228"/>
      <c r="PTV364" s="223"/>
      <c r="PTW364" s="228"/>
      <c r="PTX364" s="223"/>
      <c r="PTY364" s="228"/>
      <c r="PTZ364" s="223"/>
      <c r="PUA364" s="228"/>
      <c r="PUB364" s="223"/>
      <c r="PUC364" s="228"/>
      <c r="PUD364" s="223"/>
      <c r="PUE364" s="228"/>
      <c r="PUF364" s="223"/>
      <c r="PUG364" s="228"/>
      <c r="PUH364" s="223"/>
      <c r="PUI364" s="228"/>
      <c r="PUJ364" s="223"/>
      <c r="PUK364" s="228"/>
      <c r="PUL364" s="223"/>
      <c r="PUM364" s="228"/>
      <c r="PUN364" s="223"/>
      <c r="PUO364" s="228"/>
      <c r="PUP364" s="223"/>
      <c r="PUQ364" s="228"/>
      <c r="PUR364" s="223"/>
      <c r="PUS364" s="228"/>
      <c r="PUT364" s="223"/>
      <c r="PUU364" s="228"/>
      <c r="PUV364" s="223"/>
      <c r="PUW364" s="228"/>
      <c r="PUX364" s="223"/>
      <c r="PUY364" s="228"/>
      <c r="PUZ364" s="223"/>
      <c r="PVA364" s="228"/>
      <c r="PVB364" s="223"/>
      <c r="PVC364" s="228"/>
      <c r="PVD364" s="223"/>
      <c r="PVE364" s="228"/>
      <c r="PVF364" s="223"/>
      <c r="PVG364" s="228"/>
      <c r="PVH364" s="223"/>
      <c r="PVI364" s="228"/>
      <c r="PVJ364" s="223"/>
      <c r="PVK364" s="228"/>
      <c r="PVL364" s="223"/>
      <c r="PVM364" s="228"/>
      <c r="PVN364" s="223"/>
      <c r="PVO364" s="228"/>
      <c r="PVP364" s="223"/>
      <c r="PVQ364" s="228"/>
      <c r="PVR364" s="223"/>
      <c r="PVS364" s="228"/>
      <c r="PVT364" s="223"/>
      <c r="PVU364" s="228"/>
      <c r="PVV364" s="223"/>
      <c r="PVW364" s="228"/>
      <c r="PVX364" s="223"/>
      <c r="PVY364" s="228"/>
      <c r="PVZ364" s="223"/>
      <c r="PWA364" s="228"/>
      <c r="PWB364" s="223"/>
      <c r="PWC364" s="228"/>
      <c r="PWD364" s="223"/>
      <c r="PWE364" s="228"/>
      <c r="PWF364" s="223"/>
      <c r="PWG364" s="228"/>
      <c r="PWH364" s="223"/>
      <c r="PWI364" s="228"/>
      <c r="PWJ364" s="223"/>
      <c r="PWK364" s="228"/>
      <c r="PWL364" s="223"/>
      <c r="PWM364" s="228"/>
      <c r="PWN364" s="223"/>
      <c r="PWO364" s="228"/>
      <c r="PWP364" s="223"/>
      <c r="PWQ364" s="228"/>
      <c r="PWR364" s="223"/>
      <c r="PWS364" s="228"/>
      <c r="PWT364" s="223"/>
      <c r="PWU364" s="228"/>
      <c r="PWV364" s="223"/>
      <c r="PWW364" s="228"/>
      <c r="PWX364" s="223"/>
      <c r="PWY364" s="228"/>
      <c r="PWZ364" s="223"/>
      <c r="PXA364" s="228"/>
      <c r="PXB364" s="223"/>
      <c r="PXC364" s="228"/>
      <c r="PXD364" s="223"/>
      <c r="PXE364" s="228"/>
      <c r="PXF364" s="223"/>
      <c r="PXG364" s="228"/>
      <c r="PXH364" s="223"/>
      <c r="PXI364" s="228"/>
      <c r="PXJ364" s="223"/>
      <c r="PXK364" s="228"/>
      <c r="PXL364" s="223"/>
      <c r="PXM364" s="228"/>
      <c r="PXN364" s="223"/>
      <c r="PXO364" s="228"/>
      <c r="PXP364" s="223"/>
      <c r="PXQ364" s="228"/>
      <c r="PXR364" s="223"/>
      <c r="PXS364" s="228"/>
      <c r="PXT364" s="223"/>
      <c r="PXU364" s="228"/>
      <c r="PXV364" s="223"/>
      <c r="PXW364" s="228"/>
      <c r="PXX364" s="223"/>
      <c r="PXY364" s="228"/>
      <c r="PXZ364" s="223"/>
      <c r="PYA364" s="228"/>
      <c r="PYB364" s="223"/>
      <c r="PYC364" s="228"/>
      <c r="PYD364" s="223"/>
      <c r="PYE364" s="228"/>
      <c r="PYF364" s="223"/>
      <c r="PYG364" s="228"/>
      <c r="PYH364" s="223"/>
      <c r="PYI364" s="228"/>
      <c r="PYJ364" s="223"/>
      <c r="PYK364" s="228"/>
      <c r="PYL364" s="223"/>
      <c r="PYM364" s="228"/>
      <c r="PYN364" s="223"/>
      <c r="PYO364" s="228"/>
      <c r="PYP364" s="223"/>
      <c r="PYQ364" s="228"/>
      <c r="PYR364" s="223"/>
      <c r="PYS364" s="228"/>
      <c r="PYT364" s="223"/>
      <c r="PYU364" s="228"/>
      <c r="PYV364" s="223"/>
      <c r="PYW364" s="228"/>
      <c r="PYX364" s="223"/>
      <c r="PYY364" s="228"/>
      <c r="PYZ364" s="223"/>
      <c r="PZA364" s="228"/>
      <c r="PZB364" s="223"/>
      <c r="PZC364" s="228"/>
      <c r="PZD364" s="223"/>
      <c r="PZE364" s="228"/>
      <c r="PZF364" s="223"/>
      <c r="PZG364" s="228"/>
      <c r="PZH364" s="223"/>
      <c r="PZI364" s="228"/>
      <c r="PZJ364" s="223"/>
      <c r="PZK364" s="228"/>
      <c r="PZL364" s="223"/>
      <c r="PZM364" s="228"/>
      <c r="PZN364" s="223"/>
      <c r="PZO364" s="228"/>
      <c r="PZP364" s="223"/>
      <c r="PZQ364" s="228"/>
      <c r="PZR364" s="223"/>
      <c r="PZS364" s="228"/>
      <c r="PZT364" s="223"/>
      <c r="PZU364" s="228"/>
      <c r="PZV364" s="223"/>
      <c r="PZW364" s="228"/>
      <c r="PZX364" s="223"/>
      <c r="PZY364" s="228"/>
      <c r="PZZ364" s="223"/>
      <c r="QAA364" s="228"/>
      <c r="QAB364" s="223"/>
      <c r="QAC364" s="228"/>
      <c r="QAD364" s="223"/>
      <c r="QAE364" s="228"/>
      <c r="QAF364" s="223"/>
      <c r="QAG364" s="228"/>
      <c r="QAH364" s="223"/>
      <c r="QAI364" s="228"/>
      <c r="QAJ364" s="223"/>
      <c r="QAK364" s="228"/>
      <c r="QAL364" s="223"/>
      <c r="QAM364" s="228"/>
      <c r="QAN364" s="223"/>
      <c r="QAO364" s="228"/>
      <c r="QAP364" s="223"/>
      <c r="QAQ364" s="228"/>
      <c r="QAR364" s="223"/>
      <c r="QAS364" s="228"/>
      <c r="QAT364" s="223"/>
      <c r="QAU364" s="228"/>
      <c r="QAV364" s="223"/>
      <c r="QAW364" s="228"/>
      <c r="QAX364" s="223"/>
      <c r="QAY364" s="228"/>
      <c r="QAZ364" s="223"/>
      <c r="QBA364" s="228"/>
      <c r="QBB364" s="223"/>
      <c r="QBC364" s="228"/>
      <c r="QBD364" s="223"/>
      <c r="QBE364" s="228"/>
      <c r="QBF364" s="223"/>
      <c r="QBG364" s="228"/>
      <c r="QBH364" s="223"/>
      <c r="QBI364" s="228"/>
      <c r="QBJ364" s="223"/>
      <c r="QBK364" s="228"/>
      <c r="QBL364" s="223"/>
      <c r="QBM364" s="228"/>
      <c r="QBN364" s="223"/>
      <c r="QBO364" s="228"/>
      <c r="QBP364" s="223"/>
      <c r="QBQ364" s="228"/>
      <c r="QBR364" s="223"/>
      <c r="QBS364" s="228"/>
      <c r="QBT364" s="223"/>
      <c r="QBU364" s="228"/>
      <c r="QBV364" s="223"/>
      <c r="QBW364" s="228"/>
      <c r="QBX364" s="223"/>
      <c r="QBY364" s="228"/>
      <c r="QBZ364" s="223"/>
      <c r="QCA364" s="228"/>
      <c r="QCB364" s="223"/>
      <c r="QCC364" s="228"/>
      <c r="QCD364" s="223"/>
      <c r="QCE364" s="228"/>
      <c r="QCF364" s="223"/>
      <c r="QCG364" s="228"/>
      <c r="QCH364" s="223"/>
      <c r="QCI364" s="228"/>
      <c r="QCJ364" s="223"/>
      <c r="QCK364" s="228"/>
      <c r="QCL364" s="223"/>
      <c r="QCM364" s="228"/>
      <c r="QCN364" s="223"/>
      <c r="QCO364" s="228"/>
      <c r="QCP364" s="223"/>
      <c r="QCQ364" s="228"/>
      <c r="QCR364" s="223"/>
      <c r="QCS364" s="228"/>
      <c r="QCT364" s="223"/>
      <c r="QCU364" s="228"/>
      <c r="QCV364" s="223"/>
      <c r="QCW364" s="228"/>
      <c r="QCX364" s="223"/>
      <c r="QCY364" s="228"/>
      <c r="QCZ364" s="223"/>
      <c r="QDA364" s="228"/>
      <c r="QDB364" s="223"/>
      <c r="QDC364" s="228"/>
      <c r="QDD364" s="223"/>
      <c r="QDE364" s="228"/>
      <c r="QDF364" s="223"/>
      <c r="QDG364" s="228"/>
      <c r="QDH364" s="223"/>
      <c r="QDI364" s="228"/>
      <c r="QDJ364" s="223"/>
      <c r="QDK364" s="228"/>
      <c r="QDL364" s="223"/>
      <c r="QDM364" s="228"/>
      <c r="QDN364" s="223"/>
      <c r="QDO364" s="228"/>
      <c r="QDP364" s="223"/>
      <c r="QDQ364" s="228"/>
      <c r="QDR364" s="223"/>
      <c r="QDS364" s="228"/>
      <c r="QDT364" s="223"/>
      <c r="QDU364" s="228"/>
      <c r="QDV364" s="223"/>
      <c r="QDW364" s="228"/>
      <c r="QDX364" s="223"/>
      <c r="QDY364" s="228"/>
      <c r="QDZ364" s="223"/>
      <c r="QEA364" s="228"/>
      <c r="QEB364" s="223"/>
      <c r="QEC364" s="228"/>
      <c r="QED364" s="223"/>
      <c r="QEE364" s="228"/>
      <c r="QEF364" s="223"/>
      <c r="QEG364" s="228"/>
      <c r="QEH364" s="223"/>
      <c r="QEI364" s="228"/>
      <c r="QEJ364" s="223"/>
      <c r="QEK364" s="228"/>
      <c r="QEL364" s="223"/>
      <c r="QEM364" s="228"/>
      <c r="QEN364" s="223"/>
      <c r="QEO364" s="228"/>
      <c r="QEP364" s="223"/>
      <c r="QEQ364" s="228"/>
      <c r="QER364" s="223"/>
      <c r="QES364" s="228"/>
      <c r="QET364" s="223"/>
      <c r="QEU364" s="228"/>
      <c r="QEV364" s="223"/>
      <c r="QEW364" s="228"/>
      <c r="QEX364" s="223"/>
      <c r="QEY364" s="228"/>
      <c r="QEZ364" s="223"/>
      <c r="QFA364" s="228"/>
      <c r="QFB364" s="223"/>
      <c r="QFC364" s="228"/>
      <c r="QFD364" s="223"/>
      <c r="QFE364" s="228"/>
      <c r="QFF364" s="223"/>
      <c r="QFG364" s="228"/>
      <c r="QFH364" s="223"/>
      <c r="QFI364" s="228"/>
      <c r="QFJ364" s="223"/>
      <c r="QFK364" s="228"/>
      <c r="QFL364" s="223"/>
      <c r="QFM364" s="228"/>
      <c r="QFN364" s="223"/>
      <c r="QFO364" s="228"/>
      <c r="QFP364" s="223"/>
      <c r="QFQ364" s="228"/>
      <c r="QFR364" s="223"/>
      <c r="QFS364" s="228"/>
      <c r="QFT364" s="223"/>
      <c r="QFU364" s="228"/>
      <c r="QFV364" s="223"/>
      <c r="QFW364" s="228"/>
      <c r="QFX364" s="223"/>
      <c r="QFY364" s="228"/>
      <c r="QFZ364" s="223"/>
      <c r="QGA364" s="228"/>
      <c r="QGB364" s="223"/>
      <c r="QGC364" s="228"/>
      <c r="QGD364" s="223"/>
      <c r="QGE364" s="228"/>
      <c r="QGF364" s="223"/>
      <c r="QGG364" s="228"/>
      <c r="QGH364" s="223"/>
      <c r="QGI364" s="228"/>
      <c r="QGJ364" s="223"/>
      <c r="QGK364" s="228"/>
      <c r="QGL364" s="223"/>
      <c r="QGM364" s="228"/>
      <c r="QGN364" s="223"/>
      <c r="QGO364" s="228"/>
      <c r="QGP364" s="223"/>
      <c r="QGQ364" s="228"/>
      <c r="QGR364" s="223"/>
      <c r="QGS364" s="228"/>
      <c r="QGT364" s="223"/>
      <c r="QGU364" s="228"/>
      <c r="QGV364" s="223"/>
      <c r="QGW364" s="228"/>
      <c r="QGX364" s="223"/>
      <c r="QGY364" s="228"/>
      <c r="QGZ364" s="223"/>
      <c r="QHA364" s="228"/>
      <c r="QHB364" s="223"/>
      <c r="QHC364" s="228"/>
      <c r="QHD364" s="223"/>
      <c r="QHE364" s="228"/>
      <c r="QHF364" s="223"/>
      <c r="QHG364" s="228"/>
      <c r="QHH364" s="223"/>
      <c r="QHI364" s="228"/>
      <c r="QHJ364" s="223"/>
      <c r="QHK364" s="228"/>
      <c r="QHL364" s="223"/>
      <c r="QHM364" s="228"/>
      <c r="QHN364" s="223"/>
      <c r="QHO364" s="228"/>
      <c r="QHP364" s="223"/>
      <c r="QHQ364" s="228"/>
      <c r="QHR364" s="223"/>
      <c r="QHS364" s="228"/>
      <c r="QHT364" s="223"/>
      <c r="QHU364" s="228"/>
      <c r="QHV364" s="223"/>
      <c r="QHW364" s="228"/>
      <c r="QHX364" s="223"/>
      <c r="QHY364" s="228"/>
      <c r="QHZ364" s="223"/>
      <c r="QIA364" s="228"/>
      <c r="QIB364" s="223"/>
      <c r="QIC364" s="228"/>
      <c r="QID364" s="223"/>
      <c r="QIE364" s="228"/>
      <c r="QIF364" s="223"/>
      <c r="QIG364" s="228"/>
      <c r="QIH364" s="223"/>
      <c r="QII364" s="228"/>
      <c r="QIJ364" s="223"/>
      <c r="QIK364" s="228"/>
      <c r="QIL364" s="223"/>
      <c r="QIM364" s="228"/>
      <c r="QIN364" s="223"/>
      <c r="QIO364" s="228"/>
      <c r="QIP364" s="223"/>
      <c r="QIQ364" s="228"/>
      <c r="QIR364" s="223"/>
      <c r="QIS364" s="228"/>
      <c r="QIT364" s="223"/>
      <c r="QIU364" s="228"/>
      <c r="QIV364" s="223"/>
      <c r="QIW364" s="228"/>
      <c r="QIX364" s="223"/>
      <c r="QIY364" s="228"/>
      <c r="QIZ364" s="223"/>
      <c r="QJA364" s="228"/>
      <c r="QJB364" s="223"/>
      <c r="QJC364" s="228"/>
      <c r="QJD364" s="223"/>
      <c r="QJE364" s="228"/>
      <c r="QJF364" s="223"/>
      <c r="QJG364" s="228"/>
      <c r="QJH364" s="223"/>
      <c r="QJI364" s="228"/>
      <c r="QJJ364" s="223"/>
      <c r="QJK364" s="228"/>
      <c r="QJL364" s="223"/>
      <c r="QJM364" s="228"/>
      <c r="QJN364" s="223"/>
      <c r="QJO364" s="228"/>
      <c r="QJP364" s="223"/>
      <c r="QJQ364" s="228"/>
      <c r="QJR364" s="223"/>
      <c r="QJS364" s="228"/>
      <c r="QJT364" s="223"/>
      <c r="QJU364" s="228"/>
      <c r="QJV364" s="223"/>
      <c r="QJW364" s="228"/>
      <c r="QJX364" s="223"/>
      <c r="QJY364" s="228"/>
      <c r="QJZ364" s="223"/>
      <c r="QKA364" s="228"/>
      <c r="QKB364" s="223"/>
      <c r="QKC364" s="228"/>
      <c r="QKD364" s="223"/>
      <c r="QKE364" s="228"/>
      <c r="QKF364" s="223"/>
      <c r="QKG364" s="228"/>
      <c r="QKH364" s="223"/>
      <c r="QKI364" s="228"/>
      <c r="QKJ364" s="223"/>
      <c r="QKK364" s="228"/>
      <c r="QKL364" s="223"/>
      <c r="QKM364" s="228"/>
      <c r="QKN364" s="223"/>
      <c r="QKO364" s="228"/>
      <c r="QKP364" s="223"/>
      <c r="QKQ364" s="228"/>
      <c r="QKR364" s="223"/>
      <c r="QKS364" s="228"/>
      <c r="QKT364" s="223"/>
      <c r="QKU364" s="228"/>
      <c r="QKV364" s="223"/>
      <c r="QKW364" s="228"/>
      <c r="QKX364" s="223"/>
      <c r="QKY364" s="228"/>
      <c r="QKZ364" s="223"/>
      <c r="QLA364" s="228"/>
      <c r="QLB364" s="223"/>
      <c r="QLC364" s="228"/>
      <c r="QLD364" s="223"/>
      <c r="QLE364" s="228"/>
      <c r="QLF364" s="223"/>
      <c r="QLG364" s="228"/>
      <c r="QLH364" s="223"/>
      <c r="QLI364" s="228"/>
      <c r="QLJ364" s="223"/>
      <c r="QLK364" s="228"/>
      <c r="QLL364" s="223"/>
      <c r="QLM364" s="228"/>
      <c r="QLN364" s="223"/>
      <c r="QLO364" s="228"/>
      <c r="QLP364" s="223"/>
      <c r="QLQ364" s="228"/>
      <c r="QLR364" s="223"/>
      <c r="QLS364" s="228"/>
      <c r="QLT364" s="223"/>
      <c r="QLU364" s="228"/>
      <c r="QLV364" s="223"/>
      <c r="QLW364" s="228"/>
      <c r="QLX364" s="223"/>
      <c r="QLY364" s="228"/>
      <c r="QLZ364" s="223"/>
      <c r="QMA364" s="228"/>
      <c r="QMB364" s="223"/>
      <c r="QMC364" s="228"/>
      <c r="QMD364" s="223"/>
      <c r="QME364" s="228"/>
      <c r="QMF364" s="223"/>
      <c r="QMG364" s="228"/>
      <c r="QMH364" s="223"/>
      <c r="QMI364" s="228"/>
      <c r="QMJ364" s="223"/>
      <c r="QMK364" s="228"/>
      <c r="QML364" s="223"/>
      <c r="QMM364" s="228"/>
      <c r="QMN364" s="223"/>
      <c r="QMO364" s="228"/>
      <c r="QMP364" s="223"/>
      <c r="QMQ364" s="228"/>
      <c r="QMR364" s="223"/>
      <c r="QMS364" s="228"/>
      <c r="QMT364" s="223"/>
      <c r="QMU364" s="228"/>
      <c r="QMV364" s="223"/>
      <c r="QMW364" s="228"/>
      <c r="QMX364" s="223"/>
      <c r="QMY364" s="228"/>
      <c r="QMZ364" s="223"/>
      <c r="QNA364" s="228"/>
      <c r="QNB364" s="223"/>
      <c r="QNC364" s="228"/>
      <c r="QND364" s="223"/>
      <c r="QNE364" s="228"/>
      <c r="QNF364" s="223"/>
      <c r="QNG364" s="228"/>
      <c r="QNH364" s="223"/>
      <c r="QNI364" s="228"/>
      <c r="QNJ364" s="223"/>
      <c r="QNK364" s="228"/>
      <c r="QNL364" s="223"/>
      <c r="QNM364" s="228"/>
      <c r="QNN364" s="223"/>
      <c r="QNO364" s="228"/>
      <c r="QNP364" s="223"/>
      <c r="QNQ364" s="228"/>
      <c r="QNR364" s="223"/>
      <c r="QNS364" s="228"/>
      <c r="QNT364" s="223"/>
      <c r="QNU364" s="228"/>
      <c r="QNV364" s="223"/>
      <c r="QNW364" s="228"/>
      <c r="QNX364" s="223"/>
      <c r="QNY364" s="228"/>
      <c r="QNZ364" s="223"/>
      <c r="QOA364" s="228"/>
      <c r="QOB364" s="223"/>
      <c r="QOC364" s="228"/>
      <c r="QOD364" s="223"/>
      <c r="QOE364" s="228"/>
      <c r="QOF364" s="223"/>
      <c r="QOG364" s="228"/>
      <c r="QOH364" s="223"/>
      <c r="QOI364" s="228"/>
      <c r="QOJ364" s="223"/>
      <c r="QOK364" s="228"/>
      <c r="QOL364" s="223"/>
      <c r="QOM364" s="228"/>
      <c r="QON364" s="223"/>
      <c r="QOO364" s="228"/>
      <c r="QOP364" s="223"/>
      <c r="QOQ364" s="228"/>
      <c r="QOR364" s="223"/>
      <c r="QOS364" s="228"/>
      <c r="QOT364" s="223"/>
      <c r="QOU364" s="228"/>
      <c r="QOV364" s="223"/>
      <c r="QOW364" s="228"/>
      <c r="QOX364" s="223"/>
      <c r="QOY364" s="228"/>
      <c r="QOZ364" s="223"/>
      <c r="QPA364" s="228"/>
      <c r="QPB364" s="223"/>
      <c r="QPC364" s="228"/>
      <c r="QPD364" s="223"/>
      <c r="QPE364" s="228"/>
      <c r="QPF364" s="223"/>
      <c r="QPG364" s="228"/>
      <c r="QPH364" s="223"/>
      <c r="QPI364" s="228"/>
      <c r="QPJ364" s="223"/>
      <c r="QPK364" s="228"/>
      <c r="QPL364" s="223"/>
      <c r="QPM364" s="228"/>
      <c r="QPN364" s="223"/>
      <c r="QPO364" s="228"/>
      <c r="QPP364" s="223"/>
      <c r="QPQ364" s="228"/>
      <c r="QPR364" s="223"/>
      <c r="QPS364" s="228"/>
      <c r="QPT364" s="223"/>
      <c r="QPU364" s="228"/>
      <c r="QPV364" s="223"/>
      <c r="QPW364" s="228"/>
      <c r="QPX364" s="223"/>
      <c r="QPY364" s="228"/>
      <c r="QPZ364" s="223"/>
      <c r="QQA364" s="228"/>
      <c r="QQB364" s="223"/>
      <c r="QQC364" s="228"/>
      <c r="QQD364" s="223"/>
      <c r="QQE364" s="228"/>
      <c r="QQF364" s="223"/>
      <c r="QQG364" s="228"/>
      <c r="QQH364" s="223"/>
      <c r="QQI364" s="228"/>
      <c r="QQJ364" s="223"/>
      <c r="QQK364" s="228"/>
      <c r="QQL364" s="223"/>
      <c r="QQM364" s="228"/>
      <c r="QQN364" s="223"/>
      <c r="QQO364" s="228"/>
      <c r="QQP364" s="223"/>
      <c r="QQQ364" s="228"/>
      <c r="QQR364" s="223"/>
      <c r="QQS364" s="228"/>
      <c r="QQT364" s="223"/>
      <c r="QQU364" s="228"/>
      <c r="QQV364" s="223"/>
      <c r="QQW364" s="228"/>
      <c r="QQX364" s="223"/>
      <c r="QQY364" s="228"/>
      <c r="QQZ364" s="223"/>
      <c r="QRA364" s="228"/>
      <c r="QRB364" s="223"/>
      <c r="QRC364" s="228"/>
      <c r="QRD364" s="223"/>
      <c r="QRE364" s="228"/>
      <c r="QRF364" s="223"/>
      <c r="QRG364" s="228"/>
      <c r="QRH364" s="223"/>
      <c r="QRI364" s="228"/>
      <c r="QRJ364" s="223"/>
      <c r="QRK364" s="228"/>
      <c r="QRL364" s="223"/>
      <c r="QRM364" s="228"/>
      <c r="QRN364" s="223"/>
      <c r="QRO364" s="228"/>
      <c r="QRP364" s="223"/>
      <c r="QRQ364" s="228"/>
      <c r="QRR364" s="223"/>
      <c r="QRS364" s="228"/>
      <c r="QRT364" s="223"/>
      <c r="QRU364" s="228"/>
      <c r="QRV364" s="223"/>
      <c r="QRW364" s="228"/>
      <c r="QRX364" s="223"/>
      <c r="QRY364" s="228"/>
      <c r="QRZ364" s="223"/>
      <c r="QSA364" s="228"/>
      <c r="QSB364" s="223"/>
      <c r="QSC364" s="228"/>
      <c r="QSD364" s="223"/>
      <c r="QSE364" s="228"/>
      <c r="QSF364" s="223"/>
      <c r="QSG364" s="228"/>
      <c r="QSH364" s="223"/>
      <c r="QSI364" s="228"/>
      <c r="QSJ364" s="223"/>
      <c r="QSK364" s="228"/>
      <c r="QSL364" s="223"/>
      <c r="QSM364" s="228"/>
      <c r="QSN364" s="223"/>
      <c r="QSO364" s="228"/>
      <c r="QSP364" s="223"/>
      <c r="QSQ364" s="228"/>
      <c r="QSR364" s="223"/>
      <c r="QSS364" s="228"/>
      <c r="QST364" s="223"/>
      <c r="QSU364" s="228"/>
      <c r="QSV364" s="223"/>
      <c r="QSW364" s="228"/>
      <c r="QSX364" s="223"/>
      <c r="QSY364" s="228"/>
      <c r="QSZ364" s="223"/>
      <c r="QTA364" s="228"/>
      <c r="QTB364" s="223"/>
      <c r="QTC364" s="228"/>
      <c r="QTD364" s="223"/>
      <c r="QTE364" s="228"/>
      <c r="QTF364" s="223"/>
      <c r="QTG364" s="228"/>
      <c r="QTH364" s="223"/>
      <c r="QTI364" s="228"/>
      <c r="QTJ364" s="223"/>
      <c r="QTK364" s="228"/>
      <c r="QTL364" s="223"/>
      <c r="QTM364" s="228"/>
      <c r="QTN364" s="223"/>
      <c r="QTO364" s="228"/>
      <c r="QTP364" s="223"/>
      <c r="QTQ364" s="228"/>
      <c r="QTR364" s="223"/>
      <c r="QTS364" s="228"/>
      <c r="QTT364" s="223"/>
      <c r="QTU364" s="228"/>
      <c r="QTV364" s="223"/>
      <c r="QTW364" s="228"/>
      <c r="QTX364" s="223"/>
      <c r="QTY364" s="228"/>
      <c r="QTZ364" s="223"/>
      <c r="QUA364" s="228"/>
      <c r="QUB364" s="223"/>
      <c r="QUC364" s="228"/>
      <c r="QUD364" s="223"/>
      <c r="QUE364" s="228"/>
      <c r="QUF364" s="223"/>
      <c r="QUG364" s="228"/>
      <c r="QUH364" s="223"/>
      <c r="QUI364" s="228"/>
      <c r="QUJ364" s="223"/>
      <c r="QUK364" s="228"/>
      <c r="QUL364" s="223"/>
      <c r="QUM364" s="228"/>
      <c r="QUN364" s="223"/>
      <c r="QUO364" s="228"/>
      <c r="QUP364" s="223"/>
      <c r="QUQ364" s="228"/>
      <c r="QUR364" s="223"/>
      <c r="QUS364" s="228"/>
      <c r="QUT364" s="223"/>
      <c r="QUU364" s="228"/>
      <c r="QUV364" s="223"/>
      <c r="QUW364" s="228"/>
      <c r="QUX364" s="223"/>
      <c r="QUY364" s="228"/>
      <c r="QUZ364" s="223"/>
      <c r="QVA364" s="228"/>
      <c r="QVB364" s="223"/>
      <c r="QVC364" s="228"/>
      <c r="QVD364" s="223"/>
      <c r="QVE364" s="228"/>
      <c r="QVF364" s="223"/>
      <c r="QVG364" s="228"/>
      <c r="QVH364" s="223"/>
      <c r="QVI364" s="228"/>
      <c r="QVJ364" s="223"/>
      <c r="QVK364" s="228"/>
      <c r="QVL364" s="223"/>
      <c r="QVM364" s="228"/>
      <c r="QVN364" s="223"/>
      <c r="QVO364" s="228"/>
      <c r="QVP364" s="223"/>
      <c r="QVQ364" s="228"/>
      <c r="QVR364" s="223"/>
      <c r="QVS364" s="228"/>
      <c r="QVT364" s="223"/>
      <c r="QVU364" s="228"/>
      <c r="QVV364" s="223"/>
      <c r="QVW364" s="228"/>
      <c r="QVX364" s="223"/>
      <c r="QVY364" s="228"/>
      <c r="QVZ364" s="223"/>
      <c r="QWA364" s="228"/>
      <c r="QWB364" s="223"/>
      <c r="QWC364" s="228"/>
      <c r="QWD364" s="223"/>
      <c r="QWE364" s="228"/>
      <c r="QWF364" s="223"/>
      <c r="QWG364" s="228"/>
      <c r="QWH364" s="223"/>
      <c r="QWI364" s="228"/>
      <c r="QWJ364" s="223"/>
      <c r="QWK364" s="228"/>
      <c r="QWL364" s="223"/>
      <c r="QWM364" s="228"/>
      <c r="QWN364" s="223"/>
      <c r="QWO364" s="228"/>
      <c r="QWP364" s="223"/>
      <c r="QWQ364" s="228"/>
      <c r="QWR364" s="223"/>
      <c r="QWS364" s="228"/>
      <c r="QWT364" s="223"/>
      <c r="QWU364" s="228"/>
      <c r="QWV364" s="223"/>
      <c r="QWW364" s="228"/>
      <c r="QWX364" s="223"/>
      <c r="QWY364" s="228"/>
      <c r="QWZ364" s="223"/>
      <c r="QXA364" s="228"/>
      <c r="QXB364" s="223"/>
      <c r="QXC364" s="228"/>
      <c r="QXD364" s="223"/>
      <c r="QXE364" s="228"/>
      <c r="QXF364" s="223"/>
      <c r="QXG364" s="228"/>
      <c r="QXH364" s="223"/>
      <c r="QXI364" s="228"/>
      <c r="QXJ364" s="223"/>
      <c r="QXK364" s="228"/>
      <c r="QXL364" s="223"/>
      <c r="QXM364" s="228"/>
      <c r="QXN364" s="223"/>
      <c r="QXO364" s="228"/>
      <c r="QXP364" s="223"/>
      <c r="QXQ364" s="228"/>
      <c r="QXR364" s="223"/>
      <c r="QXS364" s="228"/>
      <c r="QXT364" s="223"/>
      <c r="QXU364" s="228"/>
      <c r="QXV364" s="223"/>
      <c r="QXW364" s="228"/>
      <c r="QXX364" s="223"/>
      <c r="QXY364" s="228"/>
      <c r="QXZ364" s="223"/>
      <c r="QYA364" s="228"/>
      <c r="QYB364" s="223"/>
      <c r="QYC364" s="228"/>
      <c r="QYD364" s="223"/>
      <c r="QYE364" s="228"/>
      <c r="QYF364" s="223"/>
      <c r="QYG364" s="228"/>
      <c r="QYH364" s="223"/>
      <c r="QYI364" s="228"/>
      <c r="QYJ364" s="223"/>
      <c r="QYK364" s="228"/>
      <c r="QYL364" s="223"/>
      <c r="QYM364" s="228"/>
      <c r="QYN364" s="223"/>
      <c r="QYO364" s="228"/>
      <c r="QYP364" s="223"/>
      <c r="QYQ364" s="228"/>
      <c r="QYR364" s="223"/>
      <c r="QYS364" s="228"/>
      <c r="QYT364" s="223"/>
      <c r="QYU364" s="228"/>
      <c r="QYV364" s="223"/>
      <c r="QYW364" s="228"/>
      <c r="QYX364" s="223"/>
      <c r="QYY364" s="228"/>
      <c r="QYZ364" s="223"/>
      <c r="QZA364" s="228"/>
      <c r="QZB364" s="223"/>
      <c r="QZC364" s="228"/>
      <c r="QZD364" s="223"/>
      <c r="QZE364" s="228"/>
      <c r="QZF364" s="223"/>
      <c r="QZG364" s="228"/>
      <c r="QZH364" s="223"/>
      <c r="QZI364" s="228"/>
      <c r="QZJ364" s="223"/>
      <c r="QZK364" s="228"/>
      <c r="QZL364" s="223"/>
      <c r="QZM364" s="228"/>
      <c r="QZN364" s="223"/>
      <c r="QZO364" s="228"/>
      <c r="QZP364" s="223"/>
      <c r="QZQ364" s="228"/>
      <c r="QZR364" s="223"/>
      <c r="QZS364" s="228"/>
      <c r="QZT364" s="223"/>
      <c r="QZU364" s="228"/>
      <c r="QZV364" s="223"/>
      <c r="QZW364" s="228"/>
      <c r="QZX364" s="223"/>
      <c r="QZY364" s="228"/>
      <c r="QZZ364" s="223"/>
      <c r="RAA364" s="228"/>
      <c r="RAB364" s="223"/>
      <c r="RAC364" s="228"/>
      <c r="RAD364" s="223"/>
      <c r="RAE364" s="228"/>
      <c r="RAF364" s="223"/>
      <c r="RAG364" s="228"/>
      <c r="RAH364" s="223"/>
      <c r="RAI364" s="228"/>
      <c r="RAJ364" s="223"/>
      <c r="RAK364" s="228"/>
      <c r="RAL364" s="223"/>
      <c r="RAM364" s="228"/>
      <c r="RAN364" s="223"/>
      <c r="RAO364" s="228"/>
      <c r="RAP364" s="223"/>
      <c r="RAQ364" s="228"/>
      <c r="RAR364" s="223"/>
      <c r="RAS364" s="228"/>
      <c r="RAT364" s="223"/>
      <c r="RAU364" s="228"/>
      <c r="RAV364" s="223"/>
      <c r="RAW364" s="228"/>
      <c r="RAX364" s="223"/>
      <c r="RAY364" s="228"/>
      <c r="RAZ364" s="223"/>
      <c r="RBA364" s="228"/>
      <c r="RBB364" s="223"/>
      <c r="RBC364" s="228"/>
      <c r="RBD364" s="223"/>
      <c r="RBE364" s="228"/>
      <c r="RBF364" s="223"/>
      <c r="RBG364" s="228"/>
      <c r="RBH364" s="223"/>
      <c r="RBI364" s="228"/>
      <c r="RBJ364" s="223"/>
      <c r="RBK364" s="228"/>
      <c r="RBL364" s="223"/>
      <c r="RBM364" s="228"/>
      <c r="RBN364" s="223"/>
      <c r="RBO364" s="228"/>
      <c r="RBP364" s="223"/>
      <c r="RBQ364" s="228"/>
      <c r="RBR364" s="223"/>
      <c r="RBS364" s="228"/>
      <c r="RBT364" s="223"/>
      <c r="RBU364" s="228"/>
      <c r="RBV364" s="223"/>
      <c r="RBW364" s="228"/>
      <c r="RBX364" s="223"/>
      <c r="RBY364" s="228"/>
      <c r="RBZ364" s="223"/>
      <c r="RCA364" s="228"/>
      <c r="RCB364" s="223"/>
      <c r="RCC364" s="228"/>
      <c r="RCD364" s="223"/>
      <c r="RCE364" s="228"/>
      <c r="RCF364" s="223"/>
      <c r="RCG364" s="228"/>
      <c r="RCH364" s="223"/>
      <c r="RCI364" s="228"/>
      <c r="RCJ364" s="223"/>
      <c r="RCK364" s="228"/>
      <c r="RCL364" s="223"/>
      <c r="RCM364" s="228"/>
      <c r="RCN364" s="223"/>
      <c r="RCO364" s="228"/>
      <c r="RCP364" s="223"/>
      <c r="RCQ364" s="228"/>
      <c r="RCR364" s="223"/>
      <c r="RCS364" s="228"/>
      <c r="RCT364" s="223"/>
      <c r="RCU364" s="228"/>
      <c r="RCV364" s="223"/>
      <c r="RCW364" s="228"/>
      <c r="RCX364" s="223"/>
      <c r="RCY364" s="228"/>
      <c r="RCZ364" s="223"/>
      <c r="RDA364" s="228"/>
      <c r="RDB364" s="223"/>
      <c r="RDC364" s="228"/>
      <c r="RDD364" s="223"/>
      <c r="RDE364" s="228"/>
      <c r="RDF364" s="223"/>
      <c r="RDG364" s="228"/>
      <c r="RDH364" s="223"/>
      <c r="RDI364" s="228"/>
      <c r="RDJ364" s="223"/>
      <c r="RDK364" s="228"/>
      <c r="RDL364" s="223"/>
      <c r="RDM364" s="228"/>
      <c r="RDN364" s="223"/>
      <c r="RDO364" s="228"/>
      <c r="RDP364" s="223"/>
      <c r="RDQ364" s="228"/>
      <c r="RDR364" s="223"/>
      <c r="RDS364" s="228"/>
      <c r="RDT364" s="223"/>
      <c r="RDU364" s="228"/>
      <c r="RDV364" s="223"/>
      <c r="RDW364" s="228"/>
      <c r="RDX364" s="223"/>
      <c r="RDY364" s="228"/>
      <c r="RDZ364" s="223"/>
      <c r="REA364" s="228"/>
      <c r="REB364" s="223"/>
      <c r="REC364" s="228"/>
      <c r="RED364" s="223"/>
      <c r="REE364" s="228"/>
      <c r="REF364" s="223"/>
      <c r="REG364" s="228"/>
      <c r="REH364" s="223"/>
      <c r="REI364" s="228"/>
      <c r="REJ364" s="223"/>
      <c r="REK364" s="228"/>
      <c r="REL364" s="223"/>
      <c r="REM364" s="228"/>
      <c r="REN364" s="223"/>
      <c r="REO364" s="228"/>
      <c r="REP364" s="223"/>
      <c r="REQ364" s="228"/>
      <c r="RER364" s="223"/>
      <c r="RES364" s="228"/>
      <c r="RET364" s="223"/>
      <c r="REU364" s="228"/>
      <c r="REV364" s="223"/>
      <c r="REW364" s="228"/>
      <c r="REX364" s="223"/>
      <c r="REY364" s="228"/>
      <c r="REZ364" s="223"/>
      <c r="RFA364" s="228"/>
      <c r="RFB364" s="223"/>
      <c r="RFC364" s="228"/>
      <c r="RFD364" s="223"/>
      <c r="RFE364" s="228"/>
      <c r="RFF364" s="223"/>
      <c r="RFG364" s="228"/>
      <c r="RFH364" s="223"/>
      <c r="RFI364" s="228"/>
      <c r="RFJ364" s="223"/>
      <c r="RFK364" s="228"/>
      <c r="RFL364" s="223"/>
      <c r="RFM364" s="228"/>
      <c r="RFN364" s="223"/>
      <c r="RFO364" s="228"/>
      <c r="RFP364" s="223"/>
      <c r="RFQ364" s="228"/>
      <c r="RFR364" s="223"/>
      <c r="RFS364" s="228"/>
      <c r="RFT364" s="223"/>
      <c r="RFU364" s="228"/>
      <c r="RFV364" s="223"/>
      <c r="RFW364" s="228"/>
      <c r="RFX364" s="223"/>
      <c r="RFY364" s="228"/>
      <c r="RFZ364" s="223"/>
      <c r="RGA364" s="228"/>
      <c r="RGB364" s="223"/>
      <c r="RGC364" s="228"/>
      <c r="RGD364" s="223"/>
      <c r="RGE364" s="228"/>
      <c r="RGF364" s="223"/>
      <c r="RGG364" s="228"/>
      <c r="RGH364" s="223"/>
      <c r="RGI364" s="228"/>
      <c r="RGJ364" s="223"/>
      <c r="RGK364" s="228"/>
      <c r="RGL364" s="223"/>
      <c r="RGM364" s="228"/>
      <c r="RGN364" s="223"/>
      <c r="RGO364" s="228"/>
      <c r="RGP364" s="223"/>
      <c r="RGQ364" s="228"/>
      <c r="RGR364" s="223"/>
      <c r="RGS364" s="228"/>
      <c r="RGT364" s="223"/>
      <c r="RGU364" s="228"/>
      <c r="RGV364" s="223"/>
      <c r="RGW364" s="228"/>
      <c r="RGX364" s="223"/>
      <c r="RGY364" s="228"/>
      <c r="RGZ364" s="223"/>
      <c r="RHA364" s="228"/>
      <c r="RHB364" s="223"/>
      <c r="RHC364" s="228"/>
      <c r="RHD364" s="223"/>
      <c r="RHE364" s="228"/>
      <c r="RHF364" s="223"/>
      <c r="RHG364" s="228"/>
      <c r="RHH364" s="223"/>
      <c r="RHI364" s="228"/>
      <c r="RHJ364" s="223"/>
      <c r="RHK364" s="228"/>
      <c r="RHL364" s="223"/>
      <c r="RHM364" s="228"/>
      <c r="RHN364" s="223"/>
      <c r="RHO364" s="228"/>
      <c r="RHP364" s="223"/>
      <c r="RHQ364" s="228"/>
      <c r="RHR364" s="223"/>
      <c r="RHS364" s="228"/>
      <c r="RHT364" s="223"/>
      <c r="RHU364" s="228"/>
      <c r="RHV364" s="223"/>
      <c r="RHW364" s="228"/>
      <c r="RHX364" s="223"/>
      <c r="RHY364" s="228"/>
      <c r="RHZ364" s="223"/>
      <c r="RIA364" s="228"/>
      <c r="RIB364" s="223"/>
      <c r="RIC364" s="228"/>
      <c r="RID364" s="223"/>
      <c r="RIE364" s="228"/>
      <c r="RIF364" s="223"/>
      <c r="RIG364" s="228"/>
      <c r="RIH364" s="223"/>
      <c r="RII364" s="228"/>
      <c r="RIJ364" s="223"/>
      <c r="RIK364" s="228"/>
      <c r="RIL364" s="223"/>
      <c r="RIM364" s="228"/>
      <c r="RIN364" s="223"/>
      <c r="RIO364" s="228"/>
      <c r="RIP364" s="223"/>
      <c r="RIQ364" s="228"/>
      <c r="RIR364" s="223"/>
      <c r="RIS364" s="228"/>
      <c r="RIT364" s="223"/>
      <c r="RIU364" s="228"/>
      <c r="RIV364" s="223"/>
      <c r="RIW364" s="228"/>
      <c r="RIX364" s="223"/>
      <c r="RIY364" s="228"/>
      <c r="RIZ364" s="223"/>
      <c r="RJA364" s="228"/>
      <c r="RJB364" s="223"/>
      <c r="RJC364" s="228"/>
      <c r="RJD364" s="223"/>
      <c r="RJE364" s="228"/>
      <c r="RJF364" s="223"/>
      <c r="RJG364" s="228"/>
      <c r="RJH364" s="223"/>
      <c r="RJI364" s="228"/>
      <c r="RJJ364" s="223"/>
      <c r="RJK364" s="228"/>
      <c r="RJL364" s="223"/>
      <c r="RJM364" s="228"/>
      <c r="RJN364" s="223"/>
      <c r="RJO364" s="228"/>
      <c r="RJP364" s="223"/>
      <c r="RJQ364" s="228"/>
      <c r="RJR364" s="223"/>
      <c r="RJS364" s="228"/>
      <c r="RJT364" s="223"/>
      <c r="RJU364" s="228"/>
      <c r="RJV364" s="223"/>
      <c r="RJW364" s="228"/>
      <c r="RJX364" s="223"/>
      <c r="RJY364" s="228"/>
      <c r="RJZ364" s="223"/>
      <c r="RKA364" s="228"/>
      <c r="RKB364" s="223"/>
      <c r="RKC364" s="228"/>
      <c r="RKD364" s="223"/>
      <c r="RKE364" s="228"/>
      <c r="RKF364" s="223"/>
      <c r="RKG364" s="228"/>
      <c r="RKH364" s="223"/>
      <c r="RKI364" s="228"/>
      <c r="RKJ364" s="223"/>
      <c r="RKK364" s="228"/>
      <c r="RKL364" s="223"/>
      <c r="RKM364" s="228"/>
      <c r="RKN364" s="223"/>
      <c r="RKO364" s="228"/>
      <c r="RKP364" s="223"/>
      <c r="RKQ364" s="228"/>
      <c r="RKR364" s="223"/>
      <c r="RKS364" s="228"/>
      <c r="RKT364" s="223"/>
      <c r="RKU364" s="228"/>
      <c r="RKV364" s="223"/>
      <c r="RKW364" s="228"/>
      <c r="RKX364" s="223"/>
      <c r="RKY364" s="228"/>
      <c r="RKZ364" s="223"/>
      <c r="RLA364" s="228"/>
      <c r="RLB364" s="223"/>
      <c r="RLC364" s="228"/>
      <c r="RLD364" s="223"/>
      <c r="RLE364" s="228"/>
      <c r="RLF364" s="223"/>
      <c r="RLG364" s="228"/>
      <c r="RLH364" s="223"/>
      <c r="RLI364" s="228"/>
      <c r="RLJ364" s="223"/>
      <c r="RLK364" s="228"/>
      <c r="RLL364" s="223"/>
      <c r="RLM364" s="228"/>
      <c r="RLN364" s="223"/>
      <c r="RLO364" s="228"/>
      <c r="RLP364" s="223"/>
      <c r="RLQ364" s="228"/>
      <c r="RLR364" s="223"/>
      <c r="RLS364" s="228"/>
      <c r="RLT364" s="223"/>
      <c r="RLU364" s="228"/>
      <c r="RLV364" s="223"/>
      <c r="RLW364" s="228"/>
      <c r="RLX364" s="223"/>
      <c r="RLY364" s="228"/>
      <c r="RLZ364" s="223"/>
      <c r="RMA364" s="228"/>
      <c r="RMB364" s="223"/>
      <c r="RMC364" s="228"/>
      <c r="RMD364" s="223"/>
      <c r="RME364" s="228"/>
      <c r="RMF364" s="223"/>
      <c r="RMG364" s="228"/>
      <c r="RMH364" s="223"/>
      <c r="RMI364" s="228"/>
      <c r="RMJ364" s="223"/>
      <c r="RMK364" s="228"/>
      <c r="RML364" s="223"/>
      <c r="RMM364" s="228"/>
      <c r="RMN364" s="223"/>
      <c r="RMO364" s="228"/>
      <c r="RMP364" s="223"/>
      <c r="RMQ364" s="228"/>
      <c r="RMR364" s="223"/>
      <c r="RMS364" s="228"/>
      <c r="RMT364" s="223"/>
      <c r="RMU364" s="228"/>
      <c r="RMV364" s="223"/>
      <c r="RMW364" s="228"/>
      <c r="RMX364" s="223"/>
      <c r="RMY364" s="228"/>
      <c r="RMZ364" s="223"/>
      <c r="RNA364" s="228"/>
      <c r="RNB364" s="223"/>
      <c r="RNC364" s="228"/>
      <c r="RND364" s="223"/>
      <c r="RNE364" s="228"/>
      <c r="RNF364" s="223"/>
      <c r="RNG364" s="228"/>
      <c r="RNH364" s="223"/>
      <c r="RNI364" s="228"/>
      <c r="RNJ364" s="223"/>
      <c r="RNK364" s="228"/>
      <c r="RNL364" s="223"/>
      <c r="RNM364" s="228"/>
      <c r="RNN364" s="223"/>
      <c r="RNO364" s="228"/>
      <c r="RNP364" s="223"/>
      <c r="RNQ364" s="228"/>
      <c r="RNR364" s="223"/>
      <c r="RNS364" s="228"/>
      <c r="RNT364" s="223"/>
      <c r="RNU364" s="228"/>
      <c r="RNV364" s="223"/>
      <c r="RNW364" s="228"/>
      <c r="RNX364" s="223"/>
      <c r="RNY364" s="228"/>
      <c r="RNZ364" s="223"/>
      <c r="ROA364" s="228"/>
      <c r="ROB364" s="223"/>
      <c r="ROC364" s="228"/>
      <c r="ROD364" s="223"/>
      <c r="ROE364" s="228"/>
      <c r="ROF364" s="223"/>
      <c r="ROG364" s="228"/>
      <c r="ROH364" s="223"/>
      <c r="ROI364" s="228"/>
      <c r="ROJ364" s="223"/>
      <c r="ROK364" s="228"/>
      <c r="ROL364" s="223"/>
      <c r="ROM364" s="228"/>
      <c r="RON364" s="223"/>
      <c r="ROO364" s="228"/>
      <c r="ROP364" s="223"/>
      <c r="ROQ364" s="228"/>
      <c r="ROR364" s="223"/>
      <c r="ROS364" s="228"/>
      <c r="ROT364" s="223"/>
      <c r="ROU364" s="228"/>
      <c r="ROV364" s="223"/>
      <c r="ROW364" s="228"/>
      <c r="ROX364" s="223"/>
      <c r="ROY364" s="228"/>
      <c r="ROZ364" s="223"/>
      <c r="RPA364" s="228"/>
      <c r="RPB364" s="223"/>
      <c r="RPC364" s="228"/>
      <c r="RPD364" s="223"/>
      <c r="RPE364" s="228"/>
      <c r="RPF364" s="223"/>
      <c r="RPG364" s="228"/>
      <c r="RPH364" s="223"/>
      <c r="RPI364" s="228"/>
      <c r="RPJ364" s="223"/>
      <c r="RPK364" s="228"/>
      <c r="RPL364" s="223"/>
      <c r="RPM364" s="228"/>
      <c r="RPN364" s="223"/>
      <c r="RPO364" s="228"/>
      <c r="RPP364" s="223"/>
      <c r="RPQ364" s="228"/>
      <c r="RPR364" s="223"/>
      <c r="RPS364" s="228"/>
      <c r="RPT364" s="223"/>
      <c r="RPU364" s="228"/>
      <c r="RPV364" s="223"/>
      <c r="RPW364" s="228"/>
      <c r="RPX364" s="223"/>
      <c r="RPY364" s="228"/>
      <c r="RPZ364" s="223"/>
      <c r="RQA364" s="228"/>
      <c r="RQB364" s="223"/>
      <c r="RQC364" s="228"/>
      <c r="RQD364" s="223"/>
      <c r="RQE364" s="228"/>
      <c r="RQF364" s="223"/>
      <c r="RQG364" s="228"/>
      <c r="RQH364" s="223"/>
      <c r="RQI364" s="228"/>
      <c r="RQJ364" s="223"/>
      <c r="RQK364" s="228"/>
      <c r="RQL364" s="223"/>
      <c r="RQM364" s="228"/>
      <c r="RQN364" s="223"/>
      <c r="RQO364" s="228"/>
      <c r="RQP364" s="223"/>
      <c r="RQQ364" s="228"/>
      <c r="RQR364" s="223"/>
      <c r="RQS364" s="228"/>
      <c r="RQT364" s="223"/>
      <c r="RQU364" s="228"/>
      <c r="RQV364" s="223"/>
      <c r="RQW364" s="228"/>
      <c r="RQX364" s="223"/>
      <c r="RQY364" s="228"/>
      <c r="RQZ364" s="223"/>
      <c r="RRA364" s="228"/>
      <c r="RRB364" s="223"/>
      <c r="RRC364" s="228"/>
      <c r="RRD364" s="223"/>
      <c r="RRE364" s="228"/>
      <c r="RRF364" s="223"/>
      <c r="RRG364" s="228"/>
      <c r="RRH364" s="223"/>
      <c r="RRI364" s="228"/>
      <c r="RRJ364" s="223"/>
      <c r="RRK364" s="228"/>
      <c r="RRL364" s="223"/>
      <c r="RRM364" s="228"/>
      <c r="RRN364" s="223"/>
      <c r="RRO364" s="228"/>
      <c r="RRP364" s="223"/>
      <c r="RRQ364" s="228"/>
      <c r="RRR364" s="223"/>
      <c r="RRS364" s="228"/>
      <c r="RRT364" s="223"/>
      <c r="RRU364" s="228"/>
      <c r="RRV364" s="223"/>
      <c r="RRW364" s="228"/>
      <c r="RRX364" s="223"/>
      <c r="RRY364" s="228"/>
      <c r="RRZ364" s="223"/>
      <c r="RSA364" s="228"/>
      <c r="RSB364" s="223"/>
      <c r="RSC364" s="228"/>
      <c r="RSD364" s="223"/>
      <c r="RSE364" s="228"/>
      <c r="RSF364" s="223"/>
      <c r="RSG364" s="228"/>
      <c r="RSH364" s="223"/>
      <c r="RSI364" s="228"/>
      <c r="RSJ364" s="223"/>
      <c r="RSK364" s="228"/>
      <c r="RSL364" s="223"/>
      <c r="RSM364" s="228"/>
      <c r="RSN364" s="223"/>
      <c r="RSO364" s="228"/>
      <c r="RSP364" s="223"/>
      <c r="RSQ364" s="228"/>
      <c r="RSR364" s="223"/>
      <c r="RSS364" s="228"/>
      <c r="RST364" s="223"/>
      <c r="RSU364" s="228"/>
      <c r="RSV364" s="223"/>
      <c r="RSW364" s="228"/>
      <c r="RSX364" s="223"/>
      <c r="RSY364" s="228"/>
      <c r="RSZ364" s="223"/>
      <c r="RTA364" s="228"/>
      <c r="RTB364" s="223"/>
      <c r="RTC364" s="228"/>
      <c r="RTD364" s="223"/>
      <c r="RTE364" s="228"/>
      <c r="RTF364" s="223"/>
      <c r="RTG364" s="228"/>
      <c r="RTH364" s="223"/>
      <c r="RTI364" s="228"/>
      <c r="RTJ364" s="223"/>
      <c r="RTK364" s="228"/>
      <c r="RTL364" s="223"/>
      <c r="RTM364" s="228"/>
      <c r="RTN364" s="223"/>
      <c r="RTO364" s="228"/>
      <c r="RTP364" s="223"/>
      <c r="RTQ364" s="228"/>
      <c r="RTR364" s="223"/>
      <c r="RTS364" s="228"/>
      <c r="RTT364" s="223"/>
      <c r="RTU364" s="228"/>
      <c r="RTV364" s="223"/>
      <c r="RTW364" s="228"/>
      <c r="RTX364" s="223"/>
      <c r="RTY364" s="228"/>
      <c r="RTZ364" s="223"/>
      <c r="RUA364" s="228"/>
      <c r="RUB364" s="223"/>
      <c r="RUC364" s="228"/>
      <c r="RUD364" s="223"/>
      <c r="RUE364" s="228"/>
      <c r="RUF364" s="223"/>
      <c r="RUG364" s="228"/>
      <c r="RUH364" s="223"/>
      <c r="RUI364" s="228"/>
      <c r="RUJ364" s="223"/>
      <c r="RUK364" s="228"/>
      <c r="RUL364" s="223"/>
      <c r="RUM364" s="228"/>
      <c r="RUN364" s="223"/>
      <c r="RUO364" s="228"/>
      <c r="RUP364" s="223"/>
      <c r="RUQ364" s="228"/>
      <c r="RUR364" s="223"/>
      <c r="RUS364" s="228"/>
      <c r="RUT364" s="223"/>
      <c r="RUU364" s="228"/>
      <c r="RUV364" s="223"/>
      <c r="RUW364" s="228"/>
      <c r="RUX364" s="223"/>
      <c r="RUY364" s="228"/>
      <c r="RUZ364" s="223"/>
      <c r="RVA364" s="228"/>
      <c r="RVB364" s="223"/>
      <c r="RVC364" s="228"/>
      <c r="RVD364" s="223"/>
      <c r="RVE364" s="228"/>
      <c r="RVF364" s="223"/>
      <c r="RVG364" s="228"/>
      <c r="RVH364" s="223"/>
      <c r="RVI364" s="228"/>
      <c r="RVJ364" s="223"/>
      <c r="RVK364" s="228"/>
      <c r="RVL364" s="223"/>
      <c r="RVM364" s="228"/>
      <c r="RVN364" s="223"/>
      <c r="RVO364" s="228"/>
      <c r="RVP364" s="223"/>
      <c r="RVQ364" s="228"/>
      <c r="RVR364" s="223"/>
      <c r="RVS364" s="228"/>
      <c r="RVT364" s="223"/>
      <c r="RVU364" s="228"/>
      <c r="RVV364" s="223"/>
      <c r="RVW364" s="228"/>
      <c r="RVX364" s="223"/>
      <c r="RVY364" s="228"/>
      <c r="RVZ364" s="223"/>
      <c r="RWA364" s="228"/>
      <c r="RWB364" s="223"/>
      <c r="RWC364" s="228"/>
      <c r="RWD364" s="223"/>
      <c r="RWE364" s="228"/>
      <c r="RWF364" s="223"/>
      <c r="RWG364" s="228"/>
      <c r="RWH364" s="223"/>
      <c r="RWI364" s="228"/>
      <c r="RWJ364" s="223"/>
      <c r="RWK364" s="228"/>
      <c r="RWL364" s="223"/>
      <c r="RWM364" s="228"/>
      <c r="RWN364" s="223"/>
      <c r="RWO364" s="228"/>
      <c r="RWP364" s="223"/>
      <c r="RWQ364" s="228"/>
      <c r="RWR364" s="223"/>
      <c r="RWS364" s="228"/>
      <c r="RWT364" s="223"/>
      <c r="RWU364" s="228"/>
      <c r="RWV364" s="223"/>
      <c r="RWW364" s="228"/>
      <c r="RWX364" s="223"/>
      <c r="RWY364" s="228"/>
      <c r="RWZ364" s="223"/>
      <c r="RXA364" s="228"/>
      <c r="RXB364" s="223"/>
      <c r="RXC364" s="228"/>
      <c r="RXD364" s="223"/>
      <c r="RXE364" s="228"/>
      <c r="RXF364" s="223"/>
      <c r="RXG364" s="228"/>
      <c r="RXH364" s="223"/>
      <c r="RXI364" s="228"/>
      <c r="RXJ364" s="223"/>
      <c r="RXK364" s="228"/>
      <c r="RXL364" s="223"/>
      <c r="RXM364" s="228"/>
      <c r="RXN364" s="223"/>
      <c r="RXO364" s="228"/>
      <c r="RXP364" s="223"/>
      <c r="RXQ364" s="228"/>
      <c r="RXR364" s="223"/>
      <c r="RXS364" s="228"/>
      <c r="RXT364" s="223"/>
      <c r="RXU364" s="228"/>
      <c r="RXV364" s="223"/>
      <c r="RXW364" s="228"/>
      <c r="RXX364" s="223"/>
      <c r="RXY364" s="228"/>
      <c r="RXZ364" s="223"/>
      <c r="RYA364" s="228"/>
      <c r="RYB364" s="223"/>
      <c r="RYC364" s="228"/>
      <c r="RYD364" s="223"/>
      <c r="RYE364" s="228"/>
      <c r="RYF364" s="223"/>
      <c r="RYG364" s="228"/>
      <c r="RYH364" s="223"/>
      <c r="RYI364" s="228"/>
      <c r="RYJ364" s="223"/>
      <c r="RYK364" s="228"/>
      <c r="RYL364" s="223"/>
      <c r="RYM364" s="228"/>
      <c r="RYN364" s="223"/>
      <c r="RYO364" s="228"/>
      <c r="RYP364" s="223"/>
      <c r="RYQ364" s="228"/>
      <c r="RYR364" s="223"/>
      <c r="RYS364" s="228"/>
      <c r="RYT364" s="223"/>
      <c r="RYU364" s="228"/>
      <c r="RYV364" s="223"/>
      <c r="RYW364" s="228"/>
      <c r="RYX364" s="223"/>
      <c r="RYY364" s="228"/>
      <c r="RYZ364" s="223"/>
      <c r="RZA364" s="228"/>
      <c r="RZB364" s="223"/>
      <c r="RZC364" s="228"/>
      <c r="RZD364" s="223"/>
      <c r="RZE364" s="228"/>
      <c r="RZF364" s="223"/>
      <c r="RZG364" s="228"/>
      <c r="RZH364" s="223"/>
      <c r="RZI364" s="228"/>
      <c r="RZJ364" s="223"/>
      <c r="RZK364" s="228"/>
      <c r="RZL364" s="223"/>
      <c r="RZM364" s="228"/>
      <c r="RZN364" s="223"/>
      <c r="RZO364" s="228"/>
      <c r="RZP364" s="223"/>
      <c r="RZQ364" s="228"/>
      <c r="RZR364" s="223"/>
      <c r="RZS364" s="228"/>
      <c r="RZT364" s="223"/>
      <c r="RZU364" s="228"/>
      <c r="RZV364" s="223"/>
      <c r="RZW364" s="228"/>
      <c r="RZX364" s="223"/>
      <c r="RZY364" s="228"/>
      <c r="RZZ364" s="223"/>
      <c r="SAA364" s="228"/>
      <c r="SAB364" s="223"/>
      <c r="SAC364" s="228"/>
      <c r="SAD364" s="223"/>
      <c r="SAE364" s="228"/>
      <c r="SAF364" s="223"/>
      <c r="SAG364" s="228"/>
      <c r="SAH364" s="223"/>
      <c r="SAI364" s="228"/>
      <c r="SAJ364" s="223"/>
      <c r="SAK364" s="228"/>
      <c r="SAL364" s="223"/>
      <c r="SAM364" s="228"/>
      <c r="SAN364" s="223"/>
      <c r="SAO364" s="228"/>
      <c r="SAP364" s="223"/>
      <c r="SAQ364" s="228"/>
      <c r="SAR364" s="223"/>
      <c r="SAS364" s="228"/>
      <c r="SAT364" s="223"/>
      <c r="SAU364" s="228"/>
      <c r="SAV364" s="223"/>
      <c r="SAW364" s="228"/>
      <c r="SAX364" s="223"/>
      <c r="SAY364" s="228"/>
      <c r="SAZ364" s="223"/>
      <c r="SBA364" s="228"/>
      <c r="SBB364" s="223"/>
      <c r="SBC364" s="228"/>
      <c r="SBD364" s="223"/>
      <c r="SBE364" s="228"/>
      <c r="SBF364" s="223"/>
      <c r="SBG364" s="228"/>
      <c r="SBH364" s="223"/>
      <c r="SBI364" s="228"/>
      <c r="SBJ364" s="223"/>
      <c r="SBK364" s="228"/>
      <c r="SBL364" s="223"/>
      <c r="SBM364" s="228"/>
      <c r="SBN364" s="223"/>
      <c r="SBO364" s="228"/>
      <c r="SBP364" s="223"/>
      <c r="SBQ364" s="228"/>
      <c r="SBR364" s="223"/>
      <c r="SBS364" s="228"/>
      <c r="SBT364" s="223"/>
      <c r="SBU364" s="228"/>
      <c r="SBV364" s="223"/>
      <c r="SBW364" s="228"/>
      <c r="SBX364" s="223"/>
      <c r="SBY364" s="228"/>
      <c r="SBZ364" s="223"/>
      <c r="SCA364" s="228"/>
      <c r="SCB364" s="223"/>
      <c r="SCC364" s="228"/>
      <c r="SCD364" s="223"/>
      <c r="SCE364" s="228"/>
      <c r="SCF364" s="223"/>
      <c r="SCG364" s="228"/>
      <c r="SCH364" s="223"/>
      <c r="SCI364" s="228"/>
      <c r="SCJ364" s="223"/>
      <c r="SCK364" s="228"/>
      <c r="SCL364" s="223"/>
      <c r="SCM364" s="228"/>
      <c r="SCN364" s="223"/>
      <c r="SCO364" s="228"/>
      <c r="SCP364" s="223"/>
      <c r="SCQ364" s="228"/>
      <c r="SCR364" s="223"/>
      <c r="SCS364" s="228"/>
      <c r="SCT364" s="223"/>
      <c r="SCU364" s="228"/>
      <c r="SCV364" s="223"/>
      <c r="SCW364" s="228"/>
      <c r="SCX364" s="223"/>
      <c r="SCY364" s="228"/>
      <c r="SCZ364" s="223"/>
      <c r="SDA364" s="228"/>
      <c r="SDB364" s="223"/>
      <c r="SDC364" s="228"/>
      <c r="SDD364" s="223"/>
      <c r="SDE364" s="228"/>
      <c r="SDF364" s="223"/>
      <c r="SDG364" s="228"/>
      <c r="SDH364" s="223"/>
      <c r="SDI364" s="228"/>
      <c r="SDJ364" s="223"/>
      <c r="SDK364" s="228"/>
      <c r="SDL364" s="223"/>
      <c r="SDM364" s="228"/>
      <c r="SDN364" s="223"/>
      <c r="SDO364" s="228"/>
      <c r="SDP364" s="223"/>
      <c r="SDQ364" s="228"/>
      <c r="SDR364" s="223"/>
      <c r="SDS364" s="228"/>
      <c r="SDT364" s="223"/>
      <c r="SDU364" s="228"/>
      <c r="SDV364" s="223"/>
      <c r="SDW364" s="228"/>
      <c r="SDX364" s="223"/>
      <c r="SDY364" s="228"/>
      <c r="SDZ364" s="223"/>
      <c r="SEA364" s="228"/>
      <c r="SEB364" s="223"/>
      <c r="SEC364" s="228"/>
      <c r="SED364" s="223"/>
      <c r="SEE364" s="228"/>
      <c r="SEF364" s="223"/>
      <c r="SEG364" s="228"/>
      <c r="SEH364" s="223"/>
      <c r="SEI364" s="228"/>
      <c r="SEJ364" s="223"/>
      <c r="SEK364" s="228"/>
      <c r="SEL364" s="223"/>
      <c r="SEM364" s="228"/>
      <c r="SEN364" s="223"/>
      <c r="SEO364" s="228"/>
      <c r="SEP364" s="223"/>
      <c r="SEQ364" s="228"/>
      <c r="SER364" s="223"/>
      <c r="SES364" s="228"/>
      <c r="SET364" s="223"/>
      <c r="SEU364" s="228"/>
      <c r="SEV364" s="223"/>
      <c r="SEW364" s="228"/>
      <c r="SEX364" s="223"/>
      <c r="SEY364" s="228"/>
      <c r="SEZ364" s="223"/>
      <c r="SFA364" s="228"/>
      <c r="SFB364" s="223"/>
      <c r="SFC364" s="228"/>
      <c r="SFD364" s="223"/>
      <c r="SFE364" s="228"/>
      <c r="SFF364" s="223"/>
      <c r="SFG364" s="228"/>
      <c r="SFH364" s="223"/>
      <c r="SFI364" s="228"/>
      <c r="SFJ364" s="223"/>
      <c r="SFK364" s="228"/>
      <c r="SFL364" s="223"/>
      <c r="SFM364" s="228"/>
      <c r="SFN364" s="223"/>
      <c r="SFO364" s="228"/>
      <c r="SFP364" s="223"/>
      <c r="SFQ364" s="228"/>
      <c r="SFR364" s="223"/>
      <c r="SFS364" s="228"/>
      <c r="SFT364" s="223"/>
      <c r="SFU364" s="228"/>
      <c r="SFV364" s="223"/>
      <c r="SFW364" s="228"/>
      <c r="SFX364" s="223"/>
      <c r="SFY364" s="228"/>
      <c r="SFZ364" s="223"/>
      <c r="SGA364" s="228"/>
      <c r="SGB364" s="223"/>
      <c r="SGC364" s="228"/>
      <c r="SGD364" s="223"/>
      <c r="SGE364" s="228"/>
      <c r="SGF364" s="223"/>
      <c r="SGG364" s="228"/>
      <c r="SGH364" s="223"/>
      <c r="SGI364" s="228"/>
      <c r="SGJ364" s="223"/>
      <c r="SGK364" s="228"/>
      <c r="SGL364" s="223"/>
      <c r="SGM364" s="228"/>
      <c r="SGN364" s="223"/>
      <c r="SGO364" s="228"/>
      <c r="SGP364" s="223"/>
      <c r="SGQ364" s="228"/>
      <c r="SGR364" s="223"/>
      <c r="SGS364" s="228"/>
      <c r="SGT364" s="223"/>
      <c r="SGU364" s="228"/>
      <c r="SGV364" s="223"/>
      <c r="SGW364" s="228"/>
      <c r="SGX364" s="223"/>
      <c r="SGY364" s="228"/>
      <c r="SGZ364" s="223"/>
      <c r="SHA364" s="228"/>
      <c r="SHB364" s="223"/>
      <c r="SHC364" s="228"/>
      <c r="SHD364" s="223"/>
      <c r="SHE364" s="228"/>
      <c r="SHF364" s="223"/>
      <c r="SHG364" s="228"/>
      <c r="SHH364" s="223"/>
      <c r="SHI364" s="228"/>
      <c r="SHJ364" s="223"/>
      <c r="SHK364" s="228"/>
      <c r="SHL364" s="223"/>
      <c r="SHM364" s="228"/>
      <c r="SHN364" s="223"/>
      <c r="SHO364" s="228"/>
      <c r="SHP364" s="223"/>
      <c r="SHQ364" s="228"/>
      <c r="SHR364" s="223"/>
      <c r="SHS364" s="228"/>
      <c r="SHT364" s="223"/>
      <c r="SHU364" s="228"/>
      <c r="SHV364" s="223"/>
      <c r="SHW364" s="228"/>
      <c r="SHX364" s="223"/>
      <c r="SHY364" s="228"/>
      <c r="SHZ364" s="223"/>
      <c r="SIA364" s="228"/>
      <c r="SIB364" s="223"/>
      <c r="SIC364" s="228"/>
      <c r="SID364" s="223"/>
      <c r="SIE364" s="228"/>
      <c r="SIF364" s="223"/>
      <c r="SIG364" s="228"/>
      <c r="SIH364" s="223"/>
      <c r="SII364" s="228"/>
      <c r="SIJ364" s="223"/>
      <c r="SIK364" s="228"/>
      <c r="SIL364" s="223"/>
      <c r="SIM364" s="228"/>
      <c r="SIN364" s="223"/>
      <c r="SIO364" s="228"/>
      <c r="SIP364" s="223"/>
      <c r="SIQ364" s="228"/>
      <c r="SIR364" s="223"/>
      <c r="SIS364" s="228"/>
      <c r="SIT364" s="223"/>
      <c r="SIU364" s="228"/>
      <c r="SIV364" s="223"/>
      <c r="SIW364" s="228"/>
      <c r="SIX364" s="223"/>
      <c r="SIY364" s="228"/>
      <c r="SIZ364" s="223"/>
      <c r="SJA364" s="228"/>
      <c r="SJB364" s="223"/>
      <c r="SJC364" s="228"/>
      <c r="SJD364" s="223"/>
      <c r="SJE364" s="228"/>
      <c r="SJF364" s="223"/>
      <c r="SJG364" s="228"/>
      <c r="SJH364" s="223"/>
      <c r="SJI364" s="228"/>
      <c r="SJJ364" s="223"/>
      <c r="SJK364" s="228"/>
      <c r="SJL364" s="223"/>
      <c r="SJM364" s="228"/>
      <c r="SJN364" s="223"/>
      <c r="SJO364" s="228"/>
      <c r="SJP364" s="223"/>
      <c r="SJQ364" s="228"/>
      <c r="SJR364" s="223"/>
      <c r="SJS364" s="228"/>
      <c r="SJT364" s="223"/>
      <c r="SJU364" s="228"/>
      <c r="SJV364" s="223"/>
      <c r="SJW364" s="228"/>
      <c r="SJX364" s="223"/>
      <c r="SJY364" s="228"/>
      <c r="SJZ364" s="223"/>
      <c r="SKA364" s="228"/>
      <c r="SKB364" s="223"/>
      <c r="SKC364" s="228"/>
      <c r="SKD364" s="223"/>
      <c r="SKE364" s="228"/>
      <c r="SKF364" s="223"/>
      <c r="SKG364" s="228"/>
      <c r="SKH364" s="223"/>
      <c r="SKI364" s="228"/>
      <c r="SKJ364" s="223"/>
      <c r="SKK364" s="228"/>
      <c r="SKL364" s="223"/>
      <c r="SKM364" s="228"/>
      <c r="SKN364" s="223"/>
      <c r="SKO364" s="228"/>
      <c r="SKP364" s="223"/>
      <c r="SKQ364" s="228"/>
      <c r="SKR364" s="223"/>
      <c r="SKS364" s="228"/>
      <c r="SKT364" s="223"/>
      <c r="SKU364" s="228"/>
      <c r="SKV364" s="223"/>
      <c r="SKW364" s="228"/>
      <c r="SKX364" s="223"/>
      <c r="SKY364" s="228"/>
      <c r="SKZ364" s="223"/>
      <c r="SLA364" s="228"/>
      <c r="SLB364" s="223"/>
      <c r="SLC364" s="228"/>
      <c r="SLD364" s="223"/>
      <c r="SLE364" s="228"/>
      <c r="SLF364" s="223"/>
      <c r="SLG364" s="228"/>
      <c r="SLH364" s="223"/>
      <c r="SLI364" s="228"/>
      <c r="SLJ364" s="223"/>
      <c r="SLK364" s="228"/>
      <c r="SLL364" s="223"/>
      <c r="SLM364" s="228"/>
      <c r="SLN364" s="223"/>
      <c r="SLO364" s="228"/>
      <c r="SLP364" s="223"/>
      <c r="SLQ364" s="228"/>
      <c r="SLR364" s="223"/>
      <c r="SLS364" s="228"/>
      <c r="SLT364" s="223"/>
      <c r="SLU364" s="228"/>
      <c r="SLV364" s="223"/>
      <c r="SLW364" s="228"/>
      <c r="SLX364" s="223"/>
      <c r="SLY364" s="228"/>
      <c r="SLZ364" s="223"/>
      <c r="SMA364" s="228"/>
      <c r="SMB364" s="223"/>
      <c r="SMC364" s="228"/>
      <c r="SMD364" s="223"/>
      <c r="SME364" s="228"/>
      <c r="SMF364" s="223"/>
      <c r="SMG364" s="228"/>
      <c r="SMH364" s="223"/>
      <c r="SMI364" s="228"/>
      <c r="SMJ364" s="223"/>
      <c r="SMK364" s="228"/>
      <c r="SML364" s="223"/>
      <c r="SMM364" s="228"/>
      <c r="SMN364" s="223"/>
      <c r="SMO364" s="228"/>
      <c r="SMP364" s="223"/>
      <c r="SMQ364" s="228"/>
      <c r="SMR364" s="223"/>
      <c r="SMS364" s="228"/>
      <c r="SMT364" s="223"/>
      <c r="SMU364" s="228"/>
      <c r="SMV364" s="223"/>
      <c r="SMW364" s="228"/>
      <c r="SMX364" s="223"/>
      <c r="SMY364" s="228"/>
      <c r="SMZ364" s="223"/>
      <c r="SNA364" s="228"/>
      <c r="SNB364" s="223"/>
      <c r="SNC364" s="228"/>
      <c r="SND364" s="223"/>
      <c r="SNE364" s="228"/>
      <c r="SNF364" s="223"/>
      <c r="SNG364" s="228"/>
      <c r="SNH364" s="223"/>
      <c r="SNI364" s="228"/>
      <c r="SNJ364" s="223"/>
      <c r="SNK364" s="228"/>
      <c r="SNL364" s="223"/>
      <c r="SNM364" s="228"/>
      <c r="SNN364" s="223"/>
      <c r="SNO364" s="228"/>
      <c r="SNP364" s="223"/>
      <c r="SNQ364" s="228"/>
      <c r="SNR364" s="223"/>
      <c r="SNS364" s="228"/>
      <c r="SNT364" s="223"/>
      <c r="SNU364" s="228"/>
      <c r="SNV364" s="223"/>
      <c r="SNW364" s="228"/>
      <c r="SNX364" s="223"/>
      <c r="SNY364" s="228"/>
      <c r="SNZ364" s="223"/>
      <c r="SOA364" s="228"/>
      <c r="SOB364" s="223"/>
      <c r="SOC364" s="228"/>
      <c r="SOD364" s="223"/>
      <c r="SOE364" s="228"/>
      <c r="SOF364" s="223"/>
      <c r="SOG364" s="228"/>
      <c r="SOH364" s="223"/>
      <c r="SOI364" s="228"/>
      <c r="SOJ364" s="223"/>
      <c r="SOK364" s="228"/>
      <c r="SOL364" s="223"/>
      <c r="SOM364" s="228"/>
      <c r="SON364" s="223"/>
      <c r="SOO364" s="228"/>
      <c r="SOP364" s="223"/>
      <c r="SOQ364" s="228"/>
      <c r="SOR364" s="223"/>
      <c r="SOS364" s="228"/>
      <c r="SOT364" s="223"/>
      <c r="SOU364" s="228"/>
      <c r="SOV364" s="223"/>
      <c r="SOW364" s="228"/>
      <c r="SOX364" s="223"/>
      <c r="SOY364" s="228"/>
      <c r="SOZ364" s="223"/>
      <c r="SPA364" s="228"/>
      <c r="SPB364" s="223"/>
      <c r="SPC364" s="228"/>
      <c r="SPD364" s="223"/>
      <c r="SPE364" s="228"/>
      <c r="SPF364" s="223"/>
      <c r="SPG364" s="228"/>
      <c r="SPH364" s="223"/>
      <c r="SPI364" s="228"/>
      <c r="SPJ364" s="223"/>
      <c r="SPK364" s="228"/>
      <c r="SPL364" s="223"/>
      <c r="SPM364" s="228"/>
      <c r="SPN364" s="223"/>
      <c r="SPO364" s="228"/>
      <c r="SPP364" s="223"/>
      <c r="SPQ364" s="228"/>
      <c r="SPR364" s="223"/>
      <c r="SPS364" s="228"/>
      <c r="SPT364" s="223"/>
      <c r="SPU364" s="228"/>
      <c r="SPV364" s="223"/>
      <c r="SPW364" s="228"/>
      <c r="SPX364" s="223"/>
      <c r="SPY364" s="228"/>
      <c r="SPZ364" s="223"/>
      <c r="SQA364" s="228"/>
      <c r="SQB364" s="223"/>
      <c r="SQC364" s="228"/>
      <c r="SQD364" s="223"/>
      <c r="SQE364" s="228"/>
      <c r="SQF364" s="223"/>
      <c r="SQG364" s="228"/>
      <c r="SQH364" s="223"/>
      <c r="SQI364" s="228"/>
      <c r="SQJ364" s="223"/>
      <c r="SQK364" s="228"/>
      <c r="SQL364" s="223"/>
      <c r="SQM364" s="228"/>
      <c r="SQN364" s="223"/>
      <c r="SQO364" s="228"/>
      <c r="SQP364" s="223"/>
      <c r="SQQ364" s="228"/>
      <c r="SQR364" s="223"/>
      <c r="SQS364" s="228"/>
      <c r="SQT364" s="223"/>
      <c r="SQU364" s="228"/>
      <c r="SQV364" s="223"/>
      <c r="SQW364" s="228"/>
      <c r="SQX364" s="223"/>
      <c r="SQY364" s="228"/>
      <c r="SQZ364" s="223"/>
      <c r="SRA364" s="228"/>
      <c r="SRB364" s="223"/>
      <c r="SRC364" s="228"/>
      <c r="SRD364" s="223"/>
      <c r="SRE364" s="228"/>
      <c r="SRF364" s="223"/>
      <c r="SRG364" s="228"/>
      <c r="SRH364" s="223"/>
      <c r="SRI364" s="228"/>
      <c r="SRJ364" s="223"/>
      <c r="SRK364" s="228"/>
      <c r="SRL364" s="223"/>
      <c r="SRM364" s="228"/>
      <c r="SRN364" s="223"/>
      <c r="SRO364" s="228"/>
      <c r="SRP364" s="223"/>
      <c r="SRQ364" s="228"/>
      <c r="SRR364" s="223"/>
      <c r="SRS364" s="228"/>
      <c r="SRT364" s="223"/>
      <c r="SRU364" s="228"/>
      <c r="SRV364" s="223"/>
      <c r="SRW364" s="228"/>
      <c r="SRX364" s="223"/>
      <c r="SRY364" s="228"/>
      <c r="SRZ364" s="223"/>
      <c r="SSA364" s="228"/>
      <c r="SSB364" s="223"/>
      <c r="SSC364" s="228"/>
      <c r="SSD364" s="223"/>
      <c r="SSE364" s="228"/>
      <c r="SSF364" s="223"/>
      <c r="SSG364" s="228"/>
      <c r="SSH364" s="223"/>
      <c r="SSI364" s="228"/>
      <c r="SSJ364" s="223"/>
      <c r="SSK364" s="228"/>
      <c r="SSL364" s="223"/>
      <c r="SSM364" s="228"/>
      <c r="SSN364" s="223"/>
      <c r="SSO364" s="228"/>
      <c r="SSP364" s="223"/>
      <c r="SSQ364" s="228"/>
      <c r="SSR364" s="223"/>
      <c r="SSS364" s="228"/>
      <c r="SST364" s="223"/>
      <c r="SSU364" s="228"/>
      <c r="SSV364" s="223"/>
      <c r="SSW364" s="228"/>
      <c r="SSX364" s="223"/>
      <c r="SSY364" s="228"/>
      <c r="SSZ364" s="223"/>
      <c r="STA364" s="228"/>
      <c r="STB364" s="223"/>
      <c r="STC364" s="228"/>
      <c r="STD364" s="223"/>
      <c r="STE364" s="228"/>
      <c r="STF364" s="223"/>
      <c r="STG364" s="228"/>
      <c r="STH364" s="223"/>
      <c r="STI364" s="228"/>
      <c r="STJ364" s="223"/>
      <c r="STK364" s="228"/>
      <c r="STL364" s="223"/>
      <c r="STM364" s="228"/>
      <c r="STN364" s="223"/>
      <c r="STO364" s="228"/>
      <c r="STP364" s="223"/>
      <c r="STQ364" s="228"/>
      <c r="STR364" s="223"/>
      <c r="STS364" s="228"/>
      <c r="STT364" s="223"/>
      <c r="STU364" s="228"/>
      <c r="STV364" s="223"/>
      <c r="STW364" s="228"/>
      <c r="STX364" s="223"/>
      <c r="STY364" s="228"/>
      <c r="STZ364" s="223"/>
      <c r="SUA364" s="228"/>
      <c r="SUB364" s="223"/>
      <c r="SUC364" s="228"/>
      <c r="SUD364" s="223"/>
      <c r="SUE364" s="228"/>
      <c r="SUF364" s="223"/>
      <c r="SUG364" s="228"/>
      <c r="SUH364" s="223"/>
      <c r="SUI364" s="228"/>
      <c r="SUJ364" s="223"/>
      <c r="SUK364" s="228"/>
      <c r="SUL364" s="223"/>
      <c r="SUM364" s="228"/>
      <c r="SUN364" s="223"/>
      <c r="SUO364" s="228"/>
      <c r="SUP364" s="223"/>
      <c r="SUQ364" s="228"/>
      <c r="SUR364" s="223"/>
      <c r="SUS364" s="228"/>
      <c r="SUT364" s="223"/>
      <c r="SUU364" s="228"/>
      <c r="SUV364" s="223"/>
      <c r="SUW364" s="228"/>
      <c r="SUX364" s="223"/>
      <c r="SUY364" s="228"/>
      <c r="SUZ364" s="223"/>
      <c r="SVA364" s="228"/>
      <c r="SVB364" s="223"/>
      <c r="SVC364" s="228"/>
      <c r="SVD364" s="223"/>
      <c r="SVE364" s="228"/>
      <c r="SVF364" s="223"/>
      <c r="SVG364" s="228"/>
      <c r="SVH364" s="223"/>
      <c r="SVI364" s="228"/>
      <c r="SVJ364" s="223"/>
      <c r="SVK364" s="228"/>
      <c r="SVL364" s="223"/>
      <c r="SVM364" s="228"/>
      <c r="SVN364" s="223"/>
      <c r="SVO364" s="228"/>
      <c r="SVP364" s="223"/>
      <c r="SVQ364" s="228"/>
      <c r="SVR364" s="223"/>
      <c r="SVS364" s="228"/>
      <c r="SVT364" s="223"/>
      <c r="SVU364" s="228"/>
      <c r="SVV364" s="223"/>
      <c r="SVW364" s="228"/>
      <c r="SVX364" s="223"/>
      <c r="SVY364" s="228"/>
      <c r="SVZ364" s="223"/>
      <c r="SWA364" s="228"/>
      <c r="SWB364" s="223"/>
      <c r="SWC364" s="228"/>
      <c r="SWD364" s="223"/>
      <c r="SWE364" s="228"/>
      <c r="SWF364" s="223"/>
      <c r="SWG364" s="228"/>
      <c r="SWH364" s="223"/>
      <c r="SWI364" s="228"/>
      <c r="SWJ364" s="223"/>
      <c r="SWK364" s="228"/>
      <c r="SWL364" s="223"/>
      <c r="SWM364" s="228"/>
      <c r="SWN364" s="223"/>
      <c r="SWO364" s="228"/>
      <c r="SWP364" s="223"/>
      <c r="SWQ364" s="228"/>
      <c r="SWR364" s="223"/>
      <c r="SWS364" s="228"/>
      <c r="SWT364" s="223"/>
      <c r="SWU364" s="228"/>
      <c r="SWV364" s="223"/>
      <c r="SWW364" s="228"/>
      <c r="SWX364" s="223"/>
      <c r="SWY364" s="228"/>
      <c r="SWZ364" s="223"/>
      <c r="SXA364" s="228"/>
      <c r="SXB364" s="223"/>
      <c r="SXC364" s="228"/>
      <c r="SXD364" s="223"/>
      <c r="SXE364" s="228"/>
      <c r="SXF364" s="223"/>
      <c r="SXG364" s="228"/>
      <c r="SXH364" s="223"/>
      <c r="SXI364" s="228"/>
      <c r="SXJ364" s="223"/>
      <c r="SXK364" s="228"/>
      <c r="SXL364" s="223"/>
      <c r="SXM364" s="228"/>
      <c r="SXN364" s="223"/>
      <c r="SXO364" s="228"/>
      <c r="SXP364" s="223"/>
      <c r="SXQ364" s="228"/>
      <c r="SXR364" s="223"/>
      <c r="SXS364" s="228"/>
      <c r="SXT364" s="223"/>
      <c r="SXU364" s="228"/>
      <c r="SXV364" s="223"/>
      <c r="SXW364" s="228"/>
      <c r="SXX364" s="223"/>
      <c r="SXY364" s="228"/>
      <c r="SXZ364" s="223"/>
      <c r="SYA364" s="228"/>
      <c r="SYB364" s="223"/>
      <c r="SYC364" s="228"/>
      <c r="SYD364" s="223"/>
      <c r="SYE364" s="228"/>
      <c r="SYF364" s="223"/>
      <c r="SYG364" s="228"/>
      <c r="SYH364" s="223"/>
      <c r="SYI364" s="228"/>
      <c r="SYJ364" s="223"/>
      <c r="SYK364" s="228"/>
      <c r="SYL364" s="223"/>
      <c r="SYM364" s="228"/>
      <c r="SYN364" s="223"/>
      <c r="SYO364" s="228"/>
      <c r="SYP364" s="223"/>
      <c r="SYQ364" s="228"/>
      <c r="SYR364" s="223"/>
      <c r="SYS364" s="228"/>
      <c r="SYT364" s="223"/>
      <c r="SYU364" s="228"/>
      <c r="SYV364" s="223"/>
      <c r="SYW364" s="228"/>
      <c r="SYX364" s="223"/>
      <c r="SYY364" s="228"/>
      <c r="SYZ364" s="223"/>
      <c r="SZA364" s="228"/>
      <c r="SZB364" s="223"/>
      <c r="SZC364" s="228"/>
      <c r="SZD364" s="223"/>
      <c r="SZE364" s="228"/>
      <c r="SZF364" s="223"/>
      <c r="SZG364" s="228"/>
      <c r="SZH364" s="223"/>
      <c r="SZI364" s="228"/>
      <c r="SZJ364" s="223"/>
      <c r="SZK364" s="228"/>
      <c r="SZL364" s="223"/>
      <c r="SZM364" s="228"/>
      <c r="SZN364" s="223"/>
      <c r="SZO364" s="228"/>
      <c r="SZP364" s="223"/>
      <c r="SZQ364" s="228"/>
      <c r="SZR364" s="223"/>
      <c r="SZS364" s="228"/>
      <c r="SZT364" s="223"/>
      <c r="SZU364" s="228"/>
      <c r="SZV364" s="223"/>
      <c r="SZW364" s="228"/>
      <c r="SZX364" s="223"/>
      <c r="SZY364" s="228"/>
      <c r="SZZ364" s="223"/>
      <c r="TAA364" s="228"/>
      <c r="TAB364" s="223"/>
      <c r="TAC364" s="228"/>
      <c r="TAD364" s="223"/>
      <c r="TAE364" s="228"/>
      <c r="TAF364" s="223"/>
      <c r="TAG364" s="228"/>
      <c r="TAH364" s="223"/>
      <c r="TAI364" s="228"/>
      <c r="TAJ364" s="223"/>
      <c r="TAK364" s="228"/>
      <c r="TAL364" s="223"/>
      <c r="TAM364" s="228"/>
      <c r="TAN364" s="223"/>
      <c r="TAO364" s="228"/>
      <c r="TAP364" s="223"/>
      <c r="TAQ364" s="228"/>
      <c r="TAR364" s="223"/>
      <c r="TAS364" s="228"/>
      <c r="TAT364" s="223"/>
      <c r="TAU364" s="228"/>
      <c r="TAV364" s="223"/>
      <c r="TAW364" s="228"/>
      <c r="TAX364" s="223"/>
      <c r="TAY364" s="228"/>
      <c r="TAZ364" s="223"/>
      <c r="TBA364" s="228"/>
      <c r="TBB364" s="223"/>
      <c r="TBC364" s="228"/>
      <c r="TBD364" s="223"/>
      <c r="TBE364" s="228"/>
      <c r="TBF364" s="223"/>
      <c r="TBG364" s="228"/>
      <c r="TBH364" s="223"/>
      <c r="TBI364" s="228"/>
      <c r="TBJ364" s="223"/>
      <c r="TBK364" s="228"/>
      <c r="TBL364" s="223"/>
      <c r="TBM364" s="228"/>
      <c r="TBN364" s="223"/>
      <c r="TBO364" s="228"/>
      <c r="TBP364" s="223"/>
      <c r="TBQ364" s="228"/>
      <c r="TBR364" s="223"/>
      <c r="TBS364" s="228"/>
      <c r="TBT364" s="223"/>
      <c r="TBU364" s="228"/>
      <c r="TBV364" s="223"/>
      <c r="TBW364" s="228"/>
      <c r="TBX364" s="223"/>
      <c r="TBY364" s="228"/>
      <c r="TBZ364" s="223"/>
      <c r="TCA364" s="228"/>
      <c r="TCB364" s="223"/>
      <c r="TCC364" s="228"/>
      <c r="TCD364" s="223"/>
      <c r="TCE364" s="228"/>
      <c r="TCF364" s="223"/>
      <c r="TCG364" s="228"/>
      <c r="TCH364" s="223"/>
      <c r="TCI364" s="228"/>
      <c r="TCJ364" s="223"/>
      <c r="TCK364" s="228"/>
      <c r="TCL364" s="223"/>
      <c r="TCM364" s="228"/>
      <c r="TCN364" s="223"/>
      <c r="TCO364" s="228"/>
      <c r="TCP364" s="223"/>
      <c r="TCQ364" s="228"/>
      <c r="TCR364" s="223"/>
      <c r="TCS364" s="228"/>
      <c r="TCT364" s="223"/>
      <c r="TCU364" s="228"/>
      <c r="TCV364" s="223"/>
      <c r="TCW364" s="228"/>
      <c r="TCX364" s="223"/>
      <c r="TCY364" s="228"/>
      <c r="TCZ364" s="223"/>
      <c r="TDA364" s="228"/>
      <c r="TDB364" s="223"/>
      <c r="TDC364" s="228"/>
      <c r="TDD364" s="223"/>
      <c r="TDE364" s="228"/>
      <c r="TDF364" s="223"/>
      <c r="TDG364" s="228"/>
      <c r="TDH364" s="223"/>
      <c r="TDI364" s="228"/>
      <c r="TDJ364" s="223"/>
      <c r="TDK364" s="228"/>
      <c r="TDL364" s="223"/>
      <c r="TDM364" s="228"/>
      <c r="TDN364" s="223"/>
      <c r="TDO364" s="228"/>
      <c r="TDP364" s="223"/>
      <c r="TDQ364" s="228"/>
      <c r="TDR364" s="223"/>
      <c r="TDS364" s="228"/>
      <c r="TDT364" s="223"/>
      <c r="TDU364" s="228"/>
      <c r="TDV364" s="223"/>
      <c r="TDW364" s="228"/>
      <c r="TDX364" s="223"/>
      <c r="TDY364" s="228"/>
      <c r="TDZ364" s="223"/>
      <c r="TEA364" s="228"/>
      <c r="TEB364" s="223"/>
      <c r="TEC364" s="228"/>
      <c r="TED364" s="223"/>
      <c r="TEE364" s="228"/>
      <c r="TEF364" s="223"/>
      <c r="TEG364" s="228"/>
      <c r="TEH364" s="223"/>
      <c r="TEI364" s="228"/>
      <c r="TEJ364" s="223"/>
      <c r="TEK364" s="228"/>
      <c r="TEL364" s="223"/>
      <c r="TEM364" s="228"/>
      <c r="TEN364" s="223"/>
      <c r="TEO364" s="228"/>
      <c r="TEP364" s="223"/>
      <c r="TEQ364" s="228"/>
      <c r="TER364" s="223"/>
      <c r="TES364" s="228"/>
      <c r="TET364" s="223"/>
      <c r="TEU364" s="228"/>
      <c r="TEV364" s="223"/>
      <c r="TEW364" s="228"/>
      <c r="TEX364" s="223"/>
      <c r="TEY364" s="228"/>
      <c r="TEZ364" s="223"/>
      <c r="TFA364" s="228"/>
      <c r="TFB364" s="223"/>
      <c r="TFC364" s="228"/>
      <c r="TFD364" s="223"/>
      <c r="TFE364" s="228"/>
      <c r="TFF364" s="223"/>
      <c r="TFG364" s="228"/>
      <c r="TFH364" s="223"/>
      <c r="TFI364" s="228"/>
      <c r="TFJ364" s="223"/>
      <c r="TFK364" s="228"/>
      <c r="TFL364" s="223"/>
      <c r="TFM364" s="228"/>
      <c r="TFN364" s="223"/>
      <c r="TFO364" s="228"/>
      <c r="TFP364" s="223"/>
      <c r="TFQ364" s="228"/>
      <c r="TFR364" s="223"/>
      <c r="TFS364" s="228"/>
      <c r="TFT364" s="223"/>
      <c r="TFU364" s="228"/>
      <c r="TFV364" s="223"/>
      <c r="TFW364" s="228"/>
      <c r="TFX364" s="223"/>
      <c r="TFY364" s="228"/>
      <c r="TFZ364" s="223"/>
      <c r="TGA364" s="228"/>
      <c r="TGB364" s="223"/>
      <c r="TGC364" s="228"/>
      <c r="TGD364" s="223"/>
      <c r="TGE364" s="228"/>
      <c r="TGF364" s="223"/>
      <c r="TGG364" s="228"/>
      <c r="TGH364" s="223"/>
      <c r="TGI364" s="228"/>
      <c r="TGJ364" s="223"/>
      <c r="TGK364" s="228"/>
      <c r="TGL364" s="223"/>
      <c r="TGM364" s="228"/>
      <c r="TGN364" s="223"/>
      <c r="TGO364" s="228"/>
      <c r="TGP364" s="223"/>
      <c r="TGQ364" s="228"/>
      <c r="TGR364" s="223"/>
      <c r="TGS364" s="228"/>
      <c r="TGT364" s="223"/>
      <c r="TGU364" s="228"/>
      <c r="TGV364" s="223"/>
      <c r="TGW364" s="228"/>
      <c r="TGX364" s="223"/>
      <c r="TGY364" s="228"/>
      <c r="TGZ364" s="223"/>
      <c r="THA364" s="228"/>
      <c r="THB364" s="223"/>
      <c r="THC364" s="228"/>
      <c r="THD364" s="223"/>
      <c r="THE364" s="228"/>
      <c r="THF364" s="223"/>
      <c r="THG364" s="228"/>
      <c r="THH364" s="223"/>
      <c r="THI364" s="228"/>
      <c r="THJ364" s="223"/>
      <c r="THK364" s="228"/>
      <c r="THL364" s="223"/>
      <c r="THM364" s="228"/>
      <c r="THN364" s="223"/>
      <c r="THO364" s="228"/>
      <c r="THP364" s="223"/>
      <c r="THQ364" s="228"/>
      <c r="THR364" s="223"/>
      <c r="THS364" s="228"/>
      <c r="THT364" s="223"/>
      <c r="THU364" s="228"/>
      <c r="THV364" s="223"/>
      <c r="THW364" s="228"/>
      <c r="THX364" s="223"/>
      <c r="THY364" s="228"/>
      <c r="THZ364" s="223"/>
      <c r="TIA364" s="228"/>
      <c r="TIB364" s="223"/>
      <c r="TIC364" s="228"/>
      <c r="TID364" s="223"/>
      <c r="TIE364" s="228"/>
      <c r="TIF364" s="223"/>
      <c r="TIG364" s="228"/>
      <c r="TIH364" s="223"/>
      <c r="TII364" s="228"/>
      <c r="TIJ364" s="223"/>
      <c r="TIK364" s="228"/>
      <c r="TIL364" s="223"/>
      <c r="TIM364" s="228"/>
      <c r="TIN364" s="223"/>
      <c r="TIO364" s="228"/>
      <c r="TIP364" s="223"/>
      <c r="TIQ364" s="228"/>
      <c r="TIR364" s="223"/>
      <c r="TIS364" s="228"/>
      <c r="TIT364" s="223"/>
      <c r="TIU364" s="228"/>
      <c r="TIV364" s="223"/>
      <c r="TIW364" s="228"/>
      <c r="TIX364" s="223"/>
      <c r="TIY364" s="228"/>
      <c r="TIZ364" s="223"/>
      <c r="TJA364" s="228"/>
      <c r="TJB364" s="223"/>
      <c r="TJC364" s="228"/>
      <c r="TJD364" s="223"/>
      <c r="TJE364" s="228"/>
      <c r="TJF364" s="223"/>
      <c r="TJG364" s="228"/>
      <c r="TJH364" s="223"/>
      <c r="TJI364" s="228"/>
      <c r="TJJ364" s="223"/>
      <c r="TJK364" s="228"/>
      <c r="TJL364" s="223"/>
      <c r="TJM364" s="228"/>
      <c r="TJN364" s="223"/>
      <c r="TJO364" s="228"/>
      <c r="TJP364" s="223"/>
      <c r="TJQ364" s="228"/>
      <c r="TJR364" s="223"/>
      <c r="TJS364" s="228"/>
      <c r="TJT364" s="223"/>
      <c r="TJU364" s="228"/>
      <c r="TJV364" s="223"/>
      <c r="TJW364" s="228"/>
      <c r="TJX364" s="223"/>
      <c r="TJY364" s="228"/>
      <c r="TJZ364" s="223"/>
      <c r="TKA364" s="228"/>
      <c r="TKB364" s="223"/>
      <c r="TKC364" s="228"/>
      <c r="TKD364" s="223"/>
      <c r="TKE364" s="228"/>
      <c r="TKF364" s="223"/>
      <c r="TKG364" s="228"/>
      <c r="TKH364" s="223"/>
      <c r="TKI364" s="228"/>
      <c r="TKJ364" s="223"/>
      <c r="TKK364" s="228"/>
      <c r="TKL364" s="223"/>
      <c r="TKM364" s="228"/>
      <c r="TKN364" s="223"/>
      <c r="TKO364" s="228"/>
      <c r="TKP364" s="223"/>
      <c r="TKQ364" s="228"/>
      <c r="TKR364" s="223"/>
      <c r="TKS364" s="228"/>
      <c r="TKT364" s="223"/>
      <c r="TKU364" s="228"/>
      <c r="TKV364" s="223"/>
      <c r="TKW364" s="228"/>
      <c r="TKX364" s="223"/>
      <c r="TKY364" s="228"/>
      <c r="TKZ364" s="223"/>
      <c r="TLA364" s="228"/>
      <c r="TLB364" s="223"/>
      <c r="TLC364" s="228"/>
      <c r="TLD364" s="223"/>
      <c r="TLE364" s="228"/>
      <c r="TLF364" s="223"/>
      <c r="TLG364" s="228"/>
      <c r="TLH364" s="223"/>
      <c r="TLI364" s="228"/>
      <c r="TLJ364" s="223"/>
      <c r="TLK364" s="228"/>
      <c r="TLL364" s="223"/>
      <c r="TLM364" s="228"/>
      <c r="TLN364" s="223"/>
      <c r="TLO364" s="228"/>
      <c r="TLP364" s="223"/>
      <c r="TLQ364" s="228"/>
      <c r="TLR364" s="223"/>
      <c r="TLS364" s="228"/>
      <c r="TLT364" s="223"/>
      <c r="TLU364" s="228"/>
      <c r="TLV364" s="223"/>
      <c r="TLW364" s="228"/>
      <c r="TLX364" s="223"/>
      <c r="TLY364" s="228"/>
      <c r="TLZ364" s="223"/>
      <c r="TMA364" s="228"/>
      <c r="TMB364" s="223"/>
      <c r="TMC364" s="228"/>
      <c r="TMD364" s="223"/>
      <c r="TME364" s="228"/>
      <c r="TMF364" s="223"/>
      <c r="TMG364" s="228"/>
      <c r="TMH364" s="223"/>
      <c r="TMI364" s="228"/>
      <c r="TMJ364" s="223"/>
      <c r="TMK364" s="228"/>
      <c r="TML364" s="223"/>
      <c r="TMM364" s="228"/>
      <c r="TMN364" s="223"/>
      <c r="TMO364" s="228"/>
      <c r="TMP364" s="223"/>
      <c r="TMQ364" s="228"/>
      <c r="TMR364" s="223"/>
      <c r="TMS364" s="228"/>
      <c r="TMT364" s="223"/>
      <c r="TMU364" s="228"/>
      <c r="TMV364" s="223"/>
      <c r="TMW364" s="228"/>
      <c r="TMX364" s="223"/>
      <c r="TMY364" s="228"/>
      <c r="TMZ364" s="223"/>
      <c r="TNA364" s="228"/>
      <c r="TNB364" s="223"/>
      <c r="TNC364" s="228"/>
      <c r="TND364" s="223"/>
      <c r="TNE364" s="228"/>
      <c r="TNF364" s="223"/>
      <c r="TNG364" s="228"/>
      <c r="TNH364" s="223"/>
      <c r="TNI364" s="228"/>
      <c r="TNJ364" s="223"/>
      <c r="TNK364" s="228"/>
      <c r="TNL364" s="223"/>
      <c r="TNM364" s="228"/>
      <c r="TNN364" s="223"/>
      <c r="TNO364" s="228"/>
      <c r="TNP364" s="223"/>
      <c r="TNQ364" s="228"/>
      <c r="TNR364" s="223"/>
      <c r="TNS364" s="228"/>
      <c r="TNT364" s="223"/>
      <c r="TNU364" s="228"/>
      <c r="TNV364" s="223"/>
      <c r="TNW364" s="228"/>
      <c r="TNX364" s="223"/>
      <c r="TNY364" s="228"/>
      <c r="TNZ364" s="223"/>
      <c r="TOA364" s="228"/>
      <c r="TOB364" s="223"/>
      <c r="TOC364" s="228"/>
      <c r="TOD364" s="223"/>
      <c r="TOE364" s="228"/>
      <c r="TOF364" s="223"/>
      <c r="TOG364" s="228"/>
      <c r="TOH364" s="223"/>
      <c r="TOI364" s="228"/>
      <c r="TOJ364" s="223"/>
      <c r="TOK364" s="228"/>
      <c r="TOL364" s="223"/>
      <c r="TOM364" s="228"/>
      <c r="TON364" s="223"/>
      <c r="TOO364" s="228"/>
      <c r="TOP364" s="223"/>
      <c r="TOQ364" s="228"/>
      <c r="TOR364" s="223"/>
      <c r="TOS364" s="228"/>
      <c r="TOT364" s="223"/>
      <c r="TOU364" s="228"/>
      <c r="TOV364" s="223"/>
      <c r="TOW364" s="228"/>
      <c r="TOX364" s="223"/>
      <c r="TOY364" s="228"/>
      <c r="TOZ364" s="223"/>
      <c r="TPA364" s="228"/>
      <c r="TPB364" s="223"/>
      <c r="TPC364" s="228"/>
      <c r="TPD364" s="223"/>
      <c r="TPE364" s="228"/>
      <c r="TPF364" s="223"/>
      <c r="TPG364" s="228"/>
      <c r="TPH364" s="223"/>
      <c r="TPI364" s="228"/>
      <c r="TPJ364" s="223"/>
      <c r="TPK364" s="228"/>
      <c r="TPL364" s="223"/>
      <c r="TPM364" s="228"/>
      <c r="TPN364" s="223"/>
      <c r="TPO364" s="228"/>
      <c r="TPP364" s="223"/>
      <c r="TPQ364" s="228"/>
      <c r="TPR364" s="223"/>
      <c r="TPS364" s="228"/>
      <c r="TPT364" s="223"/>
      <c r="TPU364" s="228"/>
      <c r="TPV364" s="223"/>
      <c r="TPW364" s="228"/>
      <c r="TPX364" s="223"/>
      <c r="TPY364" s="228"/>
      <c r="TPZ364" s="223"/>
      <c r="TQA364" s="228"/>
      <c r="TQB364" s="223"/>
      <c r="TQC364" s="228"/>
      <c r="TQD364" s="223"/>
      <c r="TQE364" s="228"/>
      <c r="TQF364" s="223"/>
      <c r="TQG364" s="228"/>
      <c r="TQH364" s="223"/>
      <c r="TQI364" s="228"/>
      <c r="TQJ364" s="223"/>
      <c r="TQK364" s="228"/>
      <c r="TQL364" s="223"/>
      <c r="TQM364" s="228"/>
      <c r="TQN364" s="223"/>
      <c r="TQO364" s="228"/>
      <c r="TQP364" s="223"/>
      <c r="TQQ364" s="228"/>
      <c r="TQR364" s="223"/>
      <c r="TQS364" s="228"/>
      <c r="TQT364" s="223"/>
      <c r="TQU364" s="228"/>
      <c r="TQV364" s="223"/>
      <c r="TQW364" s="228"/>
      <c r="TQX364" s="223"/>
      <c r="TQY364" s="228"/>
      <c r="TQZ364" s="223"/>
      <c r="TRA364" s="228"/>
      <c r="TRB364" s="223"/>
      <c r="TRC364" s="228"/>
      <c r="TRD364" s="223"/>
      <c r="TRE364" s="228"/>
      <c r="TRF364" s="223"/>
      <c r="TRG364" s="228"/>
      <c r="TRH364" s="223"/>
      <c r="TRI364" s="228"/>
      <c r="TRJ364" s="223"/>
      <c r="TRK364" s="228"/>
      <c r="TRL364" s="223"/>
      <c r="TRM364" s="228"/>
      <c r="TRN364" s="223"/>
      <c r="TRO364" s="228"/>
      <c r="TRP364" s="223"/>
      <c r="TRQ364" s="228"/>
      <c r="TRR364" s="223"/>
      <c r="TRS364" s="228"/>
      <c r="TRT364" s="223"/>
      <c r="TRU364" s="228"/>
      <c r="TRV364" s="223"/>
      <c r="TRW364" s="228"/>
      <c r="TRX364" s="223"/>
      <c r="TRY364" s="228"/>
      <c r="TRZ364" s="223"/>
      <c r="TSA364" s="228"/>
      <c r="TSB364" s="223"/>
      <c r="TSC364" s="228"/>
      <c r="TSD364" s="223"/>
      <c r="TSE364" s="228"/>
      <c r="TSF364" s="223"/>
      <c r="TSG364" s="228"/>
      <c r="TSH364" s="223"/>
      <c r="TSI364" s="228"/>
      <c r="TSJ364" s="223"/>
      <c r="TSK364" s="228"/>
      <c r="TSL364" s="223"/>
      <c r="TSM364" s="228"/>
      <c r="TSN364" s="223"/>
      <c r="TSO364" s="228"/>
      <c r="TSP364" s="223"/>
      <c r="TSQ364" s="228"/>
      <c r="TSR364" s="223"/>
      <c r="TSS364" s="228"/>
      <c r="TST364" s="223"/>
      <c r="TSU364" s="228"/>
      <c r="TSV364" s="223"/>
      <c r="TSW364" s="228"/>
      <c r="TSX364" s="223"/>
      <c r="TSY364" s="228"/>
      <c r="TSZ364" s="223"/>
      <c r="TTA364" s="228"/>
      <c r="TTB364" s="223"/>
      <c r="TTC364" s="228"/>
      <c r="TTD364" s="223"/>
      <c r="TTE364" s="228"/>
      <c r="TTF364" s="223"/>
      <c r="TTG364" s="228"/>
      <c r="TTH364" s="223"/>
      <c r="TTI364" s="228"/>
      <c r="TTJ364" s="223"/>
      <c r="TTK364" s="228"/>
      <c r="TTL364" s="223"/>
      <c r="TTM364" s="228"/>
      <c r="TTN364" s="223"/>
      <c r="TTO364" s="228"/>
      <c r="TTP364" s="223"/>
      <c r="TTQ364" s="228"/>
      <c r="TTR364" s="223"/>
      <c r="TTS364" s="228"/>
      <c r="TTT364" s="223"/>
      <c r="TTU364" s="228"/>
      <c r="TTV364" s="223"/>
      <c r="TTW364" s="228"/>
      <c r="TTX364" s="223"/>
      <c r="TTY364" s="228"/>
      <c r="TTZ364" s="223"/>
      <c r="TUA364" s="228"/>
      <c r="TUB364" s="223"/>
      <c r="TUC364" s="228"/>
      <c r="TUD364" s="223"/>
      <c r="TUE364" s="228"/>
      <c r="TUF364" s="223"/>
      <c r="TUG364" s="228"/>
      <c r="TUH364" s="223"/>
      <c r="TUI364" s="228"/>
      <c r="TUJ364" s="223"/>
      <c r="TUK364" s="228"/>
      <c r="TUL364" s="223"/>
      <c r="TUM364" s="228"/>
      <c r="TUN364" s="223"/>
      <c r="TUO364" s="228"/>
      <c r="TUP364" s="223"/>
      <c r="TUQ364" s="228"/>
      <c r="TUR364" s="223"/>
      <c r="TUS364" s="228"/>
      <c r="TUT364" s="223"/>
      <c r="TUU364" s="228"/>
      <c r="TUV364" s="223"/>
      <c r="TUW364" s="228"/>
      <c r="TUX364" s="223"/>
      <c r="TUY364" s="228"/>
      <c r="TUZ364" s="223"/>
      <c r="TVA364" s="228"/>
      <c r="TVB364" s="223"/>
      <c r="TVC364" s="228"/>
      <c r="TVD364" s="223"/>
      <c r="TVE364" s="228"/>
      <c r="TVF364" s="223"/>
      <c r="TVG364" s="228"/>
      <c r="TVH364" s="223"/>
      <c r="TVI364" s="228"/>
      <c r="TVJ364" s="223"/>
      <c r="TVK364" s="228"/>
      <c r="TVL364" s="223"/>
      <c r="TVM364" s="228"/>
      <c r="TVN364" s="223"/>
      <c r="TVO364" s="228"/>
      <c r="TVP364" s="223"/>
      <c r="TVQ364" s="228"/>
      <c r="TVR364" s="223"/>
      <c r="TVS364" s="228"/>
      <c r="TVT364" s="223"/>
      <c r="TVU364" s="228"/>
      <c r="TVV364" s="223"/>
      <c r="TVW364" s="228"/>
      <c r="TVX364" s="223"/>
      <c r="TVY364" s="228"/>
      <c r="TVZ364" s="223"/>
      <c r="TWA364" s="228"/>
      <c r="TWB364" s="223"/>
      <c r="TWC364" s="228"/>
      <c r="TWD364" s="223"/>
      <c r="TWE364" s="228"/>
      <c r="TWF364" s="223"/>
      <c r="TWG364" s="228"/>
      <c r="TWH364" s="223"/>
      <c r="TWI364" s="228"/>
      <c r="TWJ364" s="223"/>
      <c r="TWK364" s="228"/>
      <c r="TWL364" s="223"/>
      <c r="TWM364" s="228"/>
      <c r="TWN364" s="223"/>
      <c r="TWO364" s="228"/>
      <c r="TWP364" s="223"/>
      <c r="TWQ364" s="228"/>
      <c r="TWR364" s="223"/>
      <c r="TWS364" s="228"/>
      <c r="TWT364" s="223"/>
      <c r="TWU364" s="228"/>
      <c r="TWV364" s="223"/>
      <c r="TWW364" s="228"/>
      <c r="TWX364" s="223"/>
      <c r="TWY364" s="228"/>
      <c r="TWZ364" s="223"/>
      <c r="TXA364" s="228"/>
      <c r="TXB364" s="223"/>
      <c r="TXC364" s="228"/>
      <c r="TXD364" s="223"/>
      <c r="TXE364" s="228"/>
      <c r="TXF364" s="223"/>
      <c r="TXG364" s="228"/>
      <c r="TXH364" s="223"/>
      <c r="TXI364" s="228"/>
      <c r="TXJ364" s="223"/>
      <c r="TXK364" s="228"/>
      <c r="TXL364" s="223"/>
      <c r="TXM364" s="228"/>
      <c r="TXN364" s="223"/>
      <c r="TXO364" s="228"/>
      <c r="TXP364" s="223"/>
      <c r="TXQ364" s="228"/>
      <c r="TXR364" s="223"/>
      <c r="TXS364" s="228"/>
      <c r="TXT364" s="223"/>
      <c r="TXU364" s="228"/>
      <c r="TXV364" s="223"/>
      <c r="TXW364" s="228"/>
      <c r="TXX364" s="223"/>
      <c r="TXY364" s="228"/>
      <c r="TXZ364" s="223"/>
      <c r="TYA364" s="228"/>
      <c r="TYB364" s="223"/>
      <c r="TYC364" s="228"/>
      <c r="TYD364" s="223"/>
      <c r="TYE364" s="228"/>
      <c r="TYF364" s="223"/>
      <c r="TYG364" s="228"/>
      <c r="TYH364" s="223"/>
      <c r="TYI364" s="228"/>
      <c r="TYJ364" s="223"/>
      <c r="TYK364" s="228"/>
      <c r="TYL364" s="223"/>
      <c r="TYM364" s="228"/>
      <c r="TYN364" s="223"/>
      <c r="TYO364" s="228"/>
      <c r="TYP364" s="223"/>
      <c r="TYQ364" s="228"/>
      <c r="TYR364" s="223"/>
      <c r="TYS364" s="228"/>
      <c r="TYT364" s="223"/>
      <c r="TYU364" s="228"/>
      <c r="TYV364" s="223"/>
      <c r="TYW364" s="228"/>
      <c r="TYX364" s="223"/>
      <c r="TYY364" s="228"/>
      <c r="TYZ364" s="223"/>
      <c r="TZA364" s="228"/>
      <c r="TZB364" s="223"/>
      <c r="TZC364" s="228"/>
      <c r="TZD364" s="223"/>
      <c r="TZE364" s="228"/>
      <c r="TZF364" s="223"/>
      <c r="TZG364" s="228"/>
      <c r="TZH364" s="223"/>
      <c r="TZI364" s="228"/>
      <c r="TZJ364" s="223"/>
      <c r="TZK364" s="228"/>
      <c r="TZL364" s="223"/>
      <c r="TZM364" s="228"/>
      <c r="TZN364" s="223"/>
      <c r="TZO364" s="228"/>
      <c r="TZP364" s="223"/>
      <c r="TZQ364" s="228"/>
      <c r="TZR364" s="223"/>
      <c r="TZS364" s="228"/>
      <c r="TZT364" s="223"/>
      <c r="TZU364" s="228"/>
      <c r="TZV364" s="223"/>
      <c r="TZW364" s="228"/>
      <c r="TZX364" s="223"/>
      <c r="TZY364" s="228"/>
      <c r="TZZ364" s="223"/>
      <c r="UAA364" s="228"/>
      <c r="UAB364" s="223"/>
      <c r="UAC364" s="228"/>
      <c r="UAD364" s="223"/>
      <c r="UAE364" s="228"/>
      <c r="UAF364" s="223"/>
      <c r="UAG364" s="228"/>
      <c r="UAH364" s="223"/>
      <c r="UAI364" s="228"/>
      <c r="UAJ364" s="223"/>
      <c r="UAK364" s="228"/>
      <c r="UAL364" s="223"/>
      <c r="UAM364" s="228"/>
      <c r="UAN364" s="223"/>
      <c r="UAO364" s="228"/>
      <c r="UAP364" s="223"/>
      <c r="UAQ364" s="228"/>
      <c r="UAR364" s="223"/>
      <c r="UAS364" s="228"/>
      <c r="UAT364" s="223"/>
      <c r="UAU364" s="228"/>
      <c r="UAV364" s="223"/>
      <c r="UAW364" s="228"/>
      <c r="UAX364" s="223"/>
      <c r="UAY364" s="228"/>
      <c r="UAZ364" s="223"/>
      <c r="UBA364" s="228"/>
      <c r="UBB364" s="223"/>
      <c r="UBC364" s="228"/>
      <c r="UBD364" s="223"/>
      <c r="UBE364" s="228"/>
      <c r="UBF364" s="223"/>
      <c r="UBG364" s="228"/>
      <c r="UBH364" s="223"/>
      <c r="UBI364" s="228"/>
      <c r="UBJ364" s="223"/>
      <c r="UBK364" s="228"/>
      <c r="UBL364" s="223"/>
      <c r="UBM364" s="228"/>
      <c r="UBN364" s="223"/>
      <c r="UBO364" s="228"/>
      <c r="UBP364" s="223"/>
      <c r="UBQ364" s="228"/>
      <c r="UBR364" s="223"/>
      <c r="UBS364" s="228"/>
      <c r="UBT364" s="223"/>
      <c r="UBU364" s="228"/>
      <c r="UBV364" s="223"/>
      <c r="UBW364" s="228"/>
      <c r="UBX364" s="223"/>
      <c r="UBY364" s="228"/>
      <c r="UBZ364" s="223"/>
      <c r="UCA364" s="228"/>
      <c r="UCB364" s="223"/>
      <c r="UCC364" s="228"/>
      <c r="UCD364" s="223"/>
      <c r="UCE364" s="228"/>
      <c r="UCF364" s="223"/>
      <c r="UCG364" s="228"/>
      <c r="UCH364" s="223"/>
      <c r="UCI364" s="228"/>
      <c r="UCJ364" s="223"/>
      <c r="UCK364" s="228"/>
      <c r="UCL364" s="223"/>
      <c r="UCM364" s="228"/>
      <c r="UCN364" s="223"/>
      <c r="UCO364" s="228"/>
      <c r="UCP364" s="223"/>
      <c r="UCQ364" s="228"/>
      <c r="UCR364" s="223"/>
      <c r="UCS364" s="228"/>
      <c r="UCT364" s="223"/>
      <c r="UCU364" s="228"/>
      <c r="UCV364" s="223"/>
      <c r="UCW364" s="228"/>
      <c r="UCX364" s="223"/>
      <c r="UCY364" s="228"/>
      <c r="UCZ364" s="223"/>
      <c r="UDA364" s="228"/>
      <c r="UDB364" s="223"/>
      <c r="UDC364" s="228"/>
      <c r="UDD364" s="223"/>
      <c r="UDE364" s="228"/>
      <c r="UDF364" s="223"/>
      <c r="UDG364" s="228"/>
      <c r="UDH364" s="223"/>
      <c r="UDI364" s="228"/>
      <c r="UDJ364" s="223"/>
      <c r="UDK364" s="228"/>
      <c r="UDL364" s="223"/>
      <c r="UDM364" s="228"/>
      <c r="UDN364" s="223"/>
      <c r="UDO364" s="228"/>
      <c r="UDP364" s="223"/>
      <c r="UDQ364" s="228"/>
      <c r="UDR364" s="223"/>
      <c r="UDS364" s="228"/>
      <c r="UDT364" s="223"/>
      <c r="UDU364" s="228"/>
      <c r="UDV364" s="223"/>
      <c r="UDW364" s="228"/>
      <c r="UDX364" s="223"/>
      <c r="UDY364" s="228"/>
      <c r="UDZ364" s="223"/>
      <c r="UEA364" s="228"/>
      <c r="UEB364" s="223"/>
      <c r="UEC364" s="228"/>
      <c r="UED364" s="223"/>
      <c r="UEE364" s="228"/>
      <c r="UEF364" s="223"/>
      <c r="UEG364" s="228"/>
      <c r="UEH364" s="223"/>
      <c r="UEI364" s="228"/>
      <c r="UEJ364" s="223"/>
      <c r="UEK364" s="228"/>
      <c r="UEL364" s="223"/>
      <c r="UEM364" s="228"/>
      <c r="UEN364" s="223"/>
      <c r="UEO364" s="228"/>
      <c r="UEP364" s="223"/>
      <c r="UEQ364" s="228"/>
      <c r="UER364" s="223"/>
      <c r="UES364" s="228"/>
      <c r="UET364" s="223"/>
      <c r="UEU364" s="228"/>
      <c r="UEV364" s="223"/>
      <c r="UEW364" s="228"/>
      <c r="UEX364" s="223"/>
      <c r="UEY364" s="228"/>
      <c r="UEZ364" s="223"/>
      <c r="UFA364" s="228"/>
      <c r="UFB364" s="223"/>
      <c r="UFC364" s="228"/>
      <c r="UFD364" s="223"/>
      <c r="UFE364" s="228"/>
      <c r="UFF364" s="223"/>
      <c r="UFG364" s="228"/>
      <c r="UFH364" s="223"/>
      <c r="UFI364" s="228"/>
      <c r="UFJ364" s="223"/>
      <c r="UFK364" s="228"/>
      <c r="UFL364" s="223"/>
      <c r="UFM364" s="228"/>
      <c r="UFN364" s="223"/>
      <c r="UFO364" s="228"/>
      <c r="UFP364" s="223"/>
      <c r="UFQ364" s="228"/>
      <c r="UFR364" s="223"/>
      <c r="UFS364" s="228"/>
      <c r="UFT364" s="223"/>
      <c r="UFU364" s="228"/>
      <c r="UFV364" s="223"/>
      <c r="UFW364" s="228"/>
      <c r="UFX364" s="223"/>
      <c r="UFY364" s="228"/>
      <c r="UFZ364" s="223"/>
      <c r="UGA364" s="228"/>
      <c r="UGB364" s="223"/>
      <c r="UGC364" s="228"/>
      <c r="UGD364" s="223"/>
      <c r="UGE364" s="228"/>
      <c r="UGF364" s="223"/>
      <c r="UGG364" s="228"/>
      <c r="UGH364" s="223"/>
      <c r="UGI364" s="228"/>
      <c r="UGJ364" s="223"/>
      <c r="UGK364" s="228"/>
      <c r="UGL364" s="223"/>
      <c r="UGM364" s="228"/>
      <c r="UGN364" s="223"/>
      <c r="UGO364" s="228"/>
      <c r="UGP364" s="223"/>
      <c r="UGQ364" s="228"/>
      <c r="UGR364" s="223"/>
      <c r="UGS364" s="228"/>
      <c r="UGT364" s="223"/>
      <c r="UGU364" s="228"/>
      <c r="UGV364" s="223"/>
      <c r="UGW364" s="228"/>
      <c r="UGX364" s="223"/>
      <c r="UGY364" s="228"/>
      <c r="UGZ364" s="223"/>
      <c r="UHA364" s="228"/>
      <c r="UHB364" s="223"/>
      <c r="UHC364" s="228"/>
      <c r="UHD364" s="223"/>
      <c r="UHE364" s="228"/>
      <c r="UHF364" s="223"/>
      <c r="UHG364" s="228"/>
      <c r="UHH364" s="223"/>
      <c r="UHI364" s="228"/>
      <c r="UHJ364" s="223"/>
      <c r="UHK364" s="228"/>
      <c r="UHL364" s="223"/>
      <c r="UHM364" s="228"/>
      <c r="UHN364" s="223"/>
      <c r="UHO364" s="228"/>
      <c r="UHP364" s="223"/>
      <c r="UHQ364" s="228"/>
      <c r="UHR364" s="223"/>
      <c r="UHS364" s="228"/>
      <c r="UHT364" s="223"/>
      <c r="UHU364" s="228"/>
      <c r="UHV364" s="223"/>
      <c r="UHW364" s="228"/>
      <c r="UHX364" s="223"/>
      <c r="UHY364" s="228"/>
      <c r="UHZ364" s="223"/>
      <c r="UIA364" s="228"/>
      <c r="UIB364" s="223"/>
      <c r="UIC364" s="228"/>
      <c r="UID364" s="223"/>
      <c r="UIE364" s="228"/>
      <c r="UIF364" s="223"/>
      <c r="UIG364" s="228"/>
      <c r="UIH364" s="223"/>
      <c r="UII364" s="228"/>
      <c r="UIJ364" s="223"/>
      <c r="UIK364" s="228"/>
      <c r="UIL364" s="223"/>
      <c r="UIM364" s="228"/>
      <c r="UIN364" s="223"/>
      <c r="UIO364" s="228"/>
      <c r="UIP364" s="223"/>
      <c r="UIQ364" s="228"/>
      <c r="UIR364" s="223"/>
      <c r="UIS364" s="228"/>
      <c r="UIT364" s="223"/>
      <c r="UIU364" s="228"/>
      <c r="UIV364" s="223"/>
      <c r="UIW364" s="228"/>
      <c r="UIX364" s="223"/>
      <c r="UIY364" s="228"/>
      <c r="UIZ364" s="223"/>
      <c r="UJA364" s="228"/>
      <c r="UJB364" s="223"/>
      <c r="UJC364" s="228"/>
      <c r="UJD364" s="223"/>
      <c r="UJE364" s="228"/>
      <c r="UJF364" s="223"/>
      <c r="UJG364" s="228"/>
      <c r="UJH364" s="223"/>
      <c r="UJI364" s="228"/>
      <c r="UJJ364" s="223"/>
      <c r="UJK364" s="228"/>
      <c r="UJL364" s="223"/>
      <c r="UJM364" s="228"/>
      <c r="UJN364" s="223"/>
      <c r="UJO364" s="228"/>
      <c r="UJP364" s="223"/>
      <c r="UJQ364" s="228"/>
      <c r="UJR364" s="223"/>
      <c r="UJS364" s="228"/>
      <c r="UJT364" s="223"/>
      <c r="UJU364" s="228"/>
      <c r="UJV364" s="223"/>
      <c r="UJW364" s="228"/>
      <c r="UJX364" s="223"/>
      <c r="UJY364" s="228"/>
      <c r="UJZ364" s="223"/>
      <c r="UKA364" s="228"/>
      <c r="UKB364" s="223"/>
      <c r="UKC364" s="228"/>
      <c r="UKD364" s="223"/>
      <c r="UKE364" s="228"/>
      <c r="UKF364" s="223"/>
      <c r="UKG364" s="228"/>
      <c r="UKH364" s="223"/>
      <c r="UKI364" s="228"/>
      <c r="UKJ364" s="223"/>
      <c r="UKK364" s="228"/>
      <c r="UKL364" s="223"/>
      <c r="UKM364" s="228"/>
      <c r="UKN364" s="223"/>
      <c r="UKO364" s="228"/>
      <c r="UKP364" s="223"/>
      <c r="UKQ364" s="228"/>
      <c r="UKR364" s="223"/>
      <c r="UKS364" s="228"/>
      <c r="UKT364" s="223"/>
      <c r="UKU364" s="228"/>
      <c r="UKV364" s="223"/>
      <c r="UKW364" s="228"/>
      <c r="UKX364" s="223"/>
      <c r="UKY364" s="228"/>
      <c r="UKZ364" s="223"/>
      <c r="ULA364" s="228"/>
      <c r="ULB364" s="223"/>
      <c r="ULC364" s="228"/>
      <c r="ULD364" s="223"/>
      <c r="ULE364" s="228"/>
      <c r="ULF364" s="223"/>
      <c r="ULG364" s="228"/>
      <c r="ULH364" s="223"/>
      <c r="ULI364" s="228"/>
      <c r="ULJ364" s="223"/>
      <c r="ULK364" s="228"/>
      <c r="ULL364" s="223"/>
      <c r="ULM364" s="228"/>
      <c r="ULN364" s="223"/>
      <c r="ULO364" s="228"/>
      <c r="ULP364" s="223"/>
      <c r="ULQ364" s="228"/>
      <c r="ULR364" s="223"/>
      <c r="ULS364" s="228"/>
      <c r="ULT364" s="223"/>
      <c r="ULU364" s="228"/>
      <c r="ULV364" s="223"/>
      <c r="ULW364" s="228"/>
      <c r="ULX364" s="223"/>
      <c r="ULY364" s="228"/>
      <c r="ULZ364" s="223"/>
      <c r="UMA364" s="228"/>
      <c r="UMB364" s="223"/>
      <c r="UMC364" s="228"/>
      <c r="UMD364" s="223"/>
      <c r="UME364" s="228"/>
      <c r="UMF364" s="223"/>
      <c r="UMG364" s="228"/>
      <c r="UMH364" s="223"/>
      <c r="UMI364" s="228"/>
      <c r="UMJ364" s="223"/>
      <c r="UMK364" s="228"/>
      <c r="UML364" s="223"/>
      <c r="UMM364" s="228"/>
      <c r="UMN364" s="223"/>
      <c r="UMO364" s="228"/>
      <c r="UMP364" s="223"/>
      <c r="UMQ364" s="228"/>
      <c r="UMR364" s="223"/>
      <c r="UMS364" s="228"/>
      <c r="UMT364" s="223"/>
      <c r="UMU364" s="228"/>
      <c r="UMV364" s="223"/>
      <c r="UMW364" s="228"/>
      <c r="UMX364" s="223"/>
      <c r="UMY364" s="228"/>
      <c r="UMZ364" s="223"/>
      <c r="UNA364" s="228"/>
      <c r="UNB364" s="223"/>
      <c r="UNC364" s="228"/>
      <c r="UND364" s="223"/>
      <c r="UNE364" s="228"/>
      <c r="UNF364" s="223"/>
      <c r="UNG364" s="228"/>
      <c r="UNH364" s="223"/>
      <c r="UNI364" s="228"/>
      <c r="UNJ364" s="223"/>
      <c r="UNK364" s="228"/>
      <c r="UNL364" s="223"/>
      <c r="UNM364" s="228"/>
      <c r="UNN364" s="223"/>
      <c r="UNO364" s="228"/>
      <c r="UNP364" s="223"/>
      <c r="UNQ364" s="228"/>
      <c r="UNR364" s="223"/>
      <c r="UNS364" s="228"/>
      <c r="UNT364" s="223"/>
      <c r="UNU364" s="228"/>
      <c r="UNV364" s="223"/>
      <c r="UNW364" s="228"/>
      <c r="UNX364" s="223"/>
      <c r="UNY364" s="228"/>
      <c r="UNZ364" s="223"/>
      <c r="UOA364" s="228"/>
      <c r="UOB364" s="223"/>
      <c r="UOC364" s="228"/>
      <c r="UOD364" s="223"/>
      <c r="UOE364" s="228"/>
      <c r="UOF364" s="223"/>
      <c r="UOG364" s="228"/>
      <c r="UOH364" s="223"/>
      <c r="UOI364" s="228"/>
      <c r="UOJ364" s="223"/>
      <c r="UOK364" s="228"/>
      <c r="UOL364" s="223"/>
      <c r="UOM364" s="228"/>
      <c r="UON364" s="223"/>
      <c r="UOO364" s="228"/>
      <c r="UOP364" s="223"/>
      <c r="UOQ364" s="228"/>
      <c r="UOR364" s="223"/>
      <c r="UOS364" s="228"/>
      <c r="UOT364" s="223"/>
      <c r="UOU364" s="228"/>
      <c r="UOV364" s="223"/>
      <c r="UOW364" s="228"/>
      <c r="UOX364" s="223"/>
      <c r="UOY364" s="228"/>
      <c r="UOZ364" s="223"/>
      <c r="UPA364" s="228"/>
      <c r="UPB364" s="223"/>
      <c r="UPC364" s="228"/>
      <c r="UPD364" s="223"/>
      <c r="UPE364" s="228"/>
      <c r="UPF364" s="223"/>
      <c r="UPG364" s="228"/>
      <c r="UPH364" s="223"/>
      <c r="UPI364" s="228"/>
      <c r="UPJ364" s="223"/>
      <c r="UPK364" s="228"/>
      <c r="UPL364" s="223"/>
      <c r="UPM364" s="228"/>
      <c r="UPN364" s="223"/>
      <c r="UPO364" s="228"/>
      <c r="UPP364" s="223"/>
      <c r="UPQ364" s="228"/>
      <c r="UPR364" s="223"/>
      <c r="UPS364" s="228"/>
      <c r="UPT364" s="223"/>
      <c r="UPU364" s="228"/>
      <c r="UPV364" s="223"/>
      <c r="UPW364" s="228"/>
      <c r="UPX364" s="223"/>
      <c r="UPY364" s="228"/>
      <c r="UPZ364" s="223"/>
      <c r="UQA364" s="228"/>
      <c r="UQB364" s="223"/>
      <c r="UQC364" s="228"/>
      <c r="UQD364" s="223"/>
      <c r="UQE364" s="228"/>
      <c r="UQF364" s="223"/>
      <c r="UQG364" s="228"/>
      <c r="UQH364" s="223"/>
      <c r="UQI364" s="228"/>
      <c r="UQJ364" s="223"/>
      <c r="UQK364" s="228"/>
      <c r="UQL364" s="223"/>
      <c r="UQM364" s="228"/>
      <c r="UQN364" s="223"/>
      <c r="UQO364" s="228"/>
      <c r="UQP364" s="223"/>
      <c r="UQQ364" s="228"/>
      <c r="UQR364" s="223"/>
      <c r="UQS364" s="228"/>
      <c r="UQT364" s="223"/>
      <c r="UQU364" s="228"/>
      <c r="UQV364" s="223"/>
      <c r="UQW364" s="228"/>
      <c r="UQX364" s="223"/>
      <c r="UQY364" s="228"/>
      <c r="UQZ364" s="223"/>
      <c r="URA364" s="228"/>
      <c r="URB364" s="223"/>
      <c r="URC364" s="228"/>
      <c r="URD364" s="223"/>
      <c r="URE364" s="228"/>
      <c r="URF364" s="223"/>
      <c r="URG364" s="228"/>
      <c r="URH364" s="223"/>
      <c r="URI364" s="228"/>
      <c r="URJ364" s="223"/>
      <c r="URK364" s="228"/>
      <c r="URL364" s="223"/>
      <c r="URM364" s="228"/>
      <c r="URN364" s="223"/>
      <c r="URO364" s="228"/>
      <c r="URP364" s="223"/>
      <c r="URQ364" s="228"/>
      <c r="URR364" s="223"/>
      <c r="URS364" s="228"/>
      <c r="URT364" s="223"/>
      <c r="URU364" s="228"/>
      <c r="URV364" s="223"/>
      <c r="URW364" s="228"/>
      <c r="URX364" s="223"/>
      <c r="URY364" s="228"/>
      <c r="URZ364" s="223"/>
      <c r="USA364" s="228"/>
      <c r="USB364" s="223"/>
      <c r="USC364" s="228"/>
      <c r="USD364" s="223"/>
      <c r="USE364" s="228"/>
      <c r="USF364" s="223"/>
      <c r="USG364" s="228"/>
      <c r="USH364" s="223"/>
      <c r="USI364" s="228"/>
      <c r="USJ364" s="223"/>
      <c r="USK364" s="228"/>
      <c r="USL364" s="223"/>
      <c r="USM364" s="228"/>
      <c r="USN364" s="223"/>
      <c r="USO364" s="228"/>
      <c r="USP364" s="223"/>
      <c r="USQ364" s="228"/>
      <c r="USR364" s="223"/>
      <c r="USS364" s="228"/>
      <c r="UST364" s="223"/>
      <c r="USU364" s="228"/>
      <c r="USV364" s="223"/>
      <c r="USW364" s="228"/>
      <c r="USX364" s="223"/>
      <c r="USY364" s="228"/>
      <c r="USZ364" s="223"/>
      <c r="UTA364" s="228"/>
      <c r="UTB364" s="223"/>
      <c r="UTC364" s="228"/>
      <c r="UTD364" s="223"/>
      <c r="UTE364" s="228"/>
      <c r="UTF364" s="223"/>
      <c r="UTG364" s="228"/>
      <c r="UTH364" s="223"/>
      <c r="UTI364" s="228"/>
      <c r="UTJ364" s="223"/>
      <c r="UTK364" s="228"/>
      <c r="UTL364" s="223"/>
      <c r="UTM364" s="228"/>
      <c r="UTN364" s="223"/>
      <c r="UTO364" s="228"/>
      <c r="UTP364" s="223"/>
      <c r="UTQ364" s="228"/>
      <c r="UTR364" s="223"/>
      <c r="UTS364" s="228"/>
      <c r="UTT364" s="223"/>
      <c r="UTU364" s="228"/>
      <c r="UTV364" s="223"/>
      <c r="UTW364" s="228"/>
      <c r="UTX364" s="223"/>
      <c r="UTY364" s="228"/>
      <c r="UTZ364" s="223"/>
      <c r="UUA364" s="228"/>
      <c r="UUB364" s="223"/>
      <c r="UUC364" s="228"/>
      <c r="UUD364" s="223"/>
      <c r="UUE364" s="228"/>
      <c r="UUF364" s="223"/>
      <c r="UUG364" s="228"/>
      <c r="UUH364" s="223"/>
      <c r="UUI364" s="228"/>
      <c r="UUJ364" s="223"/>
      <c r="UUK364" s="228"/>
      <c r="UUL364" s="223"/>
      <c r="UUM364" s="228"/>
      <c r="UUN364" s="223"/>
      <c r="UUO364" s="228"/>
      <c r="UUP364" s="223"/>
      <c r="UUQ364" s="228"/>
      <c r="UUR364" s="223"/>
      <c r="UUS364" s="228"/>
      <c r="UUT364" s="223"/>
      <c r="UUU364" s="228"/>
      <c r="UUV364" s="223"/>
      <c r="UUW364" s="228"/>
      <c r="UUX364" s="223"/>
      <c r="UUY364" s="228"/>
      <c r="UUZ364" s="223"/>
      <c r="UVA364" s="228"/>
      <c r="UVB364" s="223"/>
      <c r="UVC364" s="228"/>
      <c r="UVD364" s="223"/>
      <c r="UVE364" s="228"/>
      <c r="UVF364" s="223"/>
      <c r="UVG364" s="228"/>
      <c r="UVH364" s="223"/>
      <c r="UVI364" s="228"/>
      <c r="UVJ364" s="223"/>
      <c r="UVK364" s="228"/>
      <c r="UVL364" s="223"/>
      <c r="UVM364" s="228"/>
      <c r="UVN364" s="223"/>
      <c r="UVO364" s="228"/>
      <c r="UVP364" s="223"/>
      <c r="UVQ364" s="228"/>
      <c r="UVR364" s="223"/>
      <c r="UVS364" s="228"/>
      <c r="UVT364" s="223"/>
      <c r="UVU364" s="228"/>
      <c r="UVV364" s="223"/>
      <c r="UVW364" s="228"/>
      <c r="UVX364" s="223"/>
      <c r="UVY364" s="228"/>
      <c r="UVZ364" s="223"/>
      <c r="UWA364" s="228"/>
      <c r="UWB364" s="223"/>
      <c r="UWC364" s="228"/>
      <c r="UWD364" s="223"/>
      <c r="UWE364" s="228"/>
      <c r="UWF364" s="223"/>
      <c r="UWG364" s="228"/>
      <c r="UWH364" s="223"/>
      <c r="UWI364" s="228"/>
      <c r="UWJ364" s="223"/>
      <c r="UWK364" s="228"/>
      <c r="UWL364" s="223"/>
      <c r="UWM364" s="228"/>
      <c r="UWN364" s="223"/>
      <c r="UWO364" s="228"/>
      <c r="UWP364" s="223"/>
      <c r="UWQ364" s="228"/>
      <c r="UWR364" s="223"/>
      <c r="UWS364" s="228"/>
      <c r="UWT364" s="223"/>
      <c r="UWU364" s="228"/>
      <c r="UWV364" s="223"/>
      <c r="UWW364" s="228"/>
      <c r="UWX364" s="223"/>
      <c r="UWY364" s="228"/>
      <c r="UWZ364" s="223"/>
      <c r="UXA364" s="228"/>
      <c r="UXB364" s="223"/>
      <c r="UXC364" s="228"/>
      <c r="UXD364" s="223"/>
      <c r="UXE364" s="228"/>
      <c r="UXF364" s="223"/>
      <c r="UXG364" s="228"/>
      <c r="UXH364" s="223"/>
      <c r="UXI364" s="228"/>
      <c r="UXJ364" s="223"/>
      <c r="UXK364" s="228"/>
      <c r="UXL364" s="223"/>
      <c r="UXM364" s="228"/>
      <c r="UXN364" s="223"/>
      <c r="UXO364" s="228"/>
      <c r="UXP364" s="223"/>
      <c r="UXQ364" s="228"/>
      <c r="UXR364" s="223"/>
      <c r="UXS364" s="228"/>
      <c r="UXT364" s="223"/>
      <c r="UXU364" s="228"/>
      <c r="UXV364" s="223"/>
      <c r="UXW364" s="228"/>
      <c r="UXX364" s="223"/>
      <c r="UXY364" s="228"/>
      <c r="UXZ364" s="223"/>
      <c r="UYA364" s="228"/>
      <c r="UYB364" s="223"/>
      <c r="UYC364" s="228"/>
      <c r="UYD364" s="223"/>
      <c r="UYE364" s="228"/>
      <c r="UYF364" s="223"/>
      <c r="UYG364" s="228"/>
      <c r="UYH364" s="223"/>
      <c r="UYI364" s="228"/>
      <c r="UYJ364" s="223"/>
      <c r="UYK364" s="228"/>
      <c r="UYL364" s="223"/>
      <c r="UYM364" s="228"/>
      <c r="UYN364" s="223"/>
      <c r="UYO364" s="228"/>
      <c r="UYP364" s="223"/>
      <c r="UYQ364" s="228"/>
      <c r="UYR364" s="223"/>
      <c r="UYS364" s="228"/>
      <c r="UYT364" s="223"/>
      <c r="UYU364" s="228"/>
      <c r="UYV364" s="223"/>
      <c r="UYW364" s="228"/>
      <c r="UYX364" s="223"/>
      <c r="UYY364" s="228"/>
      <c r="UYZ364" s="223"/>
      <c r="UZA364" s="228"/>
      <c r="UZB364" s="223"/>
      <c r="UZC364" s="228"/>
      <c r="UZD364" s="223"/>
      <c r="UZE364" s="228"/>
      <c r="UZF364" s="223"/>
      <c r="UZG364" s="228"/>
      <c r="UZH364" s="223"/>
      <c r="UZI364" s="228"/>
      <c r="UZJ364" s="223"/>
      <c r="UZK364" s="228"/>
      <c r="UZL364" s="223"/>
      <c r="UZM364" s="228"/>
      <c r="UZN364" s="223"/>
      <c r="UZO364" s="228"/>
      <c r="UZP364" s="223"/>
      <c r="UZQ364" s="228"/>
      <c r="UZR364" s="223"/>
      <c r="UZS364" s="228"/>
      <c r="UZT364" s="223"/>
      <c r="UZU364" s="228"/>
      <c r="UZV364" s="223"/>
      <c r="UZW364" s="228"/>
      <c r="UZX364" s="223"/>
      <c r="UZY364" s="228"/>
      <c r="UZZ364" s="223"/>
      <c r="VAA364" s="228"/>
      <c r="VAB364" s="223"/>
      <c r="VAC364" s="228"/>
      <c r="VAD364" s="223"/>
      <c r="VAE364" s="228"/>
      <c r="VAF364" s="223"/>
      <c r="VAG364" s="228"/>
      <c r="VAH364" s="223"/>
      <c r="VAI364" s="228"/>
      <c r="VAJ364" s="223"/>
      <c r="VAK364" s="228"/>
      <c r="VAL364" s="223"/>
      <c r="VAM364" s="228"/>
      <c r="VAN364" s="223"/>
      <c r="VAO364" s="228"/>
      <c r="VAP364" s="223"/>
      <c r="VAQ364" s="228"/>
      <c r="VAR364" s="223"/>
      <c r="VAS364" s="228"/>
      <c r="VAT364" s="223"/>
      <c r="VAU364" s="228"/>
      <c r="VAV364" s="223"/>
      <c r="VAW364" s="228"/>
      <c r="VAX364" s="223"/>
      <c r="VAY364" s="228"/>
      <c r="VAZ364" s="223"/>
      <c r="VBA364" s="228"/>
      <c r="VBB364" s="223"/>
      <c r="VBC364" s="228"/>
      <c r="VBD364" s="223"/>
      <c r="VBE364" s="228"/>
      <c r="VBF364" s="223"/>
      <c r="VBG364" s="228"/>
      <c r="VBH364" s="223"/>
      <c r="VBI364" s="228"/>
      <c r="VBJ364" s="223"/>
      <c r="VBK364" s="228"/>
      <c r="VBL364" s="223"/>
      <c r="VBM364" s="228"/>
      <c r="VBN364" s="223"/>
      <c r="VBO364" s="228"/>
      <c r="VBP364" s="223"/>
      <c r="VBQ364" s="228"/>
      <c r="VBR364" s="223"/>
      <c r="VBS364" s="228"/>
      <c r="VBT364" s="223"/>
      <c r="VBU364" s="228"/>
      <c r="VBV364" s="223"/>
      <c r="VBW364" s="228"/>
      <c r="VBX364" s="223"/>
      <c r="VBY364" s="228"/>
      <c r="VBZ364" s="223"/>
      <c r="VCA364" s="228"/>
      <c r="VCB364" s="223"/>
      <c r="VCC364" s="228"/>
      <c r="VCD364" s="223"/>
      <c r="VCE364" s="228"/>
      <c r="VCF364" s="223"/>
      <c r="VCG364" s="228"/>
      <c r="VCH364" s="223"/>
      <c r="VCI364" s="228"/>
      <c r="VCJ364" s="223"/>
      <c r="VCK364" s="228"/>
      <c r="VCL364" s="223"/>
      <c r="VCM364" s="228"/>
      <c r="VCN364" s="223"/>
      <c r="VCO364" s="228"/>
      <c r="VCP364" s="223"/>
      <c r="VCQ364" s="228"/>
      <c r="VCR364" s="223"/>
      <c r="VCS364" s="228"/>
      <c r="VCT364" s="223"/>
      <c r="VCU364" s="228"/>
      <c r="VCV364" s="223"/>
      <c r="VCW364" s="228"/>
      <c r="VCX364" s="223"/>
      <c r="VCY364" s="228"/>
      <c r="VCZ364" s="223"/>
      <c r="VDA364" s="228"/>
      <c r="VDB364" s="223"/>
      <c r="VDC364" s="228"/>
      <c r="VDD364" s="223"/>
      <c r="VDE364" s="228"/>
      <c r="VDF364" s="223"/>
      <c r="VDG364" s="228"/>
      <c r="VDH364" s="223"/>
      <c r="VDI364" s="228"/>
      <c r="VDJ364" s="223"/>
      <c r="VDK364" s="228"/>
      <c r="VDL364" s="223"/>
      <c r="VDM364" s="228"/>
      <c r="VDN364" s="223"/>
      <c r="VDO364" s="228"/>
      <c r="VDP364" s="223"/>
      <c r="VDQ364" s="228"/>
      <c r="VDR364" s="223"/>
      <c r="VDS364" s="228"/>
      <c r="VDT364" s="223"/>
      <c r="VDU364" s="228"/>
      <c r="VDV364" s="223"/>
      <c r="VDW364" s="228"/>
      <c r="VDX364" s="223"/>
      <c r="VDY364" s="228"/>
      <c r="VDZ364" s="223"/>
      <c r="VEA364" s="228"/>
      <c r="VEB364" s="223"/>
      <c r="VEC364" s="228"/>
      <c r="VED364" s="223"/>
      <c r="VEE364" s="228"/>
      <c r="VEF364" s="223"/>
      <c r="VEG364" s="228"/>
      <c r="VEH364" s="223"/>
      <c r="VEI364" s="228"/>
      <c r="VEJ364" s="223"/>
      <c r="VEK364" s="228"/>
      <c r="VEL364" s="223"/>
      <c r="VEM364" s="228"/>
      <c r="VEN364" s="223"/>
      <c r="VEO364" s="228"/>
      <c r="VEP364" s="223"/>
      <c r="VEQ364" s="228"/>
      <c r="VER364" s="223"/>
      <c r="VES364" s="228"/>
      <c r="VET364" s="223"/>
      <c r="VEU364" s="228"/>
      <c r="VEV364" s="223"/>
      <c r="VEW364" s="228"/>
      <c r="VEX364" s="223"/>
      <c r="VEY364" s="228"/>
      <c r="VEZ364" s="223"/>
      <c r="VFA364" s="228"/>
      <c r="VFB364" s="223"/>
      <c r="VFC364" s="228"/>
      <c r="VFD364" s="223"/>
      <c r="VFE364" s="228"/>
      <c r="VFF364" s="223"/>
      <c r="VFG364" s="228"/>
      <c r="VFH364" s="223"/>
      <c r="VFI364" s="228"/>
      <c r="VFJ364" s="223"/>
      <c r="VFK364" s="228"/>
      <c r="VFL364" s="223"/>
      <c r="VFM364" s="228"/>
      <c r="VFN364" s="223"/>
      <c r="VFO364" s="228"/>
      <c r="VFP364" s="223"/>
      <c r="VFQ364" s="228"/>
      <c r="VFR364" s="223"/>
      <c r="VFS364" s="228"/>
      <c r="VFT364" s="223"/>
      <c r="VFU364" s="228"/>
      <c r="VFV364" s="223"/>
      <c r="VFW364" s="228"/>
      <c r="VFX364" s="223"/>
      <c r="VFY364" s="228"/>
      <c r="VFZ364" s="223"/>
      <c r="VGA364" s="228"/>
      <c r="VGB364" s="223"/>
      <c r="VGC364" s="228"/>
      <c r="VGD364" s="223"/>
      <c r="VGE364" s="228"/>
      <c r="VGF364" s="223"/>
      <c r="VGG364" s="228"/>
      <c r="VGH364" s="223"/>
      <c r="VGI364" s="228"/>
      <c r="VGJ364" s="223"/>
      <c r="VGK364" s="228"/>
      <c r="VGL364" s="223"/>
      <c r="VGM364" s="228"/>
      <c r="VGN364" s="223"/>
      <c r="VGO364" s="228"/>
      <c r="VGP364" s="223"/>
      <c r="VGQ364" s="228"/>
      <c r="VGR364" s="223"/>
      <c r="VGS364" s="228"/>
      <c r="VGT364" s="223"/>
      <c r="VGU364" s="228"/>
      <c r="VGV364" s="223"/>
      <c r="VGW364" s="228"/>
      <c r="VGX364" s="223"/>
      <c r="VGY364" s="228"/>
      <c r="VGZ364" s="223"/>
      <c r="VHA364" s="228"/>
      <c r="VHB364" s="223"/>
      <c r="VHC364" s="228"/>
      <c r="VHD364" s="223"/>
      <c r="VHE364" s="228"/>
      <c r="VHF364" s="223"/>
      <c r="VHG364" s="228"/>
      <c r="VHH364" s="223"/>
      <c r="VHI364" s="228"/>
      <c r="VHJ364" s="223"/>
      <c r="VHK364" s="228"/>
      <c r="VHL364" s="223"/>
      <c r="VHM364" s="228"/>
      <c r="VHN364" s="223"/>
      <c r="VHO364" s="228"/>
      <c r="VHP364" s="223"/>
      <c r="VHQ364" s="228"/>
      <c r="VHR364" s="223"/>
      <c r="VHS364" s="228"/>
      <c r="VHT364" s="223"/>
      <c r="VHU364" s="228"/>
      <c r="VHV364" s="223"/>
      <c r="VHW364" s="228"/>
      <c r="VHX364" s="223"/>
      <c r="VHY364" s="228"/>
      <c r="VHZ364" s="223"/>
      <c r="VIA364" s="228"/>
      <c r="VIB364" s="223"/>
      <c r="VIC364" s="228"/>
      <c r="VID364" s="223"/>
      <c r="VIE364" s="228"/>
      <c r="VIF364" s="223"/>
      <c r="VIG364" s="228"/>
      <c r="VIH364" s="223"/>
      <c r="VII364" s="228"/>
      <c r="VIJ364" s="223"/>
      <c r="VIK364" s="228"/>
      <c r="VIL364" s="223"/>
      <c r="VIM364" s="228"/>
      <c r="VIN364" s="223"/>
      <c r="VIO364" s="228"/>
      <c r="VIP364" s="223"/>
      <c r="VIQ364" s="228"/>
      <c r="VIR364" s="223"/>
      <c r="VIS364" s="228"/>
      <c r="VIT364" s="223"/>
      <c r="VIU364" s="228"/>
      <c r="VIV364" s="223"/>
      <c r="VIW364" s="228"/>
      <c r="VIX364" s="223"/>
      <c r="VIY364" s="228"/>
      <c r="VIZ364" s="223"/>
      <c r="VJA364" s="228"/>
      <c r="VJB364" s="223"/>
      <c r="VJC364" s="228"/>
      <c r="VJD364" s="223"/>
      <c r="VJE364" s="228"/>
      <c r="VJF364" s="223"/>
      <c r="VJG364" s="228"/>
      <c r="VJH364" s="223"/>
      <c r="VJI364" s="228"/>
      <c r="VJJ364" s="223"/>
      <c r="VJK364" s="228"/>
      <c r="VJL364" s="223"/>
      <c r="VJM364" s="228"/>
      <c r="VJN364" s="223"/>
      <c r="VJO364" s="228"/>
      <c r="VJP364" s="223"/>
      <c r="VJQ364" s="228"/>
      <c r="VJR364" s="223"/>
      <c r="VJS364" s="228"/>
      <c r="VJT364" s="223"/>
      <c r="VJU364" s="228"/>
      <c r="VJV364" s="223"/>
      <c r="VJW364" s="228"/>
      <c r="VJX364" s="223"/>
      <c r="VJY364" s="228"/>
      <c r="VJZ364" s="223"/>
      <c r="VKA364" s="228"/>
      <c r="VKB364" s="223"/>
      <c r="VKC364" s="228"/>
      <c r="VKD364" s="223"/>
      <c r="VKE364" s="228"/>
      <c r="VKF364" s="223"/>
      <c r="VKG364" s="228"/>
      <c r="VKH364" s="223"/>
      <c r="VKI364" s="228"/>
      <c r="VKJ364" s="223"/>
      <c r="VKK364" s="228"/>
      <c r="VKL364" s="223"/>
      <c r="VKM364" s="228"/>
      <c r="VKN364" s="223"/>
      <c r="VKO364" s="228"/>
      <c r="VKP364" s="223"/>
      <c r="VKQ364" s="228"/>
      <c r="VKR364" s="223"/>
      <c r="VKS364" s="228"/>
      <c r="VKT364" s="223"/>
      <c r="VKU364" s="228"/>
      <c r="VKV364" s="223"/>
      <c r="VKW364" s="228"/>
      <c r="VKX364" s="223"/>
      <c r="VKY364" s="228"/>
      <c r="VKZ364" s="223"/>
      <c r="VLA364" s="228"/>
      <c r="VLB364" s="223"/>
      <c r="VLC364" s="228"/>
      <c r="VLD364" s="223"/>
      <c r="VLE364" s="228"/>
      <c r="VLF364" s="223"/>
      <c r="VLG364" s="228"/>
      <c r="VLH364" s="223"/>
      <c r="VLI364" s="228"/>
      <c r="VLJ364" s="223"/>
      <c r="VLK364" s="228"/>
      <c r="VLL364" s="223"/>
      <c r="VLM364" s="228"/>
      <c r="VLN364" s="223"/>
      <c r="VLO364" s="228"/>
      <c r="VLP364" s="223"/>
      <c r="VLQ364" s="228"/>
      <c r="VLR364" s="223"/>
      <c r="VLS364" s="228"/>
      <c r="VLT364" s="223"/>
      <c r="VLU364" s="228"/>
      <c r="VLV364" s="223"/>
      <c r="VLW364" s="228"/>
      <c r="VLX364" s="223"/>
      <c r="VLY364" s="228"/>
      <c r="VLZ364" s="223"/>
      <c r="VMA364" s="228"/>
      <c r="VMB364" s="223"/>
      <c r="VMC364" s="228"/>
      <c r="VMD364" s="223"/>
      <c r="VME364" s="228"/>
      <c r="VMF364" s="223"/>
      <c r="VMG364" s="228"/>
      <c r="VMH364" s="223"/>
      <c r="VMI364" s="228"/>
      <c r="VMJ364" s="223"/>
      <c r="VMK364" s="228"/>
      <c r="VML364" s="223"/>
      <c r="VMM364" s="228"/>
      <c r="VMN364" s="223"/>
      <c r="VMO364" s="228"/>
      <c r="VMP364" s="223"/>
      <c r="VMQ364" s="228"/>
      <c r="VMR364" s="223"/>
      <c r="VMS364" s="228"/>
      <c r="VMT364" s="223"/>
      <c r="VMU364" s="228"/>
      <c r="VMV364" s="223"/>
      <c r="VMW364" s="228"/>
      <c r="VMX364" s="223"/>
      <c r="VMY364" s="228"/>
      <c r="VMZ364" s="223"/>
      <c r="VNA364" s="228"/>
      <c r="VNB364" s="223"/>
      <c r="VNC364" s="228"/>
      <c r="VND364" s="223"/>
      <c r="VNE364" s="228"/>
      <c r="VNF364" s="223"/>
      <c r="VNG364" s="228"/>
      <c r="VNH364" s="223"/>
      <c r="VNI364" s="228"/>
      <c r="VNJ364" s="223"/>
      <c r="VNK364" s="228"/>
      <c r="VNL364" s="223"/>
      <c r="VNM364" s="228"/>
      <c r="VNN364" s="223"/>
      <c r="VNO364" s="228"/>
      <c r="VNP364" s="223"/>
      <c r="VNQ364" s="228"/>
      <c r="VNR364" s="223"/>
      <c r="VNS364" s="228"/>
      <c r="VNT364" s="223"/>
      <c r="VNU364" s="228"/>
      <c r="VNV364" s="223"/>
      <c r="VNW364" s="228"/>
      <c r="VNX364" s="223"/>
      <c r="VNY364" s="228"/>
      <c r="VNZ364" s="223"/>
      <c r="VOA364" s="228"/>
      <c r="VOB364" s="223"/>
      <c r="VOC364" s="228"/>
      <c r="VOD364" s="223"/>
      <c r="VOE364" s="228"/>
      <c r="VOF364" s="223"/>
      <c r="VOG364" s="228"/>
      <c r="VOH364" s="223"/>
      <c r="VOI364" s="228"/>
      <c r="VOJ364" s="223"/>
      <c r="VOK364" s="228"/>
      <c r="VOL364" s="223"/>
      <c r="VOM364" s="228"/>
      <c r="VON364" s="223"/>
      <c r="VOO364" s="228"/>
      <c r="VOP364" s="223"/>
      <c r="VOQ364" s="228"/>
      <c r="VOR364" s="223"/>
      <c r="VOS364" s="228"/>
      <c r="VOT364" s="223"/>
      <c r="VOU364" s="228"/>
      <c r="VOV364" s="223"/>
      <c r="VOW364" s="228"/>
      <c r="VOX364" s="223"/>
      <c r="VOY364" s="228"/>
      <c r="VOZ364" s="223"/>
      <c r="VPA364" s="228"/>
      <c r="VPB364" s="223"/>
      <c r="VPC364" s="228"/>
      <c r="VPD364" s="223"/>
      <c r="VPE364" s="228"/>
      <c r="VPF364" s="223"/>
      <c r="VPG364" s="228"/>
      <c r="VPH364" s="223"/>
      <c r="VPI364" s="228"/>
      <c r="VPJ364" s="223"/>
      <c r="VPK364" s="228"/>
      <c r="VPL364" s="223"/>
      <c r="VPM364" s="228"/>
      <c r="VPN364" s="223"/>
      <c r="VPO364" s="228"/>
      <c r="VPP364" s="223"/>
      <c r="VPQ364" s="228"/>
      <c r="VPR364" s="223"/>
      <c r="VPS364" s="228"/>
      <c r="VPT364" s="223"/>
      <c r="VPU364" s="228"/>
      <c r="VPV364" s="223"/>
      <c r="VPW364" s="228"/>
      <c r="VPX364" s="223"/>
      <c r="VPY364" s="228"/>
      <c r="VPZ364" s="223"/>
      <c r="VQA364" s="228"/>
      <c r="VQB364" s="223"/>
      <c r="VQC364" s="228"/>
      <c r="VQD364" s="223"/>
      <c r="VQE364" s="228"/>
      <c r="VQF364" s="223"/>
      <c r="VQG364" s="228"/>
      <c r="VQH364" s="223"/>
      <c r="VQI364" s="228"/>
      <c r="VQJ364" s="223"/>
      <c r="VQK364" s="228"/>
      <c r="VQL364" s="223"/>
      <c r="VQM364" s="228"/>
      <c r="VQN364" s="223"/>
      <c r="VQO364" s="228"/>
      <c r="VQP364" s="223"/>
      <c r="VQQ364" s="228"/>
      <c r="VQR364" s="223"/>
      <c r="VQS364" s="228"/>
      <c r="VQT364" s="223"/>
      <c r="VQU364" s="228"/>
      <c r="VQV364" s="223"/>
      <c r="VQW364" s="228"/>
      <c r="VQX364" s="223"/>
      <c r="VQY364" s="228"/>
      <c r="VQZ364" s="223"/>
      <c r="VRA364" s="228"/>
      <c r="VRB364" s="223"/>
      <c r="VRC364" s="228"/>
      <c r="VRD364" s="223"/>
      <c r="VRE364" s="228"/>
      <c r="VRF364" s="223"/>
      <c r="VRG364" s="228"/>
      <c r="VRH364" s="223"/>
      <c r="VRI364" s="228"/>
      <c r="VRJ364" s="223"/>
      <c r="VRK364" s="228"/>
      <c r="VRL364" s="223"/>
      <c r="VRM364" s="228"/>
      <c r="VRN364" s="223"/>
      <c r="VRO364" s="228"/>
      <c r="VRP364" s="223"/>
      <c r="VRQ364" s="228"/>
      <c r="VRR364" s="223"/>
      <c r="VRS364" s="228"/>
      <c r="VRT364" s="223"/>
      <c r="VRU364" s="228"/>
      <c r="VRV364" s="223"/>
      <c r="VRW364" s="228"/>
      <c r="VRX364" s="223"/>
      <c r="VRY364" s="228"/>
      <c r="VRZ364" s="223"/>
      <c r="VSA364" s="228"/>
      <c r="VSB364" s="223"/>
      <c r="VSC364" s="228"/>
      <c r="VSD364" s="223"/>
      <c r="VSE364" s="228"/>
      <c r="VSF364" s="223"/>
      <c r="VSG364" s="228"/>
      <c r="VSH364" s="223"/>
      <c r="VSI364" s="228"/>
      <c r="VSJ364" s="223"/>
      <c r="VSK364" s="228"/>
      <c r="VSL364" s="223"/>
      <c r="VSM364" s="228"/>
      <c r="VSN364" s="223"/>
      <c r="VSO364" s="228"/>
      <c r="VSP364" s="223"/>
      <c r="VSQ364" s="228"/>
      <c r="VSR364" s="223"/>
      <c r="VSS364" s="228"/>
      <c r="VST364" s="223"/>
      <c r="VSU364" s="228"/>
      <c r="VSV364" s="223"/>
      <c r="VSW364" s="228"/>
      <c r="VSX364" s="223"/>
      <c r="VSY364" s="228"/>
      <c r="VSZ364" s="223"/>
      <c r="VTA364" s="228"/>
      <c r="VTB364" s="223"/>
      <c r="VTC364" s="228"/>
      <c r="VTD364" s="223"/>
      <c r="VTE364" s="228"/>
      <c r="VTF364" s="223"/>
      <c r="VTG364" s="228"/>
      <c r="VTH364" s="223"/>
      <c r="VTI364" s="228"/>
      <c r="VTJ364" s="223"/>
      <c r="VTK364" s="228"/>
      <c r="VTL364" s="223"/>
      <c r="VTM364" s="228"/>
      <c r="VTN364" s="223"/>
      <c r="VTO364" s="228"/>
      <c r="VTP364" s="223"/>
      <c r="VTQ364" s="228"/>
      <c r="VTR364" s="223"/>
      <c r="VTS364" s="228"/>
      <c r="VTT364" s="223"/>
      <c r="VTU364" s="228"/>
      <c r="VTV364" s="223"/>
      <c r="VTW364" s="228"/>
      <c r="VTX364" s="223"/>
      <c r="VTY364" s="228"/>
      <c r="VTZ364" s="223"/>
      <c r="VUA364" s="228"/>
      <c r="VUB364" s="223"/>
      <c r="VUC364" s="228"/>
      <c r="VUD364" s="223"/>
      <c r="VUE364" s="228"/>
      <c r="VUF364" s="223"/>
      <c r="VUG364" s="228"/>
      <c r="VUH364" s="223"/>
      <c r="VUI364" s="228"/>
      <c r="VUJ364" s="223"/>
      <c r="VUK364" s="228"/>
      <c r="VUL364" s="223"/>
      <c r="VUM364" s="228"/>
      <c r="VUN364" s="223"/>
      <c r="VUO364" s="228"/>
      <c r="VUP364" s="223"/>
      <c r="VUQ364" s="228"/>
      <c r="VUR364" s="223"/>
      <c r="VUS364" s="228"/>
      <c r="VUT364" s="223"/>
      <c r="VUU364" s="228"/>
      <c r="VUV364" s="223"/>
      <c r="VUW364" s="228"/>
      <c r="VUX364" s="223"/>
      <c r="VUY364" s="228"/>
      <c r="VUZ364" s="223"/>
      <c r="VVA364" s="228"/>
      <c r="VVB364" s="223"/>
      <c r="VVC364" s="228"/>
      <c r="VVD364" s="223"/>
      <c r="VVE364" s="228"/>
      <c r="VVF364" s="223"/>
      <c r="VVG364" s="228"/>
      <c r="VVH364" s="223"/>
      <c r="VVI364" s="228"/>
      <c r="VVJ364" s="223"/>
      <c r="VVK364" s="228"/>
      <c r="VVL364" s="223"/>
      <c r="VVM364" s="228"/>
      <c r="VVN364" s="223"/>
      <c r="VVO364" s="228"/>
      <c r="VVP364" s="223"/>
      <c r="VVQ364" s="228"/>
      <c r="VVR364" s="223"/>
      <c r="VVS364" s="228"/>
      <c r="VVT364" s="223"/>
      <c r="VVU364" s="228"/>
      <c r="VVV364" s="223"/>
      <c r="VVW364" s="228"/>
      <c r="VVX364" s="223"/>
      <c r="VVY364" s="228"/>
      <c r="VVZ364" s="223"/>
      <c r="VWA364" s="228"/>
      <c r="VWB364" s="223"/>
      <c r="VWC364" s="228"/>
      <c r="VWD364" s="223"/>
      <c r="VWE364" s="228"/>
      <c r="VWF364" s="223"/>
      <c r="VWG364" s="228"/>
      <c r="VWH364" s="223"/>
      <c r="VWI364" s="228"/>
      <c r="VWJ364" s="223"/>
      <c r="VWK364" s="228"/>
      <c r="VWL364" s="223"/>
      <c r="VWM364" s="228"/>
      <c r="VWN364" s="223"/>
      <c r="VWO364" s="228"/>
      <c r="VWP364" s="223"/>
      <c r="VWQ364" s="228"/>
      <c r="VWR364" s="223"/>
      <c r="VWS364" s="228"/>
      <c r="VWT364" s="223"/>
      <c r="VWU364" s="228"/>
      <c r="VWV364" s="223"/>
      <c r="VWW364" s="228"/>
      <c r="VWX364" s="223"/>
      <c r="VWY364" s="228"/>
      <c r="VWZ364" s="223"/>
      <c r="VXA364" s="228"/>
      <c r="VXB364" s="223"/>
      <c r="VXC364" s="228"/>
      <c r="VXD364" s="223"/>
      <c r="VXE364" s="228"/>
      <c r="VXF364" s="223"/>
      <c r="VXG364" s="228"/>
      <c r="VXH364" s="223"/>
      <c r="VXI364" s="228"/>
      <c r="VXJ364" s="223"/>
      <c r="VXK364" s="228"/>
      <c r="VXL364" s="223"/>
      <c r="VXM364" s="228"/>
      <c r="VXN364" s="223"/>
      <c r="VXO364" s="228"/>
      <c r="VXP364" s="223"/>
      <c r="VXQ364" s="228"/>
      <c r="VXR364" s="223"/>
      <c r="VXS364" s="228"/>
      <c r="VXT364" s="223"/>
      <c r="VXU364" s="228"/>
      <c r="VXV364" s="223"/>
      <c r="VXW364" s="228"/>
      <c r="VXX364" s="223"/>
      <c r="VXY364" s="228"/>
      <c r="VXZ364" s="223"/>
      <c r="VYA364" s="228"/>
      <c r="VYB364" s="223"/>
      <c r="VYC364" s="228"/>
      <c r="VYD364" s="223"/>
      <c r="VYE364" s="228"/>
      <c r="VYF364" s="223"/>
      <c r="VYG364" s="228"/>
      <c r="VYH364" s="223"/>
      <c r="VYI364" s="228"/>
      <c r="VYJ364" s="223"/>
      <c r="VYK364" s="228"/>
      <c r="VYL364" s="223"/>
      <c r="VYM364" s="228"/>
      <c r="VYN364" s="223"/>
      <c r="VYO364" s="228"/>
      <c r="VYP364" s="223"/>
      <c r="VYQ364" s="228"/>
      <c r="VYR364" s="223"/>
      <c r="VYS364" s="228"/>
      <c r="VYT364" s="223"/>
      <c r="VYU364" s="228"/>
      <c r="VYV364" s="223"/>
      <c r="VYW364" s="228"/>
      <c r="VYX364" s="223"/>
      <c r="VYY364" s="228"/>
      <c r="VYZ364" s="223"/>
      <c r="VZA364" s="228"/>
      <c r="VZB364" s="223"/>
      <c r="VZC364" s="228"/>
      <c r="VZD364" s="223"/>
      <c r="VZE364" s="228"/>
      <c r="VZF364" s="223"/>
      <c r="VZG364" s="228"/>
      <c r="VZH364" s="223"/>
      <c r="VZI364" s="228"/>
      <c r="VZJ364" s="223"/>
      <c r="VZK364" s="228"/>
      <c r="VZL364" s="223"/>
      <c r="VZM364" s="228"/>
      <c r="VZN364" s="223"/>
      <c r="VZO364" s="228"/>
      <c r="VZP364" s="223"/>
      <c r="VZQ364" s="228"/>
      <c r="VZR364" s="223"/>
      <c r="VZS364" s="228"/>
      <c r="VZT364" s="223"/>
      <c r="VZU364" s="228"/>
      <c r="VZV364" s="223"/>
      <c r="VZW364" s="228"/>
      <c r="VZX364" s="223"/>
      <c r="VZY364" s="228"/>
      <c r="VZZ364" s="223"/>
      <c r="WAA364" s="228"/>
      <c r="WAB364" s="223"/>
      <c r="WAC364" s="228"/>
      <c r="WAD364" s="223"/>
      <c r="WAE364" s="228"/>
      <c r="WAF364" s="223"/>
      <c r="WAG364" s="228"/>
      <c r="WAH364" s="223"/>
      <c r="WAI364" s="228"/>
      <c r="WAJ364" s="223"/>
      <c r="WAK364" s="228"/>
      <c r="WAL364" s="223"/>
      <c r="WAM364" s="228"/>
      <c r="WAN364" s="223"/>
      <c r="WAO364" s="228"/>
      <c r="WAP364" s="223"/>
      <c r="WAQ364" s="228"/>
      <c r="WAR364" s="223"/>
      <c r="WAS364" s="228"/>
      <c r="WAT364" s="223"/>
      <c r="WAU364" s="228"/>
      <c r="WAV364" s="223"/>
      <c r="WAW364" s="228"/>
      <c r="WAX364" s="223"/>
      <c r="WAY364" s="228"/>
      <c r="WAZ364" s="223"/>
      <c r="WBA364" s="228"/>
      <c r="WBB364" s="223"/>
      <c r="WBC364" s="228"/>
      <c r="WBD364" s="223"/>
      <c r="WBE364" s="228"/>
      <c r="WBF364" s="223"/>
      <c r="WBG364" s="228"/>
      <c r="WBH364" s="223"/>
      <c r="WBI364" s="228"/>
      <c r="WBJ364" s="223"/>
      <c r="WBK364" s="228"/>
      <c r="WBL364" s="223"/>
      <c r="WBM364" s="228"/>
      <c r="WBN364" s="223"/>
      <c r="WBO364" s="228"/>
      <c r="WBP364" s="223"/>
      <c r="WBQ364" s="228"/>
      <c r="WBR364" s="223"/>
      <c r="WBS364" s="228"/>
      <c r="WBT364" s="223"/>
      <c r="WBU364" s="228"/>
      <c r="WBV364" s="223"/>
      <c r="WBW364" s="228"/>
      <c r="WBX364" s="223"/>
      <c r="WBY364" s="228"/>
      <c r="WBZ364" s="223"/>
      <c r="WCA364" s="228"/>
      <c r="WCB364" s="223"/>
      <c r="WCC364" s="228"/>
      <c r="WCD364" s="223"/>
      <c r="WCE364" s="228"/>
      <c r="WCF364" s="223"/>
      <c r="WCG364" s="228"/>
      <c r="WCH364" s="223"/>
      <c r="WCI364" s="228"/>
      <c r="WCJ364" s="223"/>
      <c r="WCK364" s="228"/>
      <c r="WCL364" s="223"/>
      <c r="WCM364" s="228"/>
      <c r="WCN364" s="223"/>
      <c r="WCO364" s="228"/>
      <c r="WCP364" s="223"/>
      <c r="WCQ364" s="228"/>
      <c r="WCR364" s="223"/>
      <c r="WCS364" s="228"/>
      <c r="WCT364" s="223"/>
      <c r="WCU364" s="228"/>
      <c r="WCV364" s="223"/>
      <c r="WCW364" s="228"/>
      <c r="WCX364" s="223"/>
      <c r="WCY364" s="228"/>
      <c r="WCZ364" s="223"/>
      <c r="WDA364" s="228"/>
      <c r="WDB364" s="223"/>
      <c r="WDC364" s="228"/>
      <c r="WDD364" s="223"/>
      <c r="WDE364" s="228"/>
      <c r="WDF364" s="223"/>
      <c r="WDG364" s="228"/>
      <c r="WDH364" s="223"/>
      <c r="WDI364" s="228"/>
      <c r="WDJ364" s="223"/>
      <c r="WDK364" s="228"/>
      <c r="WDL364" s="223"/>
      <c r="WDM364" s="228"/>
      <c r="WDN364" s="223"/>
      <c r="WDO364" s="228"/>
      <c r="WDP364" s="223"/>
      <c r="WDQ364" s="228"/>
      <c r="WDR364" s="223"/>
      <c r="WDS364" s="228"/>
      <c r="WDT364" s="223"/>
      <c r="WDU364" s="228"/>
      <c r="WDV364" s="223"/>
      <c r="WDW364" s="228"/>
      <c r="WDX364" s="223"/>
      <c r="WDY364" s="228"/>
      <c r="WDZ364" s="223"/>
      <c r="WEA364" s="228"/>
      <c r="WEB364" s="223"/>
      <c r="WEC364" s="228"/>
      <c r="WED364" s="223"/>
      <c r="WEE364" s="228"/>
      <c r="WEF364" s="223"/>
      <c r="WEG364" s="228"/>
      <c r="WEH364" s="223"/>
      <c r="WEI364" s="228"/>
      <c r="WEJ364" s="223"/>
      <c r="WEK364" s="228"/>
      <c r="WEL364" s="223"/>
      <c r="WEM364" s="228"/>
      <c r="WEN364" s="223"/>
      <c r="WEO364" s="228"/>
      <c r="WEP364" s="223"/>
      <c r="WEQ364" s="228"/>
      <c r="WER364" s="223"/>
      <c r="WES364" s="228"/>
      <c r="WET364" s="223"/>
      <c r="WEU364" s="228"/>
      <c r="WEV364" s="223"/>
      <c r="WEW364" s="228"/>
      <c r="WEX364" s="223"/>
      <c r="WEY364" s="228"/>
      <c r="WEZ364" s="223"/>
      <c r="WFA364" s="228"/>
      <c r="WFB364" s="223"/>
      <c r="WFC364" s="228"/>
      <c r="WFD364" s="223"/>
      <c r="WFE364" s="228"/>
      <c r="WFF364" s="223"/>
      <c r="WFG364" s="228"/>
      <c r="WFH364" s="223"/>
      <c r="WFI364" s="228"/>
      <c r="WFJ364" s="223"/>
      <c r="WFK364" s="228"/>
      <c r="WFL364" s="223"/>
      <c r="WFM364" s="228"/>
      <c r="WFN364" s="223"/>
      <c r="WFO364" s="228"/>
      <c r="WFP364" s="223"/>
      <c r="WFQ364" s="228"/>
      <c r="WFR364" s="223"/>
      <c r="WFS364" s="228"/>
      <c r="WFT364" s="223"/>
      <c r="WFU364" s="228"/>
      <c r="WFV364" s="223"/>
      <c r="WFW364" s="228"/>
      <c r="WFX364" s="223"/>
      <c r="WFY364" s="228"/>
      <c r="WFZ364" s="223"/>
      <c r="WGA364" s="228"/>
      <c r="WGB364" s="223"/>
      <c r="WGC364" s="228"/>
      <c r="WGD364" s="223"/>
      <c r="WGE364" s="228"/>
      <c r="WGF364" s="223"/>
      <c r="WGG364" s="228"/>
      <c r="WGH364" s="223"/>
      <c r="WGI364" s="228"/>
      <c r="WGJ364" s="223"/>
      <c r="WGK364" s="228"/>
      <c r="WGL364" s="223"/>
      <c r="WGM364" s="228"/>
      <c r="WGN364" s="223"/>
      <c r="WGO364" s="228"/>
      <c r="WGP364" s="223"/>
      <c r="WGQ364" s="228"/>
      <c r="WGR364" s="223"/>
      <c r="WGS364" s="228"/>
      <c r="WGT364" s="223"/>
      <c r="WGU364" s="228"/>
      <c r="WGV364" s="223"/>
      <c r="WGW364" s="228"/>
      <c r="WGX364" s="223"/>
      <c r="WGY364" s="228"/>
      <c r="WGZ364" s="223"/>
      <c r="WHA364" s="228"/>
      <c r="WHB364" s="223"/>
      <c r="WHC364" s="228"/>
      <c r="WHD364" s="223"/>
      <c r="WHE364" s="228"/>
      <c r="WHF364" s="223"/>
      <c r="WHG364" s="228"/>
      <c r="WHH364" s="223"/>
      <c r="WHI364" s="228"/>
      <c r="WHJ364" s="223"/>
      <c r="WHK364" s="228"/>
      <c r="WHL364" s="223"/>
      <c r="WHM364" s="228"/>
      <c r="WHN364" s="223"/>
      <c r="WHO364" s="228"/>
      <c r="WHP364" s="223"/>
      <c r="WHQ364" s="228"/>
      <c r="WHR364" s="223"/>
      <c r="WHS364" s="228"/>
      <c r="WHT364" s="223"/>
      <c r="WHU364" s="228"/>
      <c r="WHV364" s="223"/>
      <c r="WHW364" s="228"/>
      <c r="WHX364" s="223"/>
      <c r="WHY364" s="228"/>
      <c r="WHZ364" s="223"/>
      <c r="WIA364" s="228"/>
      <c r="WIB364" s="223"/>
      <c r="WIC364" s="228"/>
      <c r="WID364" s="223"/>
      <c r="WIE364" s="228"/>
      <c r="WIF364" s="223"/>
      <c r="WIG364" s="228"/>
      <c r="WIH364" s="223"/>
      <c r="WII364" s="228"/>
      <c r="WIJ364" s="223"/>
      <c r="WIK364" s="228"/>
      <c r="WIL364" s="223"/>
      <c r="WIM364" s="228"/>
      <c r="WIN364" s="223"/>
      <c r="WIO364" s="228"/>
      <c r="WIP364" s="223"/>
      <c r="WIQ364" s="228"/>
      <c r="WIR364" s="223"/>
      <c r="WIS364" s="228"/>
      <c r="WIT364" s="223"/>
      <c r="WIU364" s="228"/>
      <c r="WIV364" s="223"/>
      <c r="WIW364" s="228"/>
      <c r="WIX364" s="223"/>
      <c r="WIY364" s="228"/>
      <c r="WIZ364" s="223"/>
      <c r="WJA364" s="228"/>
      <c r="WJB364" s="223"/>
      <c r="WJC364" s="228"/>
      <c r="WJD364" s="223"/>
      <c r="WJE364" s="228"/>
      <c r="WJF364" s="223"/>
      <c r="WJG364" s="228"/>
      <c r="WJH364" s="223"/>
      <c r="WJI364" s="228"/>
      <c r="WJJ364" s="223"/>
      <c r="WJK364" s="228"/>
      <c r="WJL364" s="223"/>
      <c r="WJM364" s="228"/>
      <c r="WJN364" s="223"/>
      <c r="WJO364" s="228"/>
      <c r="WJP364" s="223"/>
      <c r="WJQ364" s="228"/>
      <c r="WJR364" s="223"/>
      <c r="WJS364" s="228"/>
      <c r="WJT364" s="223"/>
      <c r="WJU364" s="228"/>
      <c r="WJV364" s="223"/>
      <c r="WJW364" s="228"/>
      <c r="WJX364" s="223"/>
      <c r="WJY364" s="228"/>
      <c r="WJZ364" s="223"/>
      <c r="WKA364" s="228"/>
      <c r="WKB364" s="223"/>
      <c r="WKC364" s="228"/>
      <c r="WKD364" s="223"/>
      <c r="WKE364" s="228"/>
      <c r="WKF364" s="223"/>
      <c r="WKG364" s="228"/>
      <c r="WKH364" s="223"/>
      <c r="WKI364" s="228"/>
      <c r="WKJ364" s="223"/>
      <c r="WKK364" s="228"/>
      <c r="WKL364" s="223"/>
      <c r="WKM364" s="228"/>
      <c r="WKN364" s="223"/>
      <c r="WKO364" s="228"/>
      <c r="WKP364" s="223"/>
      <c r="WKQ364" s="228"/>
      <c r="WKR364" s="223"/>
      <c r="WKS364" s="228"/>
      <c r="WKT364" s="223"/>
      <c r="WKU364" s="228"/>
      <c r="WKV364" s="223"/>
      <c r="WKW364" s="228"/>
      <c r="WKX364" s="223"/>
      <c r="WKY364" s="228"/>
      <c r="WKZ364" s="223"/>
      <c r="WLA364" s="228"/>
      <c r="WLB364" s="223"/>
      <c r="WLC364" s="228"/>
      <c r="WLD364" s="223"/>
      <c r="WLE364" s="228"/>
      <c r="WLF364" s="223"/>
      <c r="WLG364" s="228"/>
      <c r="WLH364" s="223"/>
      <c r="WLI364" s="228"/>
      <c r="WLJ364" s="223"/>
      <c r="WLK364" s="228"/>
      <c r="WLL364" s="223"/>
      <c r="WLM364" s="228"/>
      <c r="WLN364" s="223"/>
      <c r="WLO364" s="228"/>
      <c r="WLP364" s="223"/>
      <c r="WLQ364" s="228"/>
      <c r="WLR364" s="223"/>
      <c r="WLS364" s="228"/>
      <c r="WLT364" s="223"/>
      <c r="WLU364" s="228"/>
      <c r="WLV364" s="223"/>
      <c r="WLW364" s="228"/>
      <c r="WLX364" s="223"/>
      <c r="WLY364" s="228"/>
      <c r="WLZ364" s="223"/>
      <c r="WMA364" s="228"/>
      <c r="WMB364" s="223"/>
      <c r="WMC364" s="228"/>
      <c r="WMD364" s="223"/>
      <c r="WME364" s="228"/>
      <c r="WMF364" s="223"/>
      <c r="WMG364" s="228"/>
      <c r="WMH364" s="223"/>
      <c r="WMI364" s="228"/>
      <c r="WMJ364" s="223"/>
      <c r="WMK364" s="228"/>
      <c r="WML364" s="223"/>
      <c r="WMM364" s="228"/>
      <c r="WMN364" s="223"/>
      <c r="WMO364" s="228"/>
      <c r="WMP364" s="223"/>
      <c r="WMQ364" s="228"/>
      <c r="WMR364" s="223"/>
      <c r="WMS364" s="228"/>
      <c r="WMT364" s="223"/>
      <c r="WMU364" s="228"/>
      <c r="WMV364" s="223"/>
      <c r="WMW364" s="228"/>
      <c r="WMX364" s="223"/>
      <c r="WMY364" s="228"/>
      <c r="WMZ364" s="223"/>
      <c r="WNA364" s="228"/>
      <c r="WNB364" s="223"/>
      <c r="WNC364" s="228"/>
      <c r="WND364" s="223"/>
      <c r="WNE364" s="228"/>
      <c r="WNF364" s="223"/>
      <c r="WNG364" s="228"/>
      <c r="WNH364" s="223"/>
      <c r="WNI364" s="228"/>
      <c r="WNJ364" s="223"/>
      <c r="WNK364" s="228"/>
      <c r="WNL364" s="223"/>
      <c r="WNM364" s="228"/>
      <c r="WNN364" s="223"/>
      <c r="WNO364" s="228"/>
      <c r="WNP364" s="223"/>
      <c r="WNQ364" s="228"/>
      <c r="WNR364" s="223"/>
      <c r="WNS364" s="228"/>
      <c r="WNT364" s="223"/>
      <c r="WNU364" s="228"/>
      <c r="WNV364" s="223"/>
      <c r="WNW364" s="228"/>
      <c r="WNX364" s="223"/>
      <c r="WNY364" s="228"/>
      <c r="WNZ364" s="223"/>
      <c r="WOA364" s="228"/>
      <c r="WOB364" s="223"/>
      <c r="WOC364" s="228"/>
      <c r="WOD364" s="223"/>
      <c r="WOE364" s="228"/>
      <c r="WOF364" s="223"/>
      <c r="WOG364" s="228"/>
      <c r="WOH364" s="223"/>
      <c r="WOI364" s="228"/>
      <c r="WOJ364" s="223"/>
      <c r="WOK364" s="228"/>
      <c r="WOL364" s="223"/>
      <c r="WOM364" s="228"/>
      <c r="WON364" s="223"/>
      <c r="WOO364" s="228"/>
      <c r="WOP364" s="223"/>
      <c r="WOQ364" s="228"/>
      <c r="WOR364" s="223"/>
      <c r="WOS364" s="228"/>
      <c r="WOT364" s="223"/>
      <c r="WOU364" s="228"/>
      <c r="WOV364" s="223"/>
      <c r="WOW364" s="228"/>
      <c r="WOX364" s="223"/>
      <c r="WOY364" s="228"/>
      <c r="WOZ364" s="223"/>
      <c r="WPA364" s="228"/>
      <c r="WPB364" s="223"/>
      <c r="WPC364" s="228"/>
      <c r="WPD364" s="223"/>
      <c r="WPE364" s="228"/>
      <c r="WPF364" s="223"/>
      <c r="WPG364" s="228"/>
      <c r="WPH364" s="223"/>
      <c r="WPI364" s="228"/>
      <c r="WPJ364" s="223"/>
      <c r="WPK364" s="228"/>
      <c r="WPL364" s="223"/>
      <c r="WPM364" s="228"/>
      <c r="WPN364" s="223"/>
      <c r="WPO364" s="228"/>
      <c r="WPP364" s="223"/>
      <c r="WPQ364" s="228"/>
      <c r="WPR364" s="223"/>
      <c r="WPS364" s="228"/>
      <c r="WPT364" s="223"/>
      <c r="WPU364" s="228"/>
      <c r="WPV364" s="223"/>
      <c r="WPW364" s="228"/>
      <c r="WPX364" s="223"/>
      <c r="WPY364" s="228"/>
      <c r="WPZ364" s="223"/>
      <c r="WQA364" s="228"/>
      <c r="WQB364" s="223"/>
      <c r="WQC364" s="228"/>
      <c r="WQD364" s="223"/>
      <c r="WQE364" s="228"/>
      <c r="WQF364" s="223"/>
      <c r="WQG364" s="228"/>
      <c r="WQH364" s="223"/>
      <c r="WQI364" s="228"/>
      <c r="WQJ364" s="223"/>
      <c r="WQK364" s="228"/>
      <c r="WQL364" s="223"/>
      <c r="WQM364" s="228"/>
      <c r="WQN364" s="223"/>
      <c r="WQO364" s="228"/>
      <c r="WQP364" s="223"/>
      <c r="WQQ364" s="228"/>
      <c r="WQR364" s="223"/>
      <c r="WQS364" s="228"/>
      <c r="WQT364" s="223"/>
      <c r="WQU364" s="228"/>
      <c r="WQV364" s="223"/>
      <c r="WQW364" s="228"/>
      <c r="WQX364" s="223"/>
      <c r="WQY364" s="228"/>
      <c r="WQZ364" s="223"/>
      <c r="WRA364" s="228"/>
      <c r="WRB364" s="223"/>
      <c r="WRC364" s="228"/>
      <c r="WRD364" s="223"/>
      <c r="WRE364" s="228"/>
      <c r="WRF364" s="223"/>
      <c r="WRG364" s="228"/>
      <c r="WRH364" s="223"/>
      <c r="WRI364" s="228"/>
      <c r="WRJ364" s="223"/>
      <c r="WRK364" s="228"/>
      <c r="WRL364" s="223"/>
      <c r="WRM364" s="228"/>
      <c r="WRN364" s="223"/>
      <c r="WRO364" s="228"/>
      <c r="WRP364" s="223"/>
      <c r="WRQ364" s="228"/>
      <c r="WRR364" s="223"/>
      <c r="WRS364" s="228"/>
      <c r="WRT364" s="223"/>
      <c r="WRU364" s="228"/>
      <c r="WRV364" s="223"/>
      <c r="WRW364" s="228"/>
      <c r="WRX364" s="223"/>
      <c r="WRY364" s="228"/>
      <c r="WRZ364" s="223"/>
      <c r="WSA364" s="228"/>
      <c r="WSB364" s="223"/>
      <c r="WSC364" s="228"/>
      <c r="WSD364" s="223"/>
      <c r="WSE364" s="228"/>
      <c r="WSF364" s="223"/>
      <c r="WSG364" s="228"/>
      <c r="WSH364" s="223"/>
      <c r="WSI364" s="228"/>
      <c r="WSJ364" s="223"/>
      <c r="WSK364" s="228"/>
      <c r="WSL364" s="223"/>
      <c r="WSM364" s="228"/>
      <c r="WSN364" s="223"/>
      <c r="WSO364" s="228"/>
      <c r="WSP364" s="223"/>
      <c r="WSQ364" s="228"/>
      <c r="WSR364" s="223"/>
      <c r="WSS364" s="228"/>
      <c r="WST364" s="223"/>
      <c r="WSU364" s="228"/>
      <c r="WSV364" s="223"/>
      <c r="WSW364" s="228"/>
      <c r="WSX364" s="223"/>
      <c r="WSY364" s="228"/>
      <c r="WSZ364" s="223"/>
      <c r="WTA364" s="228"/>
      <c r="WTB364" s="223"/>
      <c r="WTC364" s="228"/>
      <c r="WTD364" s="223"/>
      <c r="WTE364" s="228"/>
      <c r="WTF364" s="223"/>
      <c r="WTG364" s="228"/>
      <c r="WTH364" s="223"/>
      <c r="WTI364" s="228"/>
      <c r="WTJ364" s="223"/>
      <c r="WTK364" s="228"/>
      <c r="WTL364" s="223"/>
      <c r="WTM364" s="228"/>
      <c r="WTN364" s="223"/>
      <c r="WTO364" s="228"/>
      <c r="WTP364" s="223"/>
      <c r="WTQ364" s="228"/>
      <c r="WTR364" s="223"/>
      <c r="WTS364" s="228"/>
      <c r="WTT364" s="223"/>
      <c r="WTU364" s="228"/>
      <c r="WTV364" s="223"/>
      <c r="WTW364" s="228"/>
      <c r="WTX364" s="223"/>
      <c r="WTY364" s="228"/>
      <c r="WTZ364" s="223"/>
      <c r="WUA364" s="228"/>
      <c r="WUB364" s="223"/>
      <c r="WUC364" s="228"/>
      <c r="WUD364" s="223"/>
      <c r="WUE364" s="228"/>
      <c r="WUF364" s="223"/>
      <c r="WUG364" s="228"/>
      <c r="WUH364" s="223"/>
      <c r="WUI364" s="228"/>
      <c r="WUJ364" s="223"/>
      <c r="WUK364" s="228"/>
      <c r="WUL364" s="223"/>
      <c r="WUM364" s="228"/>
      <c r="WUN364" s="223"/>
      <c r="WUO364" s="228"/>
      <c r="WUP364" s="223"/>
      <c r="WUQ364" s="228"/>
      <c r="WUR364" s="223"/>
      <c r="WUS364" s="228"/>
      <c r="WUT364" s="223"/>
      <c r="WUU364" s="228"/>
      <c r="WUV364" s="223"/>
      <c r="WUW364" s="228"/>
      <c r="WUX364" s="223"/>
      <c r="WUY364" s="228"/>
      <c r="WUZ364" s="223"/>
      <c r="WVA364" s="228"/>
      <c r="WVB364" s="223"/>
      <c r="WVC364" s="228"/>
      <c r="WVD364" s="223"/>
      <c r="WVE364" s="228"/>
      <c r="WVF364" s="223"/>
      <c r="WVG364" s="228"/>
      <c r="WVH364" s="223"/>
      <c r="WVI364" s="228"/>
      <c r="WVJ364" s="223"/>
      <c r="WVK364" s="228"/>
      <c r="WVL364" s="223"/>
      <c r="WVM364" s="228"/>
      <c r="WVN364" s="223"/>
      <c r="WVO364" s="228"/>
      <c r="WVP364" s="223"/>
      <c r="WVQ364" s="228"/>
      <c r="WVR364" s="223"/>
      <c r="WVS364" s="228"/>
      <c r="WVT364" s="223"/>
      <c r="WVU364" s="228"/>
      <c r="WVV364" s="223"/>
      <c r="WVW364" s="228"/>
      <c r="WVX364" s="223"/>
      <c r="WVY364" s="228"/>
      <c r="WVZ364" s="223"/>
      <c r="WWA364" s="228"/>
      <c r="WWB364" s="223"/>
      <c r="WWC364" s="228"/>
      <c r="WWD364" s="223"/>
      <c r="WWE364" s="228"/>
      <c r="WWF364" s="223"/>
      <c r="WWG364" s="228"/>
      <c r="WWH364" s="223"/>
      <c r="WWI364" s="228"/>
      <c r="WWJ364" s="223"/>
      <c r="WWK364" s="228"/>
      <c r="WWL364" s="223"/>
      <c r="WWM364" s="228"/>
      <c r="WWN364" s="223"/>
      <c r="WWO364" s="228"/>
      <c r="WWP364" s="223"/>
      <c r="WWQ364" s="228"/>
      <c r="WWR364" s="223"/>
      <c r="WWS364" s="228"/>
      <c r="WWT364" s="223"/>
      <c r="WWU364" s="228"/>
      <c r="WWV364" s="223"/>
      <c r="WWW364" s="228"/>
      <c r="WWX364" s="223"/>
      <c r="WWY364" s="228"/>
      <c r="WWZ364" s="223"/>
      <c r="WXA364" s="228"/>
      <c r="WXB364" s="223"/>
      <c r="WXC364" s="228"/>
      <c r="WXD364" s="223"/>
      <c r="WXE364" s="228"/>
      <c r="WXF364" s="223"/>
      <c r="WXG364" s="228"/>
      <c r="WXH364" s="223"/>
      <c r="WXI364" s="228"/>
      <c r="WXJ364" s="223"/>
      <c r="WXK364" s="228"/>
      <c r="WXL364" s="223"/>
      <c r="WXM364" s="228"/>
      <c r="WXN364" s="223"/>
      <c r="WXO364" s="228"/>
      <c r="WXP364" s="223"/>
      <c r="WXQ364" s="228"/>
      <c r="WXR364" s="223"/>
      <c r="WXS364" s="228"/>
      <c r="WXT364" s="223"/>
      <c r="WXU364" s="228"/>
      <c r="WXV364" s="223"/>
      <c r="WXW364" s="228"/>
      <c r="WXX364" s="223"/>
      <c r="WXY364" s="228"/>
      <c r="WXZ364" s="223"/>
      <c r="WYA364" s="228"/>
      <c r="WYB364" s="223"/>
      <c r="WYC364" s="228"/>
      <c r="WYD364" s="223"/>
      <c r="WYE364" s="228"/>
      <c r="WYF364" s="223"/>
      <c r="WYG364" s="228"/>
      <c r="WYH364" s="223"/>
      <c r="WYI364" s="228"/>
      <c r="WYJ364" s="223"/>
      <c r="WYK364" s="228"/>
      <c r="WYL364" s="223"/>
      <c r="WYM364" s="228"/>
      <c r="WYN364" s="223"/>
      <c r="WYO364" s="228"/>
      <c r="WYP364" s="223"/>
      <c r="WYQ364" s="228"/>
      <c r="WYR364" s="223"/>
      <c r="WYS364" s="228"/>
      <c r="WYT364" s="223"/>
      <c r="WYU364" s="228"/>
      <c r="WYV364" s="223"/>
      <c r="WYW364" s="228"/>
      <c r="WYX364" s="223"/>
      <c r="WYY364" s="228"/>
      <c r="WYZ364" s="223"/>
      <c r="WZA364" s="228"/>
      <c r="WZB364" s="223"/>
      <c r="WZC364" s="228"/>
      <c r="WZD364" s="223"/>
      <c r="WZE364" s="228"/>
      <c r="WZF364" s="223"/>
      <c r="WZG364" s="228"/>
      <c r="WZH364" s="223"/>
      <c r="WZI364" s="228"/>
      <c r="WZJ364" s="223"/>
      <c r="WZK364" s="228"/>
      <c r="WZL364" s="223"/>
      <c r="WZM364" s="228"/>
      <c r="WZN364" s="223"/>
      <c r="WZO364" s="228"/>
      <c r="WZP364" s="223"/>
      <c r="WZQ364" s="228"/>
      <c r="WZR364" s="223"/>
      <c r="WZS364" s="228"/>
      <c r="WZT364" s="223"/>
      <c r="WZU364" s="228"/>
      <c r="WZV364" s="223"/>
      <c r="WZW364" s="228"/>
      <c r="WZX364" s="223"/>
      <c r="WZY364" s="228"/>
      <c r="WZZ364" s="223"/>
      <c r="XAA364" s="228"/>
      <c r="XAB364" s="223"/>
      <c r="XAC364" s="228"/>
      <c r="XAD364" s="223"/>
      <c r="XAE364" s="228"/>
      <c r="XAF364" s="223"/>
      <c r="XAG364" s="228"/>
      <c r="XAH364" s="223"/>
      <c r="XAI364" s="228"/>
      <c r="XAJ364" s="223"/>
      <c r="XAK364" s="228"/>
      <c r="XAL364" s="223"/>
      <c r="XAM364" s="228"/>
      <c r="XAN364" s="223"/>
      <c r="XAO364" s="228"/>
      <c r="XAP364" s="223"/>
      <c r="XAQ364" s="228"/>
      <c r="XAR364" s="223"/>
      <c r="XAS364" s="228"/>
      <c r="XAT364" s="223"/>
      <c r="XAU364" s="228"/>
      <c r="XAV364" s="223"/>
      <c r="XAW364" s="228"/>
      <c r="XAX364" s="223"/>
      <c r="XAY364" s="228"/>
      <c r="XAZ364" s="223"/>
      <c r="XBA364" s="228"/>
      <c r="XBB364" s="223"/>
      <c r="XBC364" s="228"/>
      <c r="XBD364" s="223"/>
      <c r="XBE364" s="228"/>
      <c r="XBF364" s="223"/>
      <c r="XBG364" s="228"/>
      <c r="XBH364" s="223"/>
      <c r="XBI364" s="228"/>
      <c r="XBJ364" s="223"/>
      <c r="XBK364" s="228"/>
      <c r="XBL364" s="223"/>
      <c r="XBM364" s="228"/>
      <c r="XBN364" s="223"/>
      <c r="XBO364" s="228"/>
      <c r="XBP364" s="223"/>
      <c r="XBQ364" s="228"/>
      <c r="XBR364" s="223"/>
      <c r="XBS364" s="228"/>
      <c r="XBT364" s="223"/>
      <c r="XBU364" s="228"/>
      <c r="XBV364" s="223"/>
      <c r="XBW364" s="228"/>
      <c r="XBX364" s="223"/>
      <c r="XBY364" s="228"/>
      <c r="XBZ364" s="223"/>
      <c r="XCA364" s="228"/>
      <c r="XCB364" s="223"/>
      <c r="XCC364" s="228"/>
      <c r="XCD364" s="223"/>
      <c r="XCE364" s="228"/>
      <c r="XCF364" s="223"/>
      <c r="XCG364" s="228"/>
      <c r="XCH364" s="223"/>
      <c r="XCI364" s="228"/>
      <c r="XCJ364" s="223"/>
      <c r="XCK364" s="228"/>
      <c r="XCL364" s="223"/>
      <c r="XCM364" s="228"/>
      <c r="XCN364" s="223"/>
      <c r="XCO364" s="228"/>
      <c r="XCP364" s="223"/>
      <c r="XCQ364" s="228"/>
      <c r="XCR364" s="223"/>
      <c r="XCS364" s="228"/>
      <c r="XCT364" s="223"/>
      <c r="XCU364" s="228"/>
      <c r="XCV364" s="223"/>
      <c r="XCW364" s="228"/>
      <c r="XCX364" s="223"/>
      <c r="XCY364" s="228"/>
      <c r="XCZ364" s="223"/>
      <c r="XDA364" s="228"/>
      <c r="XDB364" s="223"/>
      <c r="XDC364" s="228"/>
      <c r="XDD364" s="223"/>
      <c r="XDE364" s="228"/>
      <c r="XDF364" s="223"/>
      <c r="XDG364" s="228"/>
      <c r="XDH364" s="223"/>
      <c r="XDI364" s="228"/>
      <c r="XDJ364" s="223"/>
      <c r="XDK364" s="228"/>
      <c r="XDL364" s="223"/>
      <c r="XDM364" s="228"/>
      <c r="XDN364" s="223"/>
      <c r="XDO364" s="228"/>
      <c r="XDP364" s="223"/>
      <c r="XDQ364" s="228"/>
      <c r="XDR364" s="223"/>
      <c r="XDS364" s="228"/>
      <c r="XDT364" s="223"/>
      <c r="XDU364" s="228"/>
      <c r="XDV364" s="223"/>
      <c r="XDW364" s="228"/>
      <c r="XDX364" s="223"/>
      <c r="XDY364" s="228"/>
      <c r="XDZ364" s="223"/>
      <c r="XEA364" s="228"/>
      <c r="XEB364" s="223"/>
      <c r="XEC364" s="228"/>
      <c r="XED364" s="223"/>
      <c r="XEE364" s="228"/>
      <c r="XEF364" s="223"/>
      <c r="XEG364" s="228"/>
      <c r="XEH364" s="223"/>
      <c r="XEI364" s="228"/>
      <c r="XEJ364" s="223"/>
      <c r="XEK364" s="228"/>
      <c r="XEL364" s="223"/>
      <c r="XEM364" s="228"/>
      <c r="XEN364" s="223"/>
      <c r="XEO364" s="228"/>
      <c r="XEP364" s="223"/>
      <c r="XEQ364" s="228"/>
      <c r="XER364" s="223"/>
      <c r="XES364" s="228"/>
      <c r="XET364" s="223"/>
      <c r="XEU364" s="228"/>
      <c r="XEV364" s="223"/>
      <c r="XEW364" s="228"/>
      <c r="XEX364" s="223"/>
      <c r="XEY364" s="228"/>
      <c r="XEZ364" s="223"/>
      <c r="XFA364" s="228"/>
      <c r="XFB364" s="223"/>
      <c r="XFC364" s="228"/>
      <c r="XFD364" s="223"/>
    </row>
    <row r="365" spans="1:16384" ht="15.5">
      <c r="A365" s="156">
        <v>344010</v>
      </c>
      <c r="B365" s="147" t="s">
        <v>554</v>
      </c>
      <c r="F365" s="115">
        <f t="shared" ref="F365:F383" si="18">ROUND(H365/1000,0)</f>
        <v>110</v>
      </c>
      <c r="G365" s="115">
        <v>0</v>
      </c>
      <c r="H365" s="115">
        <v>109926</v>
      </c>
      <c r="M365" s="223"/>
    </row>
    <row r="366" spans="1:16384" ht="15.5">
      <c r="A366" s="156">
        <v>345000</v>
      </c>
      <c r="B366" s="147" t="s">
        <v>385</v>
      </c>
      <c r="F366" s="115">
        <f t="shared" si="18"/>
        <v>14596</v>
      </c>
      <c r="G366" s="115">
        <v>0</v>
      </c>
      <c r="H366" s="115">
        <v>14596380</v>
      </c>
      <c r="M366" s="223"/>
    </row>
    <row r="367" spans="1:16384" ht="15.5">
      <c r="A367" s="156">
        <v>345010</v>
      </c>
      <c r="B367" s="147" t="s">
        <v>555</v>
      </c>
      <c r="F367" s="115">
        <f t="shared" si="18"/>
        <v>22</v>
      </c>
      <c r="G367" s="115">
        <v>0</v>
      </c>
      <c r="H367" s="115">
        <v>21799</v>
      </c>
      <c r="L367" s="223"/>
      <c r="M367" s="223"/>
      <c r="N367" s="223"/>
      <c r="O367" s="228"/>
      <c r="P367" s="223"/>
    </row>
    <row r="368" spans="1:16384" ht="15.5">
      <c r="A368" s="156">
        <v>346000</v>
      </c>
      <c r="B368" s="147" t="s">
        <v>386</v>
      </c>
      <c r="F368" s="115">
        <f t="shared" si="18"/>
        <v>1123</v>
      </c>
      <c r="G368" s="115">
        <v>0</v>
      </c>
      <c r="H368" s="115">
        <v>1122991</v>
      </c>
      <c r="M368" s="223"/>
    </row>
    <row r="369" spans="1:13" ht="15.5">
      <c r="A369" s="158"/>
      <c r="B369" s="147" t="s">
        <v>399</v>
      </c>
      <c r="F369" s="115">
        <f t="shared" si="18"/>
        <v>201559</v>
      </c>
      <c r="G369" s="115">
        <v>0</v>
      </c>
      <c r="H369" s="115">
        <v>201558954</v>
      </c>
      <c r="M369" s="223"/>
    </row>
    <row r="370" spans="1:13" ht="15.5">
      <c r="A370" s="156"/>
      <c r="B370" s="147" t="s">
        <v>400</v>
      </c>
      <c r="F370" s="115">
        <f t="shared" si="18"/>
        <v>930160</v>
      </c>
      <c r="G370" s="115">
        <v>0</v>
      </c>
      <c r="H370" s="479">
        <v>930160150</v>
      </c>
      <c r="M370" s="223"/>
    </row>
    <row r="371" spans="1:13" ht="15.5">
      <c r="A371" s="156"/>
      <c r="B371" s="147"/>
      <c r="F371" s="115">
        <f t="shared" si="18"/>
        <v>0</v>
      </c>
      <c r="G371" s="115">
        <v>0</v>
      </c>
      <c r="M371" s="223"/>
    </row>
    <row r="372" spans="1:13" ht="15.5">
      <c r="A372" s="160"/>
      <c r="B372" s="147" t="s">
        <v>401</v>
      </c>
      <c r="F372" s="115">
        <f t="shared" si="18"/>
        <v>0</v>
      </c>
      <c r="G372" s="115">
        <v>0</v>
      </c>
      <c r="M372" s="223"/>
    </row>
    <row r="373" spans="1:13" ht="15.5">
      <c r="A373" s="156" t="s">
        <v>402</v>
      </c>
      <c r="B373" s="147" t="s">
        <v>380</v>
      </c>
      <c r="F373" s="115">
        <f t="shared" si="18"/>
        <v>18838</v>
      </c>
      <c r="G373" s="115">
        <v>0</v>
      </c>
      <c r="H373" s="115">
        <v>18838216</v>
      </c>
      <c r="M373" s="223"/>
    </row>
    <row r="374" spans="1:13" ht="15.5">
      <c r="A374" s="228" t="s">
        <v>575</v>
      </c>
      <c r="B374" s="223" t="s">
        <v>576</v>
      </c>
      <c r="C374" s="228"/>
      <c r="D374" s="223"/>
      <c r="E374" s="228"/>
      <c r="F374" s="115">
        <f t="shared" si="18"/>
        <v>0</v>
      </c>
      <c r="G374" s="115">
        <v>0</v>
      </c>
      <c r="H374" s="115">
        <v>0</v>
      </c>
      <c r="M374" s="223"/>
    </row>
    <row r="375" spans="1:13" ht="15.5">
      <c r="A375" s="156" t="s">
        <v>403</v>
      </c>
      <c r="B375" s="147" t="s">
        <v>382</v>
      </c>
      <c r="F375" s="115">
        <f t="shared" si="18"/>
        <v>16957</v>
      </c>
      <c r="G375" s="115">
        <v>0</v>
      </c>
      <c r="H375" s="115">
        <v>16957184</v>
      </c>
      <c r="M375" s="223"/>
    </row>
    <row r="376" spans="1:13" ht="15.5">
      <c r="A376" s="156">
        <v>353000</v>
      </c>
      <c r="B376" s="147" t="s">
        <v>282</v>
      </c>
      <c r="F376" s="115">
        <f t="shared" si="18"/>
        <v>181282</v>
      </c>
      <c r="G376" s="115">
        <v>0</v>
      </c>
      <c r="H376" s="115">
        <v>181282161</v>
      </c>
      <c r="M376" s="223"/>
    </row>
    <row r="377" spans="1:13" ht="15.5">
      <c r="A377" s="156">
        <v>354000</v>
      </c>
      <c r="B377" s="147" t="s">
        <v>404</v>
      </c>
      <c r="F377" s="115">
        <f t="shared" si="18"/>
        <v>11245</v>
      </c>
      <c r="G377" s="115">
        <v>0</v>
      </c>
      <c r="H377" s="115">
        <v>11245122</v>
      </c>
      <c r="M377" s="223"/>
    </row>
    <row r="378" spans="1:13" ht="15.5">
      <c r="A378" s="156">
        <v>355000</v>
      </c>
      <c r="B378" s="147" t="s">
        <v>405</v>
      </c>
      <c r="F378" s="115">
        <f t="shared" si="18"/>
        <v>177116</v>
      </c>
      <c r="G378" s="115">
        <v>0</v>
      </c>
      <c r="H378" s="115">
        <v>177115896</v>
      </c>
      <c r="M378" s="223"/>
    </row>
    <row r="379" spans="1:13" ht="15.5">
      <c r="A379" s="156">
        <v>356000</v>
      </c>
      <c r="B379" s="147" t="s">
        <v>406</v>
      </c>
      <c r="F379" s="115">
        <f t="shared" si="18"/>
        <v>99445</v>
      </c>
      <c r="G379" s="115">
        <v>0</v>
      </c>
      <c r="H379" s="115">
        <v>99444995</v>
      </c>
      <c r="M379" s="223"/>
    </row>
    <row r="380" spans="1:13" ht="15.5">
      <c r="A380" s="156">
        <v>357000</v>
      </c>
      <c r="B380" s="147" t="s">
        <v>407</v>
      </c>
      <c r="F380" s="115">
        <f t="shared" si="18"/>
        <v>2028</v>
      </c>
      <c r="G380" s="115">
        <v>0</v>
      </c>
      <c r="H380" s="115">
        <v>2028210</v>
      </c>
      <c r="M380" s="223"/>
    </row>
    <row r="381" spans="1:13" ht="15.5">
      <c r="A381" s="156">
        <v>358000</v>
      </c>
      <c r="B381" s="147" t="s">
        <v>408</v>
      </c>
      <c r="F381" s="115">
        <f t="shared" si="18"/>
        <v>1601</v>
      </c>
      <c r="G381" s="115">
        <v>0</v>
      </c>
      <c r="H381" s="115">
        <v>1600777</v>
      </c>
      <c r="M381" s="223"/>
    </row>
    <row r="382" spans="1:13" ht="15.5">
      <c r="A382" s="156">
        <v>359000</v>
      </c>
      <c r="B382" s="147" t="s">
        <v>409</v>
      </c>
      <c r="F382" s="115">
        <f t="shared" si="18"/>
        <v>1384</v>
      </c>
      <c r="G382" s="115">
        <v>0</v>
      </c>
      <c r="H382" s="115">
        <v>1384351</v>
      </c>
      <c r="M382" s="223"/>
    </row>
    <row r="383" spans="1:13" ht="15.5">
      <c r="A383" s="158"/>
      <c r="B383" s="147" t="s">
        <v>410</v>
      </c>
      <c r="F383" s="115">
        <f t="shared" si="18"/>
        <v>509897</v>
      </c>
      <c r="G383" s="115">
        <v>0</v>
      </c>
      <c r="H383" s="115">
        <v>509896912</v>
      </c>
      <c r="M383" s="226"/>
    </row>
    <row r="384" spans="1:13" ht="15.5">
      <c r="A384" s="159"/>
      <c r="B384" s="147"/>
      <c r="G384" s="115">
        <v>0</v>
      </c>
      <c r="M384" s="226"/>
    </row>
    <row r="385" spans="1:13" ht="15.5">
      <c r="A385" s="159"/>
      <c r="B385" s="147" t="s">
        <v>411</v>
      </c>
      <c r="F385" s="115">
        <f>ROUND(H385/1000,0)</f>
        <v>0</v>
      </c>
      <c r="M385" s="223"/>
    </row>
    <row r="386" spans="1:13" ht="15.5">
      <c r="A386" s="156">
        <v>360200</v>
      </c>
      <c r="B386" s="147" t="s">
        <v>380</v>
      </c>
      <c r="F386" s="115">
        <f>ROUND(H386/1000,0)</f>
        <v>6249</v>
      </c>
      <c r="G386" s="115">
        <v>0</v>
      </c>
      <c r="H386" s="115">
        <v>6249478</v>
      </c>
      <c r="M386" s="227"/>
    </row>
    <row r="387" spans="1:13" ht="15.5">
      <c r="A387" s="155">
        <v>360400</v>
      </c>
      <c r="B387" s="150" t="s">
        <v>412</v>
      </c>
      <c r="F387" s="115">
        <f>ROUND(H387/1000,0)</f>
        <v>539</v>
      </c>
      <c r="G387" s="115">
        <v>0</v>
      </c>
      <c r="H387" s="115">
        <v>538580</v>
      </c>
      <c r="M387" s="223"/>
    </row>
    <row r="388" spans="1:13" ht="15.5">
      <c r="A388" s="328">
        <v>360500</v>
      </c>
      <c r="B388" s="226" t="s">
        <v>596</v>
      </c>
      <c r="F388" s="115">
        <f>ROUND(H388/1000,0)</f>
        <v>0</v>
      </c>
      <c r="H388" s="115">
        <v>0</v>
      </c>
      <c r="M388" s="223"/>
    </row>
    <row r="389" spans="1:13" ht="15.5">
      <c r="A389" s="156">
        <v>361000</v>
      </c>
      <c r="B389" s="147" t="s">
        <v>382</v>
      </c>
      <c r="F389" s="115">
        <f>ROUND(H389/1000,0)</f>
        <v>27284</v>
      </c>
      <c r="G389" s="115">
        <v>0</v>
      </c>
      <c r="H389" s="115">
        <v>27284016</v>
      </c>
      <c r="M389" s="223"/>
    </row>
    <row r="390" spans="1:13" ht="15.5">
      <c r="A390" s="156">
        <v>362000</v>
      </c>
      <c r="B390" s="146" t="s">
        <v>282</v>
      </c>
      <c r="F390" s="115">
        <f t="shared" ref="F390" si="19">ROUND(H390/1000,0)</f>
        <v>94951</v>
      </c>
      <c r="G390" s="115">
        <v>0</v>
      </c>
      <c r="H390" s="115">
        <v>94950686</v>
      </c>
      <c r="M390" s="223"/>
    </row>
    <row r="391" spans="1:13" ht="15.5">
      <c r="A391" s="228">
        <v>363000</v>
      </c>
      <c r="B391" s="223" t="s">
        <v>571</v>
      </c>
      <c r="F391" s="115">
        <f t="shared" ref="F391:F396" si="20">ROUND(H391/1000,0)</f>
        <v>2592</v>
      </c>
      <c r="G391" s="115">
        <v>0</v>
      </c>
      <c r="H391" s="115">
        <v>2592393</v>
      </c>
      <c r="M391" s="223"/>
    </row>
    <row r="392" spans="1:13" ht="15.5">
      <c r="A392" s="156">
        <v>364000</v>
      </c>
      <c r="B392" s="147" t="s">
        <v>413</v>
      </c>
      <c r="F392" s="115">
        <f t="shared" si="20"/>
        <v>274387</v>
      </c>
      <c r="G392" s="115">
        <v>0</v>
      </c>
      <c r="H392" s="115">
        <v>274387139</v>
      </c>
      <c r="M392" s="223"/>
    </row>
    <row r="393" spans="1:13" ht="15.5">
      <c r="A393" s="156">
        <v>365000</v>
      </c>
      <c r="B393" s="147" t="s">
        <v>406</v>
      </c>
      <c r="F393" s="115">
        <f t="shared" si="20"/>
        <v>174751</v>
      </c>
      <c r="G393" s="115">
        <v>0</v>
      </c>
      <c r="H393" s="115">
        <v>174751064</v>
      </c>
      <c r="M393" s="223"/>
    </row>
    <row r="394" spans="1:13" ht="15.5">
      <c r="A394" s="156">
        <v>366000</v>
      </c>
      <c r="B394" s="147" t="s">
        <v>407</v>
      </c>
      <c r="F394" s="115">
        <f t="shared" si="20"/>
        <v>79249</v>
      </c>
      <c r="G394" s="115">
        <v>0</v>
      </c>
      <c r="H394" s="115">
        <v>79249261</v>
      </c>
      <c r="M394" s="223"/>
    </row>
    <row r="395" spans="1:13" ht="15.5">
      <c r="A395" s="156">
        <v>367000</v>
      </c>
      <c r="B395" s="147" t="s">
        <v>408</v>
      </c>
      <c r="F395" s="115">
        <f t="shared" si="20"/>
        <v>141800</v>
      </c>
      <c r="G395" s="115">
        <v>0</v>
      </c>
      <c r="H395" s="115">
        <v>141799870</v>
      </c>
      <c r="M395" s="226"/>
    </row>
    <row r="396" spans="1:13" ht="15.5">
      <c r="A396" s="156">
        <v>368000</v>
      </c>
      <c r="B396" s="147" t="s">
        <v>318</v>
      </c>
      <c r="F396" s="115">
        <f t="shared" si="20"/>
        <v>189938</v>
      </c>
      <c r="G396" s="115">
        <v>0</v>
      </c>
      <c r="H396" s="115">
        <v>189938121</v>
      </c>
      <c r="M396" s="223"/>
    </row>
    <row r="397" spans="1:13" ht="15.5">
      <c r="A397" s="156" t="s">
        <v>414</v>
      </c>
      <c r="B397" s="147" t="s">
        <v>415</v>
      </c>
      <c r="F397" s="115">
        <f t="shared" ref="F397" si="21">ROUND(H397/1000,0)</f>
        <v>116033</v>
      </c>
      <c r="G397" s="115">
        <v>0</v>
      </c>
      <c r="H397" s="115">
        <v>116033074</v>
      </c>
      <c r="M397" s="223"/>
    </row>
    <row r="398" spans="1:13" ht="15.5">
      <c r="A398" s="328" t="s">
        <v>597</v>
      </c>
      <c r="B398" s="226" t="s">
        <v>598</v>
      </c>
      <c r="F398" s="115">
        <f>ROUND(H398/1000,0)</f>
        <v>1716</v>
      </c>
      <c r="G398" s="115">
        <v>0</v>
      </c>
      <c r="H398" s="115">
        <v>1716016</v>
      </c>
      <c r="M398" s="223"/>
    </row>
    <row r="399" spans="1:13" ht="15.5">
      <c r="A399" s="155">
        <v>370000</v>
      </c>
      <c r="B399" s="150" t="s">
        <v>320</v>
      </c>
      <c r="F399" s="115">
        <f>ROUND(H399/1000,0)</f>
        <v>43512</v>
      </c>
      <c r="G399" s="115">
        <v>0</v>
      </c>
      <c r="H399" s="115">
        <v>43512208</v>
      </c>
      <c r="M399" s="223"/>
    </row>
    <row r="400" spans="1:13" ht="15.5">
      <c r="A400" s="156" t="s">
        <v>416</v>
      </c>
      <c r="B400" s="147" t="s">
        <v>417</v>
      </c>
      <c r="F400" s="115">
        <f>ROUND(H400/1000,0)</f>
        <v>41475</v>
      </c>
      <c r="G400" s="115">
        <v>0</v>
      </c>
      <c r="H400" s="115">
        <v>41474507</v>
      </c>
      <c r="M400" s="223"/>
    </row>
    <row r="401" spans="1:13" ht="15.5">
      <c r="A401" s="158"/>
      <c r="B401" s="147" t="s">
        <v>418</v>
      </c>
      <c r="F401" s="115">
        <f>ROUND(H401/1000,0)</f>
        <v>1194476</v>
      </c>
      <c r="G401" s="115">
        <v>0</v>
      </c>
      <c r="H401" s="115">
        <v>1194476413</v>
      </c>
      <c r="M401" s="223"/>
    </row>
    <row r="402" spans="1:13" ht="15.5">
      <c r="A402" s="159"/>
      <c r="B402" s="147"/>
      <c r="M402" s="223"/>
    </row>
    <row r="403" spans="1:13" ht="15.5">
      <c r="A403" s="159"/>
      <c r="B403" s="147" t="s">
        <v>419</v>
      </c>
      <c r="F403" s="115">
        <f t="shared" ref="F403:F409" si="22">ROUND(H403/1000,0)</f>
        <v>0</v>
      </c>
      <c r="G403" s="115">
        <v>0</v>
      </c>
      <c r="M403" s="223"/>
    </row>
    <row r="404" spans="1:13" ht="15.5">
      <c r="A404" s="156" t="s">
        <v>420</v>
      </c>
      <c r="B404" s="147" t="s">
        <v>380</v>
      </c>
      <c r="F404" s="115">
        <f t="shared" si="22"/>
        <v>6168</v>
      </c>
      <c r="G404" s="115">
        <v>0</v>
      </c>
      <c r="H404" s="115">
        <v>6168368</v>
      </c>
      <c r="M404" s="223"/>
    </row>
    <row r="405" spans="1:13" ht="15.5">
      <c r="A405" s="156" t="s">
        <v>421</v>
      </c>
      <c r="B405" s="147" t="s">
        <v>382</v>
      </c>
      <c r="F405" s="115">
        <f t="shared" si="22"/>
        <v>74868</v>
      </c>
      <c r="G405" s="115">
        <v>0</v>
      </c>
      <c r="H405" s="115">
        <v>74868142</v>
      </c>
      <c r="M405" s="223"/>
    </row>
    <row r="406" spans="1:13" ht="15.5">
      <c r="A406" s="156" t="s">
        <v>422</v>
      </c>
      <c r="B406" s="147" t="s">
        <v>423</v>
      </c>
      <c r="F406" s="115">
        <f t="shared" si="22"/>
        <v>47863</v>
      </c>
      <c r="G406" s="115">
        <v>0</v>
      </c>
      <c r="H406" s="115">
        <v>47863071</v>
      </c>
      <c r="M406" s="223"/>
    </row>
    <row r="407" spans="1:13" ht="15.5">
      <c r="A407" s="156" t="s">
        <v>424</v>
      </c>
      <c r="B407" s="147" t="s">
        <v>425</v>
      </c>
      <c r="F407" s="115">
        <f t="shared" si="22"/>
        <v>40505</v>
      </c>
      <c r="G407" s="115">
        <v>0</v>
      </c>
      <c r="H407" s="115">
        <v>40505302</v>
      </c>
      <c r="M407" s="223"/>
    </row>
    <row r="408" spans="1:13" ht="15.5">
      <c r="A408" s="156">
        <v>393000</v>
      </c>
      <c r="B408" s="147" t="s">
        <v>426</v>
      </c>
      <c r="F408" s="115">
        <f t="shared" si="22"/>
        <v>2919</v>
      </c>
      <c r="G408" s="115">
        <v>0</v>
      </c>
      <c r="H408" s="115">
        <v>2918909</v>
      </c>
      <c r="M408" s="223"/>
    </row>
    <row r="409" spans="1:13" ht="15.5">
      <c r="A409" s="156">
        <v>394000</v>
      </c>
      <c r="B409" s="147" t="s">
        <v>427</v>
      </c>
      <c r="F409" s="115">
        <f t="shared" si="22"/>
        <v>10554</v>
      </c>
      <c r="G409" s="115">
        <v>0</v>
      </c>
      <c r="H409" s="115">
        <v>10554167</v>
      </c>
      <c r="M409" s="223"/>
    </row>
    <row r="410" spans="1:13" ht="15.5">
      <c r="A410" s="228">
        <v>394100</v>
      </c>
      <c r="B410" s="223" t="s">
        <v>599</v>
      </c>
      <c r="F410" s="115">
        <f t="shared" ref="F410" si="23">ROUND(H410/1000,0)</f>
        <v>80</v>
      </c>
      <c r="G410" s="115">
        <v>0</v>
      </c>
      <c r="H410" s="115">
        <v>80023</v>
      </c>
      <c r="M410" s="223"/>
    </row>
    <row r="411" spans="1:13" ht="15.5">
      <c r="A411" s="156">
        <v>395000</v>
      </c>
      <c r="B411" s="147" t="s">
        <v>428</v>
      </c>
      <c r="F411" s="115">
        <f t="shared" ref="F411:F444" si="24">ROUND(H411/1000,0)</f>
        <v>1923</v>
      </c>
      <c r="G411" s="115">
        <v>0</v>
      </c>
      <c r="H411" s="115">
        <v>1923153</v>
      </c>
      <c r="M411" s="223"/>
    </row>
    <row r="412" spans="1:13" ht="15.5">
      <c r="A412" s="156" t="s">
        <v>429</v>
      </c>
      <c r="B412" s="147" t="s">
        <v>430</v>
      </c>
      <c r="F412" s="115">
        <f t="shared" si="24"/>
        <v>20715</v>
      </c>
      <c r="G412" s="115">
        <v>0</v>
      </c>
      <c r="H412" s="115">
        <v>20714670</v>
      </c>
      <c r="M412" s="223"/>
    </row>
    <row r="413" spans="1:13" ht="15.5">
      <c r="A413" s="156" t="s">
        <v>431</v>
      </c>
      <c r="B413" s="147" t="s">
        <v>432</v>
      </c>
      <c r="F413" s="115">
        <f t="shared" si="24"/>
        <v>73541</v>
      </c>
      <c r="G413" s="115">
        <v>0</v>
      </c>
      <c r="H413" s="115">
        <v>73540856</v>
      </c>
      <c r="M413" s="223"/>
    </row>
    <row r="414" spans="1:13" ht="15.5">
      <c r="A414" s="156">
        <v>398000</v>
      </c>
      <c r="B414" s="147" t="s">
        <v>433</v>
      </c>
      <c r="F414" s="115">
        <f t="shared" si="24"/>
        <v>420</v>
      </c>
      <c r="G414" s="115">
        <v>0</v>
      </c>
      <c r="H414" s="115">
        <v>419588</v>
      </c>
      <c r="M414" s="223"/>
    </row>
    <row r="415" spans="1:13" ht="15.5">
      <c r="A415" s="158"/>
      <c r="B415" s="147" t="s">
        <v>434</v>
      </c>
      <c r="F415" s="115">
        <f t="shared" si="24"/>
        <v>279556</v>
      </c>
      <c r="G415" s="115">
        <v>0</v>
      </c>
      <c r="H415" s="115">
        <v>279556249</v>
      </c>
      <c r="M415" s="223"/>
    </row>
    <row r="416" spans="1:13" ht="15.5">
      <c r="A416" s="159"/>
      <c r="B416" s="147"/>
      <c r="F416" s="115">
        <f t="shared" si="24"/>
        <v>0</v>
      </c>
      <c r="G416" s="115">
        <v>0</v>
      </c>
      <c r="M416" s="223"/>
    </row>
    <row r="417" spans="1:13" ht="15.5">
      <c r="A417" s="159"/>
      <c r="B417" s="147" t="s">
        <v>435</v>
      </c>
      <c r="F417" s="115">
        <f t="shared" si="24"/>
        <v>3125125</v>
      </c>
      <c r="G417" s="115">
        <v>0</v>
      </c>
      <c r="H417" s="115">
        <v>3125125013</v>
      </c>
      <c r="M417" s="223"/>
    </row>
    <row r="418" spans="1:13" ht="15.5">
      <c r="A418" s="159"/>
      <c r="B418" s="147"/>
      <c r="F418" s="115">
        <f t="shared" si="24"/>
        <v>0</v>
      </c>
      <c r="G418" s="115">
        <v>0</v>
      </c>
      <c r="M418" s="223"/>
    </row>
    <row r="419" spans="1:13" ht="15.5">
      <c r="A419" s="159"/>
      <c r="B419" s="147"/>
      <c r="F419" s="115">
        <f t="shared" si="24"/>
        <v>0</v>
      </c>
      <c r="G419" s="115">
        <v>0</v>
      </c>
      <c r="M419" s="223"/>
    </row>
    <row r="420" spans="1:13" ht="15.5">
      <c r="A420" s="159"/>
      <c r="B420" s="147" t="s">
        <v>47</v>
      </c>
      <c r="F420" s="115">
        <f t="shared" si="24"/>
        <v>0</v>
      </c>
      <c r="G420" s="115">
        <v>0</v>
      </c>
      <c r="M420" s="223"/>
    </row>
    <row r="421" spans="1:13" ht="15.5">
      <c r="A421" s="159"/>
      <c r="B421" s="147" t="s">
        <v>436</v>
      </c>
      <c r="F421" s="115">
        <f t="shared" si="24"/>
        <v>-202373</v>
      </c>
      <c r="G421" s="115">
        <v>0</v>
      </c>
      <c r="H421" s="115">
        <v>-202373415</v>
      </c>
      <c r="M421" s="223"/>
    </row>
    <row r="422" spans="1:13" ht="15.5">
      <c r="A422" s="156"/>
      <c r="B422" s="147" t="s">
        <v>437</v>
      </c>
      <c r="F422" s="115">
        <f t="shared" si="24"/>
        <v>-92485</v>
      </c>
      <c r="G422" s="115">
        <v>0</v>
      </c>
      <c r="H422" s="115">
        <v>-92485466</v>
      </c>
      <c r="M422" s="223"/>
    </row>
    <row r="423" spans="1:13" ht="15.5">
      <c r="A423" s="159"/>
      <c r="B423" s="147" t="s">
        <v>438</v>
      </c>
      <c r="F423" s="115">
        <f t="shared" si="24"/>
        <v>-87579</v>
      </c>
      <c r="G423" s="115">
        <v>0</v>
      </c>
      <c r="H423" s="115">
        <v>-87578970</v>
      </c>
      <c r="M423" s="223"/>
    </row>
    <row r="424" spans="1:13" ht="15.5">
      <c r="A424" s="159"/>
      <c r="B424" s="147" t="s">
        <v>439</v>
      </c>
      <c r="F424" s="115">
        <f t="shared" si="24"/>
        <v>-147016</v>
      </c>
      <c r="G424" s="115">
        <v>0</v>
      </c>
      <c r="H424" s="115">
        <v>-147015726</v>
      </c>
      <c r="M424" s="223"/>
    </row>
    <row r="425" spans="1:13" ht="15.5">
      <c r="A425" s="159"/>
      <c r="B425" s="147" t="s">
        <v>440</v>
      </c>
      <c r="F425" s="115">
        <f t="shared" si="24"/>
        <v>-358989</v>
      </c>
      <c r="G425" s="115">
        <v>0</v>
      </c>
      <c r="H425" s="115">
        <v>-358988795</v>
      </c>
      <c r="M425" s="223"/>
    </row>
    <row r="426" spans="1:13" ht="15.5">
      <c r="A426" s="159"/>
      <c r="B426" s="147" t="s">
        <v>441</v>
      </c>
      <c r="F426" s="115">
        <f t="shared" si="24"/>
        <v>-92748</v>
      </c>
      <c r="G426" s="115">
        <v>0</v>
      </c>
      <c r="H426" s="115">
        <v>-92747703</v>
      </c>
      <c r="M426" s="223"/>
    </row>
    <row r="427" spans="1:13" ht="15.5">
      <c r="A427" s="154"/>
      <c r="B427" s="147" t="s">
        <v>442</v>
      </c>
      <c r="F427" s="115">
        <f t="shared" si="24"/>
        <v>-981190</v>
      </c>
      <c r="G427" s="115">
        <v>0</v>
      </c>
      <c r="H427" s="115">
        <v>-981190075</v>
      </c>
      <c r="M427" s="223"/>
    </row>
    <row r="428" spans="1:13" ht="15.5">
      <c r="A428" s="154"/>
      <c r="B428" s="147"/>
      <c r="F428" s="115">
        <f t="shared" si="24"/>
        <v>0</v>
      </c>
      <c r="G428" s="115">
        <v>0</v>
      </c>
      <c r="M428" s="223"/>
    </row>
    <row r="429" spans="1:13" ht="15.5">
      <c r="A429" s="154"/>
      <c r="B429" s="147" t="s">
        <v>87</v>
      </c>
      <c r="F429" s="115">
        <f t="shared" si="24"/>
        <v>0</v>
      </c>
      <c r="G429" s="115">
        <v>0</v>
      </c>
      <c r="M429" s="223"/>
    </row>
    <row r="430" spans="1:13" ht="15.5">
      <c r="A430" s="159"/>
      <c r="B430" s="147" t="s">
        <v>443</v>
      </c>
      <c r="F430" s="115">
        <f t="shared" si="24"/>
        <v>-9454</v>
      </c>
      <c r="G430" s="115">
        <v>0</v>
      </c>
      <c r="H430" s="115">
        <v>-9454377</v>
      </c>
      <c r="M430" s="223"/>
    </row>
    <row r="431" spans="1:13" ht="15.5">
      <c r="A431" s="159"/>
      <c r="B431" s="147" t="s">
        <v>444</v>
      </c>
      <c r="F431" s="115">
        <f t="shared" si="24"/>
        <v>-274</v>
      </c>
      <c r="G431" s="115">
        <v>0</v>
      </c>
      <c r="H431" s="115">
        <v>-274217</v>
      </c>
      <c r="M431" s="223"/>
    </row>
    <row r="432" spans="1:13" ht="15.5">
      <c r="A432" s="159"/>
      <c r="B432" s="147" t="s">
        <v>445</v>
      </c>
      <c r="F432" s="115">
        <f t="shared" si="24"/>
        <v>-1767</v>
      </c>
      <c r="G432" s="115">
        <v>0</v>
      </c>
      <c r="H432" s="115">
        <v>-1767061</v>
      </c>
      <c r="M432" s="223"/>
    </row>
    <row r="433" spans="1:13" ht="15.5">
      <c r="A433" s="159"/>
      <c r="B433" s="147" t="s">
        <v>446</v>
      </c>
      <c r="F433" s="115">
        <f t="shared" si="24"/>
        <v>-45583</v>
      </c>
      <c r="G433" s="115">
        <v>0</v>
      </c>
      <c r="H433" s="115">
        <v>-45582816</v>
      </c>
      <c r="M433" s="223"/>
    </row>
    <row r="434" spans="1:13" ht="15.5">
      <c r="A434" s="159"/>
      <c r="B434" s="147" t="s">
        <v>447</v>
      </c>
      <c r="F434" s="115">
        <f t="shared" si="24"/>
        <v>-117</v>
      </c>
      <c r="G434" s="115">
        <v>0</v>
      </c>
      <c r="H434" s="115">
        <v>-116774</v>
      </c>
      <c r="M434" s="223"/>
    </row>
    <row r="435" spans="1:13" ht="15.5">
      <c r="A435" s="159"/>
      <c r="B435" s="147" t="s">
        <v>448</v>
      </c>
      <c r="F435" s="115">
        <f t="shared" si="24"/>
        <v>-57195</v>
      </c>
      <c r="G435" s="115">
        <v>0</v>
      </c>
      <c r="H435" s="115">
        <v>-57195245</v>
      </c>
      <c r="M435" s="223"/>
    </row>
    <row r="436" spans="1:13" ht="15.5">
      <c r="A436" s="159"/>
      <c r="B436" s="147"/>
      <c r="F436" s="115">
        <f t="shared" si="24"/>
        <v>0</v>
      </c>
      <c r="G436" s="115">
        <v>0</v>
      </c>
      <c r="M436" s="223"/>
    </row>
    <row r="437" spans="1:13" ht="15.5">
      <c r="A437" s="159"/>
      <c r="B437" s="147" t="s">
        <v>449</v>
      </c>
      <c r="F437" s="115">
        <f t="shared" si="24"/>
        <v>-1038385</v>
      </c>
      <c r="G437" s="115">
        <v>0</v>
      </c>
      <c r="H437" s="115">
        <v>-1038385320</v>
      </c>
      <c r="M437" s="231"/>
    </row>
    <row r="438" spans="1:13" ht="15.5">
      <c r="A438" s="159"/>
      <c r="B438" s="147"/>
      <c r="F438" s="115">
        <f t="shared" si="24"/>
        <v>0</v>
      </c>
      <c r="G438" s="115">
        <v>0</v>
      </c>
      <c r="M438" s="232"/>
    </row>
    <row r="439" spans="1:13" ht="15.5">
      <c r="A439" s="154"/>
      <c r="B439" s="147" t="s">
        <v>450</v>
      </c>
      <c r="F439" s="115">
        <f t="shared" si="24"/>
        <v>2086740</v>
      </c>
      <c r="G439" s="115">
        <v>0</v>
      </c>
      <c r="H439" s="115">
        <v>2086739693</v>
      </c>
      <c r="M439" s="231"/>
    </row>
    <row r="440" spans="1:13" ht="15.5">
      <c r="A440" s="154"/>
      <c r="B440" s="147"/>
      <c r="F440" s="115">
        <f t="shared" si="24"/>
        <v>0</v>
      </c>
      <c r="G440" s="115">
        <v>0</v>
      </c>
      <c r="M440" s="231"/>
    </row>
    <row r="441" spans="1:13" ht="15.5">
      <c r="A441" s="161"/>
      <c r="B441" s="162" t="s">
        <v>451</v>
      </c>
      <c r="F441" s="115">
        <f t="shared" si="24"/>
        <v>0</v>
      </c>
      <c r="G441" s="115">
        <v>0</v>
      </c>
      <c r="M441" s="231"/>
    </row>
    <row r="442" spans="1:13" ht="15.5">
      <c r="A442" s="163"/>
      <c r="B442" s="161" t="s">
        <v>452</v>
      </c>
      <c r="F442" s="115">
        <f t="shared" si="24"/>
        <v>0</v>
      </c>
      <c r="G442" s="115">
        <v>0</v>
      </c>
      <c r="H442" s="115">
        <v>0</v>
      </c>
      <c r="M442" s="231"/>
    </row>
    <row r="443" spans="1:13" ht="15.5">
      <c r="A443" s="163"/>
      <c r="B443" s="162" t="s">
        <v>453</v>
      </c>
      <c r="F443" s="115">
        <f t="shared" si="24"/>
        <v>59</v>
      </c>
      <c r="G443" s="115">
        <v>0</v>
      </c>
      <c r="H443" s="115">
        <v>58755</v>
      </c>
      <c r="M443" s="231"/>
    </row>
    <row r="444" spans="1:13" ht="15.5">
      <c r="A444" s="163"/>
      <c r="B444" s="162" t="s">
        <v>454</v>
      </c>
      <c r="F444" s="115">
        <f t="shared" si="24"/>
        <v>-370761</v>
      </c>
      <c r="G444" s="115">
        <v>0</v>
      </c>
      <c r="H444" s="115">
        <v>-370760698</v>
      </c>
      <c r="M444" s="231"/>
    </row>
    <row r="445" spans="1:13" ht="15.5">
      <c r="A445" s="163"/>
      <c r="B445" s="162" t="s">
        <v>455</v>
      </c>
      <c r="F445" s="115">
        <f t="shared" ref="F445:F447" si="25">ROUND(H445/1000,0)</f>
        <v>-42552</v>
      </c>
      <c r="G445" s="115">
        <v>0</v>
      </c>
      <c r="H445" s="115">
        <v>-42552351</v>
      </c>
      <c r="M445" s="231"/>
    </row>
    <row r="446" spans="1:13" ht="15.5">
      <c r="A446" s="163"/>
      <c r="B446" s="231" t="s">
        <v>627</v>
      </c>
      <c r="F446" s="115">
        <f t="shared" si="25"/>
        <v>-716</v>
      </c>
      <c r="G446" s="115">
        <v>0</v>
      </c>
      <c r="H446" s="115">
        <v>-716236</v>
      </c>
      <c r="M446" s="231"/>
    </row>
    <row r="447" spans="1:13" ht="15.5">
      <c r="A447" s="163"/>
      <c r="B447" s="162" t="s">
        <v>556</v>
      </c>
      <c r="F447" s="115">
        <f t="shared" si="25"/>
        <v>-110</v>
      </c>
      <c r="G447" s="115">
        <v>0</v>
      </c>
      <c r="H447" s="115">
        <v>-110149</v>
      </c>
      <c r="M447" s="231"/>
    </row>
    <row r="448" spans="1:13" ht="15.5">
      <c r="A448" s="163"/>
      <c r="B448" s="162" t="s">
        <v>456</v>
      </c>
      <c r="F448" s="115">
        <f>ROUND(H448/1000,0)</f>
        <v>0</v>
      </c>
      <c r="G448" s="115">
        <v>0</v>
      </c>
      <c r="H448" s="115">
        <v>0</v>
      </c>
      <c r="M448" s="231"/>
    </row>
    <row r="449" spans="1:13" ht="15.5">
      <c r="A449" s="163"/>
      <c r="B449" s="162" t="s">
        <v>457</v>
      </c>
      <c r="F449" s="115">
        <f>ROUND(H449/1000,0)</f>
        <v>0</v>
      </c>
      <c r="G449" s="115">
        <v>0</v>
      </c>
      <c r="H449" s="115">
        <v>0</v>
      </c>
      <c r="M449" s="223"/>
    </row>
    <row r="450" spans="1:13" ht="15.5">
      <c r="A450" s="163"/>
      <c r="B450" s="162" t="s">
        <v>458</v>
      </c>
      <c r="F450" s="115">
        <f>ROUND(H450/1000,0)</f>
        <v>-4209</v>
      </c>
      <c r="G450" s="115">
        <v>0</v>
      </c>
      <c r="H450" s="115">
        <v>-4209451</v>
      </c>
      <c r="M450" s="223"/>
    </row>
    <row r="451" spans="1:13" ht="15.5">
      <c r="A451" s="163"/>
      <c r="B451" s="162" t="s">
        <v>557</v>
      </c>
      <c r="F451" s="115">
        <f>ROUND(H451/1000,0)</f>
        <v>166</v>
      </c>
      <c r="G451" s="115">
        <v>0</v>
      </c>
      <c r="H451" s="115">
        <v>165854</v>
      </c>
      <c r="M451" s="223"/>
    </row>
    <row r="452" spans="1:13" ht="13.5">
      <c r="A452" s="163"/>
      <c r="B452" s="162" t="s">
        <v>459</v>
      </c>
      <c r="F452" s="115">
        <f t="shared" ref="F452:F504" si="26">ROUND(H452/1000,0)</f>
        <v>-847</v>
      </c>
      <c r="G452" s="115">
        <v>0</v>
      </c>
      <c r="H452" s="115">
        <v>-846593</v>
      </c>
    </row>
    <row r="453" spans="1:13" ht="15.5">
      <c r="A453" s="159"/>
      <c r="B453" s="147" t="s">
        <v>460</v>
      </c>
      <c r="F453" s="115">
        <f t="shared" si="26"/>
        <v>-418971</v>
      </c>
      <c r="G453" s="115">
        <v>0</v>
      </c>
      <c r="H453" s="115">
        <v>-418970869</v>
      </c>
      <c r="M453" s="223"/>
    </row>
    <row r="454" spans="1:13" ht="15.5">
      <c r="A454" s="154"/>
      <c r="B454" s="147"/>
      <c r="F454" s="115">
        <f t="shared" si="26"/>
        <v>0</v>
      </c>
      <c r="G454" s="115">
        <v>0</v>
      </c>
      <c r="M454" s="223"/>
    </row>
    <row r="455" spans="1:13" ht="15.5">
      <c r="A455" s="154"/>
      <c r="B455" s="147" t="s">
        <v>461</v>
      </c>
      <c r="F455" s="115">
        <f t="shared" si="26"/>
        <v>1667769</v>
      </c>
      <c r="G455" s="115">
        <v>0</v>
      </c>
      <c r="H455" s="115">
        <v>1667768824</v>
      </c>
      <c r="M455" s="223"/>
    </row>
    <row r="456" spans="1:13" ht="15.5">
      <c r="F456" s="115">
        <f t="shared" si="26"/>
        <v>0</v>
      </c>
      <c r="G456" s="115">
        <v>0</v>
      </c>
      <c r="M456" s="233"/>
    </row>
    <row r="457" spans="1:13" ht="15.5">
      <c r="A457" s="146"/>
      <c r="B457" s="147" t="s">
        <v>462</v>
      </c>
      <c r="C457" s="146"/>
      <c r="F457" s="115">
        <f t="shared" si="26"/>
        <v>0</v>
      </c>
      <c r="G457" s="115">
        <v>0</v>
      </c>
      <c r="M457" s="233"/>
    </row>
    <row r="458" spans="1:13" ht="15.5">
      <c r="A458" s="164"/>
      <c r="B458" s="223" t="s">
        <v>628</v>
      </c>
      <c r="C458" s="147"/>
      <c r="F458" s="115">
        <f t="shared" si="26"/>
        <v>2498</v>
      </c>
      <c r="G458" s="115">
        <v>0</v>
      </c>
      <c r="H458" s="115">
        <v>2498264</v>
      </c>
      <c r="M458" s="223" t="s">
        <v>658</v>
      </c>
    </row>
    <row r="459" spans="1:13" ht="15.5">
      <c r="A459" s="164"/>
      <c r="B459" s="223" t="s">
        <v>629</v>
      </c>
      <c r="C459" s="147"/>
      <c r="F459" s="115">
        <f t="shared" si="26"/>
        <v>-192</v>
      </c>
      <c r="G459" s="115">
        <v>0</v>
      </c>
      <c r="H459" s="115">
        <v>-191882</v>
      </c>
      <c r="M459" s="223" t="s">
        <v>629</v>
      </c>
    </row>
    <row r="460" spans="1:13" ht="15.5">
      <c r="A460" s="164"/>
      <c r="B460" s="154" t="s">
        <v>463</v>
      </c>
      <c r="C460" s="147"/>
      <c r="F460" s="115">
        <f t="shared" si="26"/>
        <v>-65</v>
      </c>
      <c r="G460" s="115">
        <v>0</v>
      </c>
      <c r="H460" s="115">
        <v>-65332</v>
      </c>
      <c r="M460" s="233" t="s">
        <v>463</v>
      </c>
    </row>
    <row r="461" spans="1:13" ht="15.5">
      <c r="A461" s="164"/>
      <c r="B461" s="154" t="s">
        <v>464</v>
      </c>
      <c r="C461" s="147"/>
      <c r="F461" s="115">
        <f t="shared" si="26"/>
        <v>1111</v>
      </c>
      <c r="G461" s="115">
        <v>0</v>
      </c>
      <c r="H461" s="115">
        <v>1110999</v>
      </c>
      <c r="M461" s="233" t="s">
        <v>464</v>
      </c>
    </row>
    <row r="462" spans="1:13" ht="15.5">
      <c r="A462" s="164"/>
      <c r="B462" s="154" t="s">
        <v>465</v>
      </c>
      <c r="C462" s="147"/>
      <c r="F462" s="115">
        <f t="shared" si="26"/>
        <v>-1032</v>
      </c>
      <c r="G462" s="115">
        <v>0</v>
      </c>
      <c r="H462" s="115">
        <v>-1031642</v>
      </c>
      <c r="M462" s="233" t="s">
        <v>465</v>
      </c>
    </row>
    <row r="463" spans="1:13" ht="15.5">
      <c r="A463" s="164"/>
      <c r="B463" s="154" t="s">
        <v>558</v>
      </c>
      <c r="C463" s="147"/>
      <c r="F463" s="115">
        <f t="shared" si="26"/>
        <v>-1968</v>
      </c>
      <c r="G463" s="115">
        <v>0</v>
      </c>
      <c r="H463" s="115">
        <v>-1967897</v>
      </c>
      <c r="M463" s="233" t="s">
        <v>558</v>
      </c>
    </row>
    <row r="464" spans="1:13" ht="15.5">
      <c r="A464" s="164"/>
      <c r="B464" s="154" t="s">
        <v>466</v>
      </c>
      <c r="C464" s="147"/>
      <c r="F464" s="115">
        <f t="shared" si="26"/>
        <v>1968</v>
      </c>
      <c r="G464" s="115">
        <v>0</v>
      </c>
      <c r="H464" s="115">
        <v>1967897</v>
      </c>
      <c r="M464" s="233" t="s">
        <v>466</v>
      </c>
    </row>
    <row r="465" spans="1:13" ht="15.5">
      <c r="A465" s="164"/>
      <c r="B465" s="147" t="s">
        <v>467</v>
      </c>
      <c r="C465" s="147"/>
      <c r="F465" s="115">
        <f t="shared" si="26"/>
        <v>0</v>
      </c>
      <c r="G465" s="115">
        <v>0</v>
      </c>
      <c r="H465" s="115">
        <v>0</v>
      </c>
      <c r="M465" s="223" t="s">
        <v>467</v>
      </c>
    </row>
    <row r="466" spans="1:13" ht="15.5">
      <c r="A466" s="164"/>
      <c r="B466" s="154" t="s">
        <v>468</v>
      </c>
      <c r="C466" s="147"/>
      <c r="F466" s="115">
        <f t="shared" si="26"/>
        <v>0</v>
      </c>
      <c r="G466" s="115">
        <v>0</v>
      </c>
      <c r="H466" s="115">
        <v>0</v>
      </c>
      <c r="M466" s="233" t="s">
        <v>468</v>
      </c>
    </row>
    <row r="467" spans="1:13" ht="15.5">
      <c r="A467" s="164"/>
      <c r="B467" s="154" t="s">
        <v>469</v>
      </c>
      <c r="C467" s="147"/>
      <c r="F467" s="115">
        <f t="shared" si="26"/>
        <v>0</v>
      </c>
      <c r="G467" s="115">
        <v>0</v>
      </c>
      <c r="H467" s="115">
        <v>0</v>
      </c>
      <c r="M467" s="233" t="s">
        <v>469</v>
      </c>
    </row>
    <row r="468" spans="1:13" ht="15.5">
      <c r="A468" s="164"/>
      <c r="B468" s="147" t="s">
        <v>470</v>
      </c>
      <c r="C468" s="147"/>
      <c r="F468" s="115">
        <f t="shared" si="26"/>
        <v>0</v>
      </c>
      <c r="G468" s="115">
        <v>0</v>
      </c>
      <c r="H468" s="115">
        <v>0</v>
      </c>
      <c r="M468" s="223" t="s">
        <v>470</v>
      </c>
    </row>
    <row r="469" spans="1:13" ht="15.5">
      <c r="A469" s="164"/>
      <c r="B469" s="154" t="s">
        <v>471</v>
      </c>
      <c r="C469" s="147"/>
      <c r="F469" s="115">
        <f t="shared" si="26"/>
        <v>544</v>
      </c>
      <c r="G469" s="115">
        <v>0</v>
      </c>
      <c r="H469" s="115">
        <v>544173</v>
      </c>
      <c r="M469" s="233" t="s">
        <v>471</v>
      </c>
    </row>
    <row r="470" spans="1:13" ht="15.5">
      <c r="A470" s="165"/>
      <c r="B470" s="150" t="s">
        <v>472</v>
      </c>
      <c r="C470" s="150"/>
      <c r="F470" s="115">
        <f t="shared" si="26"/>
        <v>-98</v>
      </c>
      <c r="G470" s="115">
        <v>0</v>
      </c>
      <c r="H470" s="115">
        <v>-97837</v>
      </c>
      <c r="M470" s="226" t="s">
        <v>472</v>
      </c>
    </row>
    <row r="471" spans="1:13" ht="15.5">
      <c r="A471" s="165"/>
      <c r="B471" s="150" t="s">
        <v>473</v>
      </c>
      <c r="C471" s="150"/>
      <c r="F471" s="115">
        <f t="shared" si="26"/>
        <v>216</v>
      </c>
      <c r="G471" s="115">
        <v>0</v>
      </c>
      <c r="H471" s="115">
        <v>215500</v>
      </c>
      <c r="M471" s="226" t="s">
        <v>473</v>
      </c>
    </row>
    <row r="472" spans="1:13" ht="15.5">
      <c r="A472" s="165"/>
      <c r="B472" s="226" t="s">
        <v>659</v>
      </c>
      <c r="C472" s="150"/>
      <c r="F472" s="115">
        <f t="shared" si="26"/>
        <v>-2243</v>
      </c>
      <c r="G472" s="115">
        <v>0</v>
      </c>
      <c r="H472" s="115">
        <v>-2243369</v>
      </c>
      <c r="M472" s="226" t="s">
        <v>659</v>
      </c>
    </row>
    <row r="473" spans="1:13" ht="15.5">
      <c r="A473" s="166"/>
      <c r="B473" s="150" t="s">
        <v>474</v>
      </c>
      <c r="C473" s="150"/>
      <c r="F473" s="115">
        <f t="shared" si="26"/>
        <v>0</v>
      </c>
      <c r="G473" s="115">
        <v>0</v>
      </c>
      <c r="H473" s="115">
        <v>0</v>
      </c>
      <c r="M473" s="226" t="s">
        <v>474</v>
      </c>
    </row>
    <row r="474" spans="1:13" ht="15.5">
      <c r="A474" s="165"/>
      <c r="B474" s="162" t="s">
        <v>475</v>
      </c>
      <c r="C474" s="162"/>
      <c r="F474" s="115">
        <f t="shared" si="26"/>
        <v>-45</v>
      </c>
      <c r="G474" s="115">
        <v>0</v>
      </c>
      <c r="H474" s="115">
        <v>-45256</v>
      </c>
      <c r="M474" s="231" t="s">
        <v>475</v>
      </c>
    </row>
    <row r="475" spans="1:13" ht="15.5">
      <c r="A475" s="166"/>
      <c r="B475" s="150" t="s">
        <v>559</v>
      </c>
      <c r="C475" s="150"/>
      <c r="F475" s="115">
        <f t="shared" si="26"/>
        <v>16</v>
      </c>
      <c r="G475" s="115">
        <v>0</v>
      </c>
      <c r="H475" s="115">
        <v>15676</v>
      </c>
      <c r="M475" s="226" t="s">
        <v>559</v>
      </c>
    </row>
    <row r="476" spans="1:13" ht="15.5">
      <c r="A476" s="165"/>
      <c r="B476" s="162" t="s">
        <v>476</v>
      </c>
      <c r="C476" s="162"/>
      <c r="F476" s="115">
        <f t="shared" si="26"/>
        <v>0</v>
      </c>
      <c r="G476" s="115">
        <v>0</v>
      </c>
      <c r="H476" s="115">
        <v>0</v>
      </c>
      <c r="M476" s="231" t="s">
        <v>476</v>
      </c>
    </row>
    <row r="477" spans="1:13" ht="15.5">
      <c r="A477" s="165"/>
      <c r="B477" s="150" t="s">
        <v>477</v>
      </c>
      <c r="C477" s="150"/>
      <c r="F477" s="115">
        <f t="shared" si="26"/>
        <v>103</v>
      </c>
      <c r="G477" s="115">
        <v>0</v>
      </c>
      <c r="H477" s="115">
        <v>103331</v>
      </c>
      <c r="M477" s="226" t="s">
        <v>477</v>
      </c>
    </row>
    <row r="478" spans="1:13" ht="15.5">
      <c r="A478" s="165"/>
      <c r="B478" s="150" t="s">
        <v>478</v>
      </c>
      <c r="C478" s="150"/>
      <c r="F478" s="115">
        <f t="shared" si="26"/>
        <v>-22</v>
      </c>
      <c r="G478" s="115">
        <v>0</v>
      </c>
      <c r="H478" s="115">
        <v>-21688</v>
      </c>
      <c r="M478" s="226" t="s">
        <v>478</v>
      </c>
    </row>
    <row r="479" spans="1:13" ht="15.5">
      <c r="A479" s="165"/>
      <c r="B479" s="150" t="s">
        <v>479</v>
      </c>
      <c r="C479" s="150"/>
      <c r="F479" s="115">
        <f t="shared" ref="F479:F485" si="27">ROUND(H479/1000,0)</f>
        <v>66</v>
      </c>
      <c r="G479" s="115">
        <v>0</v>
      </c>
      <c r="H479" s="115">
        <v>65615</v>
      </c>
      <c r="M479" s="226" t="s">
        <v>479</v>
      </c>
    </row>
    <row r="480" spans="1:13" ht="15.5">
      <c r="A480" s="165"/>
      <c r="B480" s="150" t="s">
        <v>480</v>
      </c>
      <c r="C480" s="150"/>
      <c r="F480" s="115">
        <f t="shared" si="27"/>
        <v>-14</v>
      </c>
      <c r="G480" s="115">
        <v>0</v>
      </c>
      <c r="H480" s="115">
        <v>-13794</v>
      </c>
      <c r="M480" s="226" t="s">
        <v>480</v>
      </c>
    </row>
    <row r="481" spans="1:13" ht="15.5">
      <c r="A481" s="165"/>
      <c r="B481" s="167" t="s">
        <v>481</v>
      </c>
      <c r="C481" s="150"/>
      <c r="F481" s="115">
        <f t="shared" si="27"/>
        <v>0</v>
      </c>
      <c r="G481" s="115">
        <v>0</v>
      </c>
      <c r="H481" s="115">
        <v>0</v>
      </c>
      <c r="M481" s="234" t="s">
        <v>481</v>
      </c>
    </row>
    <row r="482" spans="1:13" ht="15.5">
      <c r="A482" s="165"/>
      <c r="B482" s="150" t="s">
        <v>482</v>
      </c>
      <c r="C482" s="150"/>
      <c r="F482" s="115">
        <f t="shared" si="27"/>
        <v>0</v>
      </c>
      <c r="G482" s="115">
        <v>0</v>
      </c>
      <c r="H482" s="115">
        <v>0</v>
      </c>
      <c r="M482" s="226" t="s">
        <v>482</v>
      </c>
    </row>
    <row r="483" spans="1:13" ht="15.5">
      <c r="A483" s="165"/>
      <c r="B483" s="154" t="s">
        <v>483</v>
      </c>
      <c r="C483" s="150"/>
      <c r="F483" s="115">
        <f t="shared" si="27"/>
        <v>0</v>
      </c>
      <c r="G483" s="115">
        <v>0</v>
      </c>
      <c r="H483" s="115">
        <v>0</v>
      </c>
      <c r="M483" s="233" t="s">
        <v>483</v>
      </c>
    </row>
    <row r="484" spans="1:13" ht="15.5">
      <c r="A484" s="165"/>
      <c r="B484" s="150" t="s">
        <v>484</v>
      </c>
      <c r="C484" s="150"/>
      <c r="F484" s="115">
        <f t="shared" si="27"/>
        <v>0</v>
      </c>
      <c r="G484" s="115">
        <v>0</v>
      </c>
      <c r="H484" s="115">
        <v>0</v>
      </c>
      <c r="M484" s="226" t="s">
        <v>484</v>
      </c>
    </row>
    <row r="485" spans="1:13" ht="15.5">
      <c r="A485" s="165"/>
      <c r="B485" s="154" t="s">
        <v>485</v>
      </c>
      <c r="C485" s="150"/>
      <c r="F485" s="115">
        <f t="shared" si="27"/>
        <v>0</v>
      </c>
      <c r="G485" s="115">
        <v>0</v>
      </c>
      <c r="H485" s="115">
        <v>0</v>
      </c>
      <c r="M485" s="233" t="s">
        <v>485</v>
      </c>
    </row>
    <row r="486" spans="1:13" ht="15.5">
      <c r="A486" s="165"/>
      <c r="B486" s="154" t="s">
        <v>486</v>
      </c>
      <c r="C486" s="150"/>
      <c r="F486" s="115">
        <f t="shared" si="26"/>
        <v>-940</v>
      </c>
      <c r="G486" s="115">
        <v>0</v>
      </c>
      <c r="H486" s="115">
        <v>-940445</v>
      </c>
      <c r="M486" s="233" t="s">
        <v>486</v>
      </c>
    </row>
    <row r="487" spans="1:13" ht="15.5">
      <c r="A487" s="165"/>
      <c r="B487" s="233" t="s">
        <v>630</v>
      </c>
      <c r="C487" s="150"/>
      <c r="F487" s="115">
        <f t="shared" si="26"/>
        <v>0</v>
      </c>
      <c r="G487" s="115">
        <v>0</v>
      </c>
      <c r="H487" s="115">
        <v>0</v>
      </c>
      <c r="M487" s="233" t="s">
        <v>630</v>
      </c>
    </row>
    <row r="488" spans="1:13" ht="15.5">
      <c r="A488" s="165"/>
      <c r="B488" s="234" t="s">
        <v>660</v>
      </c>
      <c r="C488" s="150"/>
      <c r="F488" s="115">
        <f t="shared" si="26"/>
        <v>0</v>
      </c>
      <c r="G488" s="115">
        <v>0</v>
      </c>
      <c r="H488" s="115">
        <v>0</v>
      </c>
      <c r="M488" s="234" t="s">
        <v>660</v>
      </c>
    </row>
    <row r="489" spans="1:13" ht="15.5">
      <c r="A489" s="165"/>
      <c r="B489" s="226" t="s">
        <v>661</v>
      </c>
      <c r="C489" s="150"/>
      <c r="F489" s="115">
        <f t="shared" si="26"/>
        <v>0</v>
      </c>
      <c r="G489" s="115">
        <v>0</v>
      </c>
      <c r="H489" s="115">
        <v>0</v>
      </c>
      <c r="M489" s="226" t="s">
        <v>661</v>
      </c>
    </row>
    <row r="490" spans="1:13" ht="15.5">
      <c r="A490" s="164"/>
      <c r="B490" s="233" t="s">
        <v>662</v>
      </c>
      <c r="C490" s="150"/>
      <c r="F490" s="115">
        <f t="shared" si="26"/>
        <v>0</v>
      </c>
      <c r="G490" s="115">
        <v>0</v>
      </c>
      <c r="H490" s="115">
        <v>0</v>
      </c>
      <c r="M490" s="233" t="s">
        <v>662</v>
      </c>
    </row>
    <row r="491" spans="1:13" ht="15.5">
      <c r="A491" s="164"/>
      <c r="B491" s="226" t="s">
        <v>663</v>
      </c>
      <c r="C491" s="150"/>
      <c r="F491" s="115">
        <f t="shared" si="26"/>
        <v>0</v>
      </c>
      <c r="G491" s="115">
        <v>0</v>
      </c>
      <c r="H491" s="115">
        <v>0</v>
      </c>
      <c r="M491" s="226" t="s">
        <v>663</v>
      </c>
    </row>
    <row r="492" spans="1:13" ht="15.5">
      <c r="A492" s="164"/>
      <c r="B492" s="233" t="s">
        <v>664</v>
      </c>
      <c r="C492" s="150"/>
      <c r="F492" s="115">
        <f t="shared" si="26"/>
        <v>0</v>
      </c>
      <c r="G492" s="115">
        <v>0</v>
      </c>
      <c r="H492" s="115">
        <v>0</v>
      </c>
      <c r="M492" s="233" t="s">
        <v>664</v>
      </c>
    </row>
    <row r="493" spans="1:13" ht="15.5">
      <c r="B493" s="233" t="s">
        <v>665</v>
      </c>
      <c r="C493" s="150"/>
      <c r="F493" s="115">
        <f t="shared" si="26"/>
        <v>0</v>
      </c>
      <c r="G493" s="115">
        <v>0</v>
      </c>
      <c r="H493" s="115">
        <v>0</v>
      </c>
      <c r="M493" s="233" t="s">
        <v>665</v>
      </c>
    </row>
    <row r="494" spans="1:13" ht="15.5">
      <c r="B494" s="233" t="s">
        <v>666</v>
      </c>
      <c r="C494" s="150"/>
      <c r="F494" s="115">
        <f t="shared" si="26"/>
        <v>0</v>
      </c>
      <c r="G494" s="115">
        <v>0</v>
      </c>
      <c r="H494" s="115">
        <v>0</v>
      </c>
      <c r="M494" s="233" t="s">
        <v>666</v>
      </c>
    </row>
    <row r="495" spans="1:13" ht="15.5">
      <c r="B495" s="233" t="s">
        <v>667</v>
      </c>
      <c r="C495" s="150"/>
      <c r="F495" s="115">
        <f t="shared" si="26"/>
        <v>0</v>
      </c>
      <c r="G495" s="115">
        <v>0</v>
      </c>
      <c r="H495" s="115">
        <v>0</v>
      </c>
      <c r="M495" s="233" t="s">
        <v>667</v>
      </c>
    </row>
    <row r="496" spans="1:13" ht="15.5">
      <c r="B496" s="233" t="s">
        <v>668</v>
      </c>
      <c r="C496" s="150"/>
      <c r="F496" s="115">
        <f t="shared" si="26"/>
        <v>0</v>
      </c>
      <c r="G496" s="115">
        <v>0</v>
      </c>
      <c r="H496" s="115">
        <v>0</v>
      </c>
      <c r="M496" s="233" t="s">
        <v>668</v>
      </c>
    </row>
    <row r="497" spans="2:13" ht="15.5">
      <c r="B497" s="233" t="s">
        <v>669</v>
      </c>
      <c r="C497" s="150"/>
      <c r="F497" s="115">
        <f t="shared" si="26"/>
        <v>0</v>
      </c>
      <c r="G497" s="115">
        <v>0</v>
      </c>
      <c r="H497" s="115">
        <v>0</v>
      </c>
      <c r="M497" s="233" t="s">
        <v>669</v>
      </c>
    </row>
    <row r="498" spans="2:13" ht="15.5">
      <c r="B498" s="233" t="s">
        <v>670</v>
      </c>
      <c r="C498" s="150"/>
      <c r="F498" s="115">
        <f t="shared" si="26"/>
        <v>0</v>
      </c>
      <c r="G498" s="115">
        <v>0</v>
      </c>
      <c r="H498" s="115">
        <v>0</v>
      </c>
      <c r="M498" s="233" t="s">
        <v>670</v>
      </c>
    </row>
    <row r="499" spans="2:13" ht="15.5">
      <c r="B499" s="154" t="s">
        <v>487</v>
      </c>
      <c r="C499" s="150"/>
      <c r="F499" s="115">
        <f t="shared" si="26"/>
        <v>-1999</v>
      </c>
      <c r="G499" s="115">
        <v>0</v>
      </c>
      <c r="H499" s="115">
        <v>-1998549</v>
      </c>
      <c r="M499" s="233" t="s">
        <v>487</v>
      </c>
    </row>
    <row r="500" spans="2:13" ht="15.5">
      <c r="B500" s="154" t="s">
        <v>488</v>
      </c>
      <c r="C500" s="150"/>
      <c r="F500" s="115">
        <f t="shared" si="26"/>
        <v>44462</v>
      </c>
      <c r="G500" s="115">
        <v>0</v>
      </c>
      <c r="H500" s="115">
        <v>44462479</v>
      </c>
      <c r="M500" s="233" t="s">
        <v>488</v>
      </c>
    </row>
    <row r="501" spans="2:13" ht="15.5">
      <c r="B501" s="154" t="s">
        <v>489</v>
      </c>
      <c r="C501" s="150"/>
      <c r="F501" s="115">
        <f t="shared" si="26"/>
        <v>0</v>
      </c>
      <c r="G501" s="115">
        <v>0</v>
      </c>
      <c r="H501" s="115">
        <v>0</v>
      </c>
      <c r="M501" s="233" t="s">
        <v>489</v>
      </c>
    </row>
    <row r="502" spans="2:13" ht="13.5">
      <c r="B502" s="147" t="s">
        <v>490</v>
      </c>
      <c r="C502" s="147"/>
      <c r="F502" s="115">
        <f t="shared" si="26"/>
        <v>42366</v>
      </c>
      <c r="G502" s="115">
        <v>0</v>
      </c>
      <c r="H502" s="115">
        <v>42366243</v>
      </c>
    </row>
    <row r="503" spans="2:13" ht="13.5">
      <c r="B503" s="147"/>
      <c r="C503" s="147"/>
      <c r="F503" s="115">
        <f t="shared" si="26"/>
        <v>0</v>
      </c>
      <c r="G503" s="115">
        <v>0</v>
      </c>
    </row>
    <row r="504" spans="2:13" ht="13.5">
      <c r="B504" s="147" t="s">
        <v>491</v>
      </c>
      <c r="C504" s="147"/>
      <c r="F504" s="115">
        <f t="shared" si="26"/>
        <v>1710135</v>
      </c>
      <c r="G504" s="115">
        <v>0</v>
      </c>
      <c r="H504" s="115">
        <v>1710135067</v>
      </c>
    </row>
    <row r="505" spans="2:13">
      <c r="G505" s="115">
        <v>0</v>
      </c>
    </row>
  </sheetData>
  <printOptions horizontalCentered="1"/>
  <pageMargins left="1" right="1" top="0.5" bottom="0.5" header="0.5" footer="0.5"/>
  <pageSetup scale="90" orientation="portrait" horizontalDpi="300" verticalDpi="300" r:id="rId1"/>
  <headerFooter alignWithMargins="0"/>
  <rowBreaks count="1" manualBreakCount="1">
    <brk id="58" max="6"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dimension ref="A1:L146"/>
  <sheetViews>
    <sheetView topLeftCell="A13" workbookViewId="0">
      <selection activeCell="G39" sqref="G39"/>
    </sheetView>
  </sheetViews>
  <sheetFormatPr defaultColWidth="10.54296875" defaultRowHeight="13"/>
  <cols>
    <col min="1" max="1" width="8.453125" style="178" customWidth="1"/>
    <col min="2" max="2" width="18.54296875" style="38" customWidth="1"/>
    <col min="3" max="4" width="10.54296875" style="16" customWidth="1"/>
    <col min="5" max="5" width="10.1796875" style="16" customWidth="1"/>
    <col min="6" max="6" width="14.54296875" style="19" customWidth="1"/>
    <col min="7" max="7" width="13.54296875" style="16" bestFit="1" customWidth="1"/>
    <col min="8" max="8" width="2.1796875" style="16" customWidth="1"/>
    <col min="9" max="9" width="18.453125" style="16" customWidth="1"/>
    <col min="10" max="10" width="19.1796875" style="16" customWidth="1"/>
    <col min="11" max="11" width="10.81640625" style="16" bestFit="1" customWidth="1"/>
    <col min="12" max="16384" width="10.54296875" style="16"/>
  </cols>
  <sheetData>
    <row r="1" spans="1:9">
      <c r="A1" s="562" t="s">
        <v>88</v>
      </c>
      <c r="B1" s="562"/>
      <c r="C1" s="562"/>
      <c r="D1" s="562"/>
      <c r="E1" s="562"/>
      <c r="F1" s="562"/>
      <c r="G1" s="562"/>
      <c r="H1" s="562"/>
    </row>
    <row r="2" spans="1:9">
      <c r="A2" s="562" t="s">
        <v>504</v>
      </c>
      <c r="B2" s="562"/>
      <c r="C2" s="562"/>
      <c r="D2" s="562"/>
      <c r="E2" s="562"/>
      <c r="F2" s="562"/>
      <c r="G2" s="562"/>
      <c r="H2" s="562"/>
    </row>
    <row r="3" spans="1:9">
      <c r="A3" s="562" t="s">
        <v>137</v>
      </c>
      <c r="B3" s="562"/>
      <c r="C3" s="562"/>
      <c r="D3" s="562"/>
      <c r="E3" s="562"/>
      <c r="F3" s="562"/>
      <c r="G3" s="562"/>
      <c r="H3" s="562"/>
    </row>
    <row r="4" spans="1:9">
      <c r="A4" s="563" t="str">
        <f>'ADJ DETAIL-INPUT'!A4</f>
        <v>TWELVE MONTHS ENDED DECEMBER 31, 2019</v>
      </c>
      <c r="B4" s="563"/>
      <c r="C4" s="563"/>
      <c r="D4" s="563"/>
      <c r="E4" s="563"/>
      <c r="F4" s="563"/>
      <c r="G4" s="563"/>
      <c r="H4" s="563"/>
    </row>
    <row r="5" spans="1:9">
      <c r="A5" s="564" t="s">
        <v>116</v>
      </c>
      <c r="B5" s="564"/>
      <c r="C5" s="564"/>
      <c r="D5" s="564"/>
      <c r="E5" s="564"/>
      <c r="F5" s="564"/>
      <c r="G5" s="564"/>
      <c r="H5" s="564"/>
    </row>
    <row r="6" spans="1:9" ht="13.5" thickBot="1">
      <c r="A6" s="177"/>
      <c r="B6" s="184"/>
      <c r="C6" s="17"/>
      <c r="D6" s="18"/>
      <c r="E6" s="18"/>
      <c r="F6" s="18"/>
      <c r="I6" s="20" t="s">
        <v>505</v>
      </c>
    </row>
    <row r="7" spans="1:9" ht="13.5" thickBot="1">
      <c r="C7" s="19"/>
      <c r="D7" s="19"/>
      <c r="E7" s="559" t="s">
        <v>504</v>
      </c>
      <c r="F7" s="560"/>
      <c r="G7" s="561"/>
      <c r="I7" s="20" t="s">
        <v>506</v>
      </c>
    </row>
    <row r="8" spans="1:9">
      <c r="C8" s="19"/>
      <c r="D8" s="19"/>
      <c r="E8" s="178">
        <f>'ADJ DETAIL-INPUT'!W10</f>
        <v>2.139999999999997</v>
      </c>
      <c r="F8" s="204"/>
      <c r="G8" s="204"/>
      <c r="I8" s="20"/>
    </row>
    <row r="9" spans="1:9">
      <c r="C9" s="19"/>
      <c r="D9" s="19"/>
      <c r="E9" s="21" t="s">
        <v>21</v>
      </c>
      <c r="F9" s="20" t="s">
        <v>532</v>
      </c>
      <c r="I9" s="20" t="s">
        <v>507</v>
      </c>
    </row>
    <row r="10" spans="1:9">
      <c r="B10" s="185" t="s">
        <v>117</v>
      </c>
      <c r="C10" s="19"/>
      <c r="D10" s="19"/>
      <c r="E10" s="189" t="s">
        <v>213</v>
      </c>
      <c r="F10" s="22" t="s">
        <v>118</v>
      </c>
      <c r="G10" s="22" t="s">
        <v>29</v>
      </c>
      <c r="I10" s="22" t="str">
        <f>F10</f>
        <v>Adjustments</v>
      </c>
    </row>
    <row r="11" spans="1:9">
      <c r="A11" s="178">
        <v>1</v>
      </c>
      <c r="B11" s="38" t="str">
        <f>'ADJ SUMMARY'!C10</f>
        <v>Results of Operations</v>
      </c>
      <c r="C11" s="19"/>
      <c r="D11" s="19"/>
      <c r="E11" s="188">
        <f>'ADJ SUMMARY'!E10</f>
        <v>1710135</v>
      </c>
      <c r="F11" s="175"/>
      <c r="G11" s="16">
        <f>SUM(E11:F11)</f>
        <v>1710135</v>
      </c>
      <c r="I11" s="205">
        <f>ROUND(E11*$E$37*-$F$44,0)+(E41*0.21)</f>
        <v>108.18000000000029</v>
      </c>
    </row>
    <row r="12" spans="1:9">
      <c r="A12" s="178">
        <f>'ADJ SUMMARY'!A11</f>
        <v>1.01</v>
      </c>
      <c r="B12" s="186" t="str">
        <f>'ADJ SUMMARY'!C11</f>
        <v>Deferred FIT Rate Base</v>
      </c>
      <c r="C12" s="19"/>
      <c r="D12" s="19"/>
      <c r="E12" s="23"/>
      <c r="F12" s="188">
        <f>'ADJ SUMMARY'!E11</f>
        <v>47</v>
      </c>
      <c r="G12" s="16">
        <f>SUM(E12:F12)</f>
        <v>47</v>
      </c>
      <c r="I12" s="188">
        <f t="shared" ref="I12:I33" si="0">ROUND(F12*$E$37*-$F$44,0)</f>
        <v>0</v>
      </c>
    </row>
    <row r="13" spans="1:9">
      <c r="A13" s="178">
        <f>'ADJ SUMMARY'!A12</f>
        <v>1.02</v>
      </c>
      <c r="B13" s="186" t="str">
        <f>'ADJ SUMMARY'!C12</f>
        <v>Deferred Debits and Credits</v>
      </c>
      <c r="C13" s="19"/>
      <c r="D13" s="19"/>
      <c r="E13" s="23"/>
      <c r="F13" s="188">
        <f>'ADJ SUMMARY'!E12</f>
        <v>1</v>
      </c>
      <c r="G13" s="188">
        <f t="shared" ref="G13:G16" si="1">SUM(E13:F13)</f>
        <v>1</v>
      </c>
      <c r="I13" s="188">
        <f t="shared" si="0"/>
        <v>0</v>
      </c>
    </row>
    <row r="14" spans="1:9">
      <c r="A14" s="178">
        <f>'ADJ SUMMARY'!A13</f>
        <v>1.03</v>
      </c>
      <c r="B14" s="186" t="str">
        <f>'ADJ SUMMARY'!C13</f>
        <v>Working Capital</v>
      </c>
      <c r="C14" s="19"/>
      <c r="D14" s="19"/>
      <c r="E14" s="23"/>
      <c r="F14" s="188">
        <f>'ADJ SUMMARY'!E13</f>
        <v>-3752</v>
      </c>
      <c r="G14" s="16">
        <f t="shared" si="1"/>
        <v>-3752</v>
      </c>
      <c r="I14" s="188">
        <f t="shared" si="0"/>
        <v>21</v>
      </c>
    </row>
    <row r="15" spans="1:9">
      <c r="A15" s="178">
        <f>'ADJ SUMMARY'!A14</f>
        <v>1.04</v>
      </c>
      <c r="B15" s="186" t="str">
        <f>'ADJ SUMMARY'!C14</f>
        <v>Remove AMI Rate Base</v>
      </c>
      <c r="C15" s="19"/>
      <c r="D15" s="19"/>
      <c r="E15" s="23"/>
      <c r="F15" s="188">
        <f>'ADJ SUMMARY'!E14</f>
        <v>-48288</v>
      </c>
      <c r="G15" s="16">
        <f t="shared" ref="G15" si="2">SUM(E15:F15)</f>
        <v>-48288</v>
      </c>
      <c r="I15" s="188">
        <f t="shared" si="0"/>
        <v>275</v>
      </c>
    </row>
    <row r="16" spans="1:9">
      <c r="A16" s="178">
        <f>'ADJ SUMMARY'!A15</f>
        <v>2.0099999999999998</v>
      </c>
      <c r="B16" s="186" t="str">
        <f>'ADJ SUMMARY'!C15</f>
        <v>Eliminate B &amp; O Taxes</v>
      </c>
      <c r="C16" s="19"/>
      <c r="D16" s="19"/>
      <c r="E16" s="23"/>
      <c r="F16" s="188">
        <f>'ADJ SUMMARY'!E15</f>
        <v>0</v>
      </c>
      <c r="G16" s="16">
        <f t="shared" si="1"/>
        <v>0</v>
      </c>
      <c r="I16" s="188">
        <f t="shared" si="0"/>
        <v>0</v>
      </c>
    </row>
    <row r="17" spans="1:9">
      <c r="A17" s="178">
        <f>'ADJ SUMMARY'!A16</f>
        <v>2.0199999999999996</v>
      </c>
      <c r="B17" s="186" t="str">
        <f>'ADJ SUMMARY'!C16</f>
        <v>Restate Property Tax</v>
      </c>
      <c r="C17" s="19"/>
      <c r="D17" s="19"/>
      <c r="E17" s="23"/>
      <c r="F17" s="188">
        <f>'ADJ SUMMARY'!E16</f>
        <v>0</v>
      </c>
      <c r="G17" s="16">
        <f t="shared" ref="G17:G32" si="3">SUM(E17:F17)</f>
        <v>0</v>
      </c>
      <c r="I17" s="188">
        <f t="shared" si="0"/>
        <v>0</v>
      </c>
    </row>
    <row r="18" spans="1:9">
      <c r="A18" s="178">
        <f>'ADJ SUMMARY'!A17</f>
        <v>2.0299999999999994</v>
      </c>
      <c r="B18" s="186" t="str">
        <f>'ADJ SUMMARY'!C17</f>
        <v>Uncollect. Expense</v>
      </c>
      <c r="C18" s="19"/>
      <c r="D18" s="19"/>
      <c r="E18" s="23"/>
      <c r="F18" s="188">
        <f>'ADJ SUMMARY'!E17</f>
        <v>0</v>
      </c>
      <c r="G18" s="16">
        <f t="shared" si="3"/>
        <v>0</v>
      </c>
      <c r="I18" s="188">
        <f t="shared" si="0"/>
        <v>0</v>
      </c>
    </row>
    <row r="19" spans="1:9">
      <c r="A19" s="178">
        <f>'ADJ SUMMARY'!A18</f>
        <v>2.0399999999999991</v>
      </c>
      <c r="B19" s="186" t="str">
        <f>'ADJ SUMMARY'!C18</f>
        <v>Regulatory Expense</v>
      </c>
      <c r="C19" s="19"/>
      <c r="D19" s="19"/>
      <c r="E19" s="23"/>
      <c r="F19" s="188">
        <f>'ADJ SUMMARY'!E18</f>
        <v>0</v>
      </c>
      <c r="G19" s="16">
        <f t="shared" si="3"/>
        <v>0</v>
      </c>
      <c r="I19" s="188">
        <f t="shared" si="0"/>
        <v>0</v>
      </c>
    </row>
    <row r="20" spans="1:9">
      <c r="A20" s="178">
        <f>'ADJ SUMMARY'!A19</f>
        <v>2.0499999999999989</v>
      </c>
      <c r="B20" s="186" t="str">
        <f>'ADJ SUMMARY'!C19</f>
        <v>Injuries and Damages</v>
      </c>
      <c r="C20" s="19"/>
      <c r="D20" s="19"/>
      <c r="E20" s="23"/>
      <c r="F20" s="188">
        <f>'ADJ SUMMARY'!E19</f>
        <v>0</v>
      </c>
      <c r="G20" s="16">
        <f t="shared" si="3"/>
        <v>0</v>
      </c>
      <c r="I20" s="188">
        <f t="shared" si="0"/>
        <v>0</v>
      </c>
    </row>
    <row r="21" spans="1:9">
      <c r="A21" s="178">
        <f>'ADJ SUMMARY'!A20</f>
        <v>2.0599999999999987</v>
      </c>
      <c r="B21" s="186" t="str">
        <f>'ADJ SUMMARY'!C20</f>
        <v>FIT/DFIT/ ITC Expense</v>
      </c>
      <c r="C21" s="19"/>
      <c r="D21" s="19"/>
      <c r="E21" s="23"/>
      <c r="F21" s="188">
        <f>'ADJ SUMMARY'!E20</f>
        <v>0</v>
      </c>
      <c r="G21" s="16">
        <f t="shared" si="3"/>
        <v>0</v>
      </c>
      <c r="I21" s="188">
        <f t="shared" si="0"/>
        <v>0</v>
      </c>
    </row>
    <row r="22" spans="1:9">
      <c r="A22" s="178">
        <f>'ADJ SUMMARY'!A21</f>
        <v>2.0699999999999985</v>
      </c>
      <c r="B22" s="186" t="str">
        <f>'ADJ SUMMARY'!C21</f>
        <v>Office Space Charges to Non-Utility</v>
      </c>
      <c r="C22" s="19"/>
      <c r="D22" s="19"/>
      <c r="E22" s="23"/>
      <c r="F22" s="188">
        <f>'ADJ SUMMARY'!E21</f>
        <v>0</v>
      </c>
      <c r="G22" s="16">
        <f t="shared" si="3"/>
        <v>0</v>
      </c>
      <c r="I22" s="188">
        <f t="shared" si="0"/>
        <v>0</v>
      </c>
    </row>
    <row r="23" spans="1:9">
      <c r="A23" s="178">
        <f>'ADJ SUMMARY'!A22</f>
        <v>2.0799999999999983</v>
      </c>
      <c r="B23" s="186" t="str">
        <f>'ADJ SUMMARY'!C22</f>
        <v>Restate Excise Taxes</v>
      </c>
      <c r="C23" s="19"/>
      <c r="D23" s="19"/>
      <c r="E23" s="23"/>
      <c r="F23" s="188">
        <f>'ADJ SUMMARY'!E22</f>
        <v>0</v>
      </c>
      <c r="G23" s="16">
        <f t="shared" si="3"/>
        <v>0</v>
      </c>
      <c r="I23" s="188">
        <f t="shared" si="0"/>
        <v>0</v>
      </c>
    </row>
    <row r="24" spans="1:9">
      <c r="A24" s="178">
        <f>'ADJ SUMMARY'!A23</f>
        <v>2.0899999999999981</v>
      </c>
      <c r="B24" s="186" t="str">
        <f>'ADJ SUMMARY'!C23</f>
        <v>Net Gains &amp; Losses</v>
      </c>
      <c r="C24" s="19"/>
      <c r="D24" s="19"/>
      <c r="E24" s="23"/>
      <c r="F24" s="188">
        <f>'ADJ SUMMARY'!E23</f>
        <v>0</v>
      </c>
      <c r="G24" s="16">
        <f t="shared" si="3"/>
        <v>0</v>
      </c>
      <c r="I24" s="188">
        <f t="shared" si="0"/>
        <v>0</v>
      </c>
    </row>
    <row r="25" spans="1:9">
      <c r="A25" s="178">
        <f>'ADJ SUMMARY'!A24</f>
        <v>2.0999999999999979</v>
      </c>
      <c r="B25" s="186" t="str">
        <f>'ADJ SUMMARY'!C24</f>
        <v>Weather Normalization</v>
      </c>
      <c r="C25" s="19"/>
      <c r="D25" s="19"/>
      <c r="E25" s="23"/>
      <c r="F25" s="188">
        <f>'ADJ SUMMARY'!E24</f>
        <v>0</v>
      </c>
      <c r="G25" s="16">
        <f t="shared" si="3"/>
        <v>0</v>
      </c>
      <c r="I25" s="188">
        <f t="shared" si="0"/>
        <v>0</v>
      </c>
    </row>
    <row r="26" spans="1:9">
      <c r="A26" s="178">
        <f>'ADJ SUMMARY'!A25</f>
        <v>2.1099999999999977</v>
      </c>
      <c r="B26" s="186" t="str">
        <f>'ADJ SUMMARY'!C25</f>
        <v>Eliminate Adder Schedules</v>
      </c>
      <c r="C26" s="19"/>
      <c r="D26" s="19"/>
      <c r="E26" s="23"/>
      <c r="F26" s="188">
        <f>'ADJ SUMMARY'!E25</f>
        <v>0</v>
      </c>
      <c r="G26" s="16">
        <f t="shared" si="3"/>
        <v>0</v>
      </c>
      <c r="I26" s="188">
        <f t="shared" si="0"/>
        <v>0</v>
      </c>
    </row>
    <row r="27" spans="1:9">
      <c r="A27" s="178">
        <f>'ADJ SUMMARY'!A26</f>
        <v>2.1199999999999974</v>
      </c>
      <c r="B27" s="186" t="str">
        <f>'ADJ SUMMARY'!C26</f>
        <v>Misc. Restating Non-Util / Non- Recurring Expenses</v>
      </c>
      <c r="C27" s="19"/>
      <c r="D27" s="19"/>
      <c r="E27" s="23"/>
      <c r="F27" s="188">
        <f>'ADJ SUMMARY'!E26</f>
        <v>0</v>
      </c>
      <c r="G27" s="16">
        <f t="shared" si="3"/>
        <v>0</v>
      </c>
      <c r="I27" s="188">
        <f t="shared" si="0"/>
        <v>0</v>
      </c>
    </row>
    <row r="28" spans="1:9">
      <c r="A28" s="178">
        <f>'ADJ SUMMARY'!A29</f>
        <v>2.1499999999999968</v>
      </c>
      <c r="B28" s="186" t="str">
        <f>'ADJ SUMMARY'!C29</f>
        <v>Eliminate WA Power Cost Defer</v>
      </c>
      <c r="C28" s="19"/>
      <c r="D28" s="19"/>
      <c r="E28" s="23"/>
      <c r="F28" s="188">
        <f>'ADJ SUMMARY'!E29</f>
        <v>0</v>
      </c>
      <c r="G28" s="16">
        <f t="shared" si="3"/>
        <v>0</v>
      </c>
      <c r="I28" s="188">
        <f t="shared" si="0"/>
        <v>0</v>
      </c>
    </row>
    <row r="29" spans="1:9">
      <c r="A29" s="178">
        <f>'ADJ SUMMARY'!A30</f>
        <v>2.1599999999999966</v>
      </c>
      <c r="B29" s="186" t="str">
        <f>'ADJ SUMMARY'!C30</f>
        <v>Nez Perce Settlement Adjustment</v>
      </c>
      <c r="C29" s="19"/>
      <c r="D29" s="19"/>
      <c r="E29" s="23"/>
      <c r="F29" s="188">
        <f>'ADJ SUMMARY'!E30</f>
        <v>0</v>
      </c>
      <c r="G29" s="16">
        <f t="shared" si="3"/>
        <v>0</v>
      </c>
      <c r="I29" s="188">
        <f t="shared" si="0"/>
        <v>0</v>
      </c>
    </row>
    <row r="30" spans="1:9">
      <c r="A30" s="178">
        <f>'ADJ SUMMARY'!A27</f>
        <v>2.1299999999999972</v>
      </c>
      <c r="B30" s="186" t="str">
        <f>'ADJ SUMMARY'!C27</f>
        <v>Restating Incentives</v>
      </c>
      <c r="C30" s="19"/>
      <c r="D30" s="19"/>
      <c r="E30" s="23"/>
      <c r="F30" s="188">
        <f>'ADJ SUMMARY'!E27</f>
        <v>0</v>
      </c>
      <c r="G30" s="16">
        <f t="shared" ref="G30" si="4">SUM(E30:F30)</f>
        <v>0</v>
      </c>
      <c r="I30" s="188">
        <f t="shared" si="0"/>
        <v>0</v>
      </c>
    </row>
    <row r="31" spans="1:9">
      <c r="A31" s="178">
        <f>'ADJ SUMMARY'!A31</f>
        <v>2.1699999999999964</v>
      </c>
      <c r="B31" s="186" t="str">
        <f>'ADJ SUMMARY'!C31</f>
        <v>Normalize CS2/Colstrip Major Maint</v>
      </c>
      <c r="C31" s="19"/>
      <c r="D31" s="19"/>
      <c r="E31" s="23"/>
      <c r="F31" s="188">
        <f>'ADJ SUMMARY'!E31</f>
        <v>0</v>
      </c>
      <c r="G31" s="16">
        <f>SUM(E31:F31)</f>
        <v>0</v>
      </c>
      <c r="I31" s="188">
        <f t="shared" si="0"/>
        <v>0</v>
      </c>
    </row>
    <row r="32" spans="1:9">
      <c r="A32" s="178">
        <f>'ADJ SUMMARY'!A28</f>
        <v>2.139999999999997</v>
      </c>
      <c r="B32" s="186" t="str">
        <f>'ADJ SUMMARY'!C28</f>
        <v>Restate Debt Interest</v>
      </c>
      <c r="C32" s="19"/>
      <c r="D32" s="19"/>
      <c r="E32" s="23"/>
      <c r="F32" s="188">
        <f>'ADJ SUMMARY'!E28</f>
        <v>0</v>
      </c>
      <c r="G32" s="16">
        <f t="shared" si="3"/>
        <v>0</v>
      </c>
      <c r="I32" s="188">
        <f t="shared" si="0"/>
        <v>0</v>
      </c>
    </row>
    <row r="33" spans="1:12">
      <c r="A33" s="178">
        <f>'ADJ SUMMARY'!A32</f>
        <v>2.1799999999999962</v>
      </c>
      <c r="B33" s="186" t="str">
        <f>'ADJ SUMMARY'!C32</f>
        <v>Authorized Power Supply</v>
      </c>
      <c r="C33" s="19"/>
      <c r="D33" s="19"/>
      <c r="E33" s="23"/>
      <c r="F33" s="188">
        <f>'ADJ SUMMARY'!E32</f>
        <v>0</v>
      </c>
      <c r="G33" s="16">
        <f t="shared" ref="G33" si="5">SUM(E33:F33)</f>
        <v>0</v>
      </c>
      <c r="I33" s="188">
        <f t="shared" si="0"/>
        <v>0</v>
      </c>
    </row>
    <row r="34" spans="1:12" ht="18" customHeight="1">
      <c r="B34" s="186"/>
      <c r="C34" s="19"/>
      <c r="D34" s="299"/>
      <c r="E34" s="300"/>
      <c r="F34" s="301"/>
      <c r="G34" s="302"/>
      <c r="H34" s="303"/>
      <c r="I34" s="303"/>
    </row>
    <row r="35" spans="1:12">
      <c r="B35" s="186" t="s">
        <v>537</v>
      </c>
      <c r="C35" s="19"/>
      <c r="D35" s="19"/>
      <c r="E35" s="51">
        <f>SUM(E11:E33)</f>
        <v>1710135</v>
      </c>
      <c r="F35" s="51">
        <f>SUM(F11:F33)</f>
        <v>-51992</v>
      </c>
      <c r="G35" s="51">
        <f>SUM(G11:G33)</f>
        <v>1658143</v>
      </c>
      <c r="H35" s="23"/>
      <c r="I35" s="23"/>
      <c r="K35" s="304">
        <f>G35-'ADJ SUMMARY'!E34</f>
        <v>0</v>
      </c>
      <c r="L35" s="202" t="s">
        <v>529</v>
      </c>
    </row>
    <row r="36" spans="1:12" ht="5.25" customHeight="1">
      <c r="C36" s="19"/>
      <c r="D36" s="19"/>
      <c r="E36" s="51"/>
      <c r="F36" s="51"/>
      <c r="G36" s="51"/>
    </row>
    <row r="37" spans="1:12">
      <c r="B37" s="38" t="s">
        <v>138</v>
      </c>
      <c r="C37" s="19"/>
      <c r="D37" s="19"/>
      <c r="E37" s="112">
        <f>'RR SUMMARY'!N10</f>
        <v>2.7099999999999999E-2</v>
      </c>
      <c r="F37" s="112">
        <f>E37-I37</f>
        <v>2.7099999999999999E-2</v>
      </c>
      <c r="G37" s="56"/>
      <c r="I37" s="112"/>
    </row>
    <row r="38" spans="1:12" ht="6" customHeight="1">
      <c r="C38" s="19"/>
      <c r="D38" s="19"/>
      <c r="E38" s="51"/>
      <c r="F38" s="51"/>
      <c r="G38" s="51"/>
    </row>
    <row r="39" spans="1:12">
      <c r="B39" s="38" t="s">
        <v>119</v>
      </c>
      <c r="C39" s="19"/>
      <c r="D39" s="19"/>
      <c r="E39" s="51">
        <f>E35*E37</f>
        <v>46344.658499999998</v>
      </c>
      <c r="F39" s="51">
        <f>F35*F37</f>
        <v>-1408.9831999999999</v>
      </c>
      <c r="G39" s="51">
        <f>SUM(E39:F39)</f>
        <v>44935.675299999995</v>
      </c>
      <c r="I39" s="51">
        <f>SUM(I11:I33)</f>
        <v>404.18000000000029</v>
      </c>
    </row>
    <row r="40" spans="1:12">
      <c r="C40" s="19"/>
      <c r="D40" s="19"/>
      <c r="E40" s="51"/>
      <c r="F40" s="51"/>
      <c r="G40" s="51"/>
      <c r="I40" s="51"/>
    </row>
    <row r="41" spans="1:12">
      <c r="B41" s="38" t="s">
        <v>503</v>
      </c>
      <c r="C41" s="19"/>
      <c r="D41" s="19"/>
      <c r="E41" s="357">
        <v>46858</v>
      </c>
      <c r="F41" s="190"/>
      <c r="G41" s="56">
        <f>SUM(E41:F41)</f>
        <v>46858</v>
      </c>
      <c r="I41" s="190"/>
    </row>
    <row r="42" spans="1:12" ht="5.25" customHeight="1">
      <c r="C42" s="19"/>
      <c r="D42" s="19"/>
      <c r="E42" s="51"/>
      <c r="F42" s="51"/>
      <c r="G42" s="51"/>
      <c r="I42" s="51"/>
    </row>
    <row r="43" spans="1:12">
      <c r="B43" s="38" t="s">
        <v>121</v>
      </c>
      <c r="C43" s="19"/>
      <c r="D43" s="19"/>
      <c r="E43" s="51">
        <f>E39-E41</f>
        <v>-513.34150000000227</v>
      </c>
      <c r="F43" s="51">
        <f>F39-F41</f>
        <v>-1408.9831999999999</v>
      </c>
      <c r="G43" s="51">
        <f>SUM(E43:F43)</f>
        <v>-1922.3247000000022</v>
      </c>
      <c r="I43" s="51"/>
    </row>
    <row r="44" spans="1:12" ht="18" customHeight="1">
      <c r="B44" s="38" t="s">
        <v>122</v>
      </c>
      <c r="D44" s="19"/>
      <c r="E44" s="192">
        <v>0.21</v>
      </c>
      <c r="F44" s="192">
        <v>0.21</v>
      </c>
      <c r="G44" s="56"/>
      <c r="I44" s="192"/>
    </row>
    <row r="45" spans="1:12" ht="5.25" customHeight="1" thickBot="1">
      <c r="D45" s="19"/>
      <c r="E45" s="51"/>
      <c r="F45" s="51"/>
      <c r="G45" s="51"/>
      <c r="I45" s="51"/>
    </row>
    <row r="46" spans="1:12" ht="13.5" thickBot="1">
      <c r="B46" s="38" t="s">
        <v>123</v>
      </c>
      <c r="D46" s="19"/>
      <c r="E46" s="207">
        <f>ROUND(E43*-E44,0)</f>
        <v>108</v>
      </c>
      <c r="F46" s="73">
        <f>ROUND(F43*-F44,0)</f>
        <v>296</v>
      </c>
      <c r="G46" s="73">
        <f>SUM(E46:F46)</f>
        <v>404</v>
      </c>
      <c r="I46" s="73">
        <f>I39</f>
        <v>404.18000000000029</v>
      </c>
      <c r="J46" s="206" t="s">
        <v>533</v>
      </c>
      <c r="K46" s="16">
        <f>'ADJ DETAIL-INPUT'!AB53+'ADJ DETAIL-INPUT'!W52-I46</f>
        <v>-0.29352800000032175</v>
      </c>
    </row>
    <row r="47" spans="1:12" ht="13.5" thickTop="1">
      <c r="D47" s="19"/>
      <c r="E47" s="208">
        <f>E8</f>
        <v>2.139999999999997</v>
      </c>
      <c r="F47" s="55"/>
      <c r="G47" s="55"/>
      <c r="I47" s="55"/>
    </row>
    <row r="48" spans="1:12" ht="13.5" thickBot="1">
      <c r="E48" s="209" t="s">
        <v>21</v>
      </c>
      <c r="F48" s="191"/>
    </row>
    <row r="49" spans="1:8" hidden="1">
      <c r="A49" s="179" t="s">
        <v>195</v>
      </c>
      <c r="B49" s="187" t="s">
        <v>194</v>
      </c>
    </row>
    <row r="50" spans="1:8" hidden="1">
      <c r="B50" s="185" t="s">
        <v>120</v>
      </c>
    </row>
    <row r="51" spans="1:8" hidden="1">
      <c r="B51" s="38" t="s">
        <v>124</v>
      </c>
      <c r="C51" s="65">
        <v>2430</v>
      </c>
      <c r="H51" s="16" t="s">
        <v>189</v>
      </c>
    </row>
    <row r="52" spans="1:8" hidden="1">
      <c r="B52" s="38" t="s">
        <v>125</v>
      </c>
      <c r="C52" s="64">
        <v>2935</v>
      </c>
      <c r="H52" s="16" t="s">
        <v>189</v>
      </c>
    </row>
    <row r="53" spans="1:8" hidden="1">
      <c r="B53" s="38" t="s">
        <v>126</v>
      </c>
      <c r="C53" s="24">
        <f>C51+C52</f>
        <v>5365</v>
      </c>
    </row>
    <row r="54" spans="1:8" hidden="1">
      <c r="C54" s="23"/>
    </row>
    <row r="55" spans="1:8" hidden="1">
      <c r="C55" s="28"/>
      <c r="D55" s="20"/>
      <c r="E55" s="20" t="s">
        <v>127</v>
      </c>
    </row>
    <row r="56" spans="1:8" hidden="1">
      <c r="C56" s="22" t="s">
        <v>98</v>
      </c>
      <c r="D56" s="22" t="s">
        <v>128</v>
      </c>
      <c r="E56" s="22" t="s">
        <v>27</v>
      </c>
    </row>
    <row r="57" spans="1:8" hidden="1">
      <c r="B57" s="38" t="s">
        <v>129</v>
      </c>
      <c r="C57" s="39" t="e">
        <f>#REF!</f>
        <v>#REF!</v>
      </c>
      <c r="D57" s="40" t="e">
        <f>ROUND(C57/$C$60,4)</f>
        <v>#REF!</v>
      </c>
      <c r="E57" s="39" t="e">
        <f>D57*E60</f>
        <v>#REF!</v>
      </c>
      <c r="F57" s="68"/>
    </row>
    <row r="58" spans="1:8" hidden="1">
      <c r="B58" s="38" t="s">
        <v>130</v>
      </c>
      <c r="C58" s="41" t="e">
        <f>#REF!</f>
        <v>#REF!</v>
      </c>
      <c r="D58" s="40" t="e">
        <f>ROUND(C58/$C$60,4)</f>
        <v>#REF!</v>
      </c>
      <c r="E58" s="41" t="e">
        <f>D58*E60</f>
        <v>#REF!</v>
      </c>
    </row>
    <row r="59" spans="1:8" hidden="1">
      <c r="B59" s="38" t="s">
        <v>131</v>
      </c>
      <c r="C59" s="41" t="e">
        <f>#REF!</f>
        <v>#REF!</v>
      </c>
      <c r="D59" s="40" t="e">
        <f>ROUND(C59/$C$60,4)-0.0001</f>
        <v>#REF!</v>
      </c>
      <c r="E59" s="41" t="e">
        <f>E60*D59</f>
        <v>#REF!</v>
      </c>
    </row>
    <row r="60" spans="1:8" hidden="1">
      <c r="B60" s="38" t="s">
        <v>132</v>
      </c>
      <c r="C60" s="42" t="e">
        <f>C57+C58+C59</f>
        <v>#REF!</v>
      </c>
      <c r="D60" s="43" t="e">
        <f>D57+D58+D59</f>
        <v>#REF!</v>
      </c>
      <c r="E60" s="42">
        <f>C53</f>
        <v>5365</v>
      </c>
    </row>
    <row r="61" spans="1:8" hidden="1">
      <c r="C61" s="44"/>
      <c r="D61" s="44"/>
      <c r="E61" s="44"/>
    </row>
    <row r="62" spans="1:8" hidden="1">
      <c r="B62" s="38" t="s">
        <v>133</v>
      </c>
      <c r="C62" s="39" t="e">
        <f>#REF!</f>
        <v>#REF!</v>
      </c>
      <c r="D62" s="40" t="e">
        <f>C62/C64</f>
        <v>#REF!</v>
      </c>
      <c r="E62" s="39" t="e">
        <f>D62*E64</f>
        <v>#REF!</v>
      </c>
    </row>
    <row r="63" spans="1:8" hidden="1">
      <c r="B63" s="38" t="s">
        <v>134</v>
      </c>
      <c r="C63" s="44" t="e">
        <f>#REF!</f>
        <v>#REF!</v>
      </c>
      <c r="D63" s="40" t="e">
        <f>C63/C64</f>
        <v>#REF!</v>
      </c>
      <c r="E63" s="44" t="e">
        <f>D63*E64</f>
        <v>#REF!</v>
      </c>
    </row>
    <row r="64" spans="1:8" hidden="1">
      <c r="B64" s="38" t="s">
        <v>132</v>
      </c>
      <c r="C64" s="42" t="e">
        <f>C62+C63</f>
        <v>#REF!</v>
      </c>
      <c r="D64" s="43" t="e">
        <f>D62+D63</f>
        <v>#REF!</v>
      </c>
      <c r="E64" s="42" t="e">
        <f>E57</f>
        <v>#REF!</v>
      </c>
    </row>
    <row r="65" spans="1:6" hidden="1">
      <c r="C65" s="44"/>
      <c r="D65" s="44"/>
      <c r="E65" s="44"/>
    </row>
    <row r="66" spans="1:6" hidden="1">
      <c r="B66" s="38" t="s">
        <v>135</v>
      </c>
      <c r="C66" s="39" t="e">
        <f>#REF!</f>
        <v>#REF!</v>
      </c>
      <c r="D66" s="45" t="e">
        <f>C66/C68</f>
        <v>#REF!</v>
      </c>
      <c r="E66" s="39" t="e">
        <f>E68*D66</f>
        <v>#REF!</v>
      </c>
    </row>
    <row r="67" spans="1:6" hidden="1">
      <c r="B67" s="38" t="s">
        <v>136</v>
      </c>
      <c r="C67" s="44" t="e">
        <f>#REF!</f>
        <v>#REF!</v>
      </c>
      <c r="D67" s="46" t="e">
        <f>C67/C68</f>
        <v>#REF!</v>
      </c>
      <c r="E67" s="44" t="e">
        <f>E68*D67</f>
        <v>#REF!</v>
      </c>
    </row>
    <row r="68" spans="1:6" hidden="1">
      <c r="B68" s="38" t="s">
        <v>132</v>
      </c>
      <c r="C68" s="42" t="e">
        <f>SUM(C66:C67)</f>
        <v>#REF!</v>
      </c>
      <c r="D68" s="47" t="e">
        <f>SUM(D66:D67)</f>
        <v>#REF!</v>
      </c>
      <c r="E68" s="42" t="e">
        <f>E58</f>
        <v>#REF!</v>
      </c>
    </row>
    <row r="69" spans="1:6" hidden="1">
      <c r="A69" s="180" t="str">
        <f>A1</f>
        <v>AVISTA UTILITIES</v>
      </c>
      <c r="C69" s="14"/>
      <c r="D69" s="15"/>
      <c r="E69" s="14"/>
      <c r="F69" s="15"/>
    </row>
    <row r="70" spans="1:6" hidden="1">
      <c r="A70" s="180" t="str">
        <f>A2</f>
        <v>Restate Debt Interest</v>
      </c>
      <c r="C70" s="14"/>
      <c r="D70" s="15"/>
      <c r="E70" s="14"/>
      <c r="F70" s="15"/>
    </row>
    <row r="71" spans="1:6" hidden="1">
      <c r="A71" s="180" t="s">
        <v>139</v>
      </c>
      <c r="C71" s="14"/>
      <c r="D71" s="15"/>
      <c r="E71" s="14"/>
      <c r="F71" s="15"/>
    </row>
    <row r="72" spans="1:6" hidden="1">
      <c r="A72" s="181" t="str">
        <f>A4</f>
        <v>TWELVE MONTHS ENDED DECEMBER 31, 2019</v>
      </c>
      <c r="C72" s="17"/>
      <c r="D72" s="15"/>
      <c r="E72" s="17"/>
      <c r="F72" s="15"/>
    </row>
    <row r="73" spans="1:6" hidden="1">
      <c r="A73" s="182" t="s">
        <v>116</v>
      </c>
      <c r="C73" s="14"/>
      <c r="D73" s="15"/>
      <c r="E73" s="15"/>
      <c r="F73" s="15"/>
    </row>
    <row r="74" spans="1:6" hidden="1">
      <c r="C74" s="19"/>
      <c r="D74" s="19"/>
      <c r="E74" s="21"/>
      <c r="F74" s="20" t="s">
        <v>20</v>
      </c>
    </row>
    <row r="75" spans="1:6" hidden="1">
      <c r="B75" s="185" t="s">
        <v>117</v>
      </c>
      <c r="C75" s="19"/>
      <c r="D75" s="19"/>
      <c r="E75" s="21"/>
      <c r="F75" s="22" t="s">
        <v>118</v>
      </c>
    </row>
    <row r="76" spans="1:6" hidden="1">
      <c r="A76" s="178" t="e">
        <f>'ADJ SUMMARY'!#REF!</f>
        <v>#REF!</v>
      </c>
      <c r="B76" s="38" t="e">
        <f>'ADJ SUMMARY'!#REF!</f>
        <v>#REF!</v>
      </c>
      <c r="C76" s="19"/>
      <c r="D76" s="19"/>
      <c r="E76" s="23"/>
      <c r="F76" s="67" t="e">
        <f>'ADJ SUMMARY'!#REF!</f>
        <v>#REF!</v>
      </c>
    </row>
    <row r="77" spans="1:6" hidden="1">
      <c r="A77" s="178" t="e">
        <f>'ADJ SUMMARY'!#REF!</f>
        <v>#REF!</v>
      </c>
      <c r="B77" s="38" t="e">
        <f>'ADJ SUMMARY'!#REF!</f>
        <v>#REF!</v>
      </c>
      <c r="C77" s="19"/>
      <c r="D77" s="19"/>
      <c r="E77" s="23"/>
      <c r="F77" s="67" t="e">
        <f>'ADJ SUMMARY'!#REF!</f>
        <v>#REF!</v>
      </c>
    </row>
    <row r="78" spans="1:6" hidden="1">
      <c r="A78" s="178" t="e">
        <f>'ADJ SUMMARY'!#REF!</f>
        <v>#REF!</v>
      </c>
      <c r="B78" s="38" t="e">
        <f>'ADJ SUMMARY'!#REF!</f>
        <v>#REF!</v>
      </c>
      <c r="C78" s="19"/>
      <c r="D78" s="19"/>
      <c r="E78" s="23"/>
      <c r="F78" s="67" t="e">
        <f>'ADJ SUMMARY'!#REF!</f>
        <v>#REF!</v>
      </c>
    </row>
    <row r="79" spans="1:6" hidden="1">
      <c r="A79" s="178" t="e">
        <f>'ADJ SUMMARY'!#REF!</f>
        <v>#REF!</v>
      </c>
      <c r="B79" s="38" t="e">
        <f>'ADJ SUMMARY'!#REF!</f>
        <v>#REF!</v>
      </c>
      <c r="C79" s="19"/>
      <c r="D79" s="19"/>
      <c r="E79" s="23"/>
      <c r="F79" s="67" t="e">
        <f>'ADJ SUMMARY'!#REF!</f>
        <v>#REF!</v>
      </c>
    </row>
    <row r="80" spans="1:6" hidden="1">
      <c r="A80" s="178" t="e">
        <f>'ADJ SUMMARY'!#REF!</f>
        <v>#REF!</v>
      </c>
      <c r="B80" s="38" t="e">
        <f>'ADJ SUMMARY'!#REF!</f>
        <v>#REF!</v>
      </c>
      <c r="C80" s="19"/>
      <c r="D80" s="19"/>
      <c r="E80" s="23"/>
      <c r="F80" s="67" t="e">
        <f>'ADJ SUMMARY'!#REF!</f>
        <v>#REF!</v>
      </c>
    </row>
    <row r="81" spans="1:6" hidden="1">
      <c r="A81" s="178" t="e">
        <f>'ADJ SUMMARY'!#REF!</f>
        <v>#REF!</v>
      </c>
      <c r="B81" s="38" t="e">
        <f>'ADJ SUMMARY'!#REF!</f>
        <v>#REF!</v>
      </c>
      <c r="C81" s="19"/>
      <c r="D81" s="19"/>
      <c r="E81" s="23"/>
      <c r="F81" s="67" t="e">
        <f>'ADJ SUMMARY'!#REF!</f>
        <v>#REF!</v>
      </c>
    </row>
    <row r="82" spans="1:6" hidden="1">
      <c r="A82" s="178" t="e">
        <f>'ADJ SUMMARY'!#REF!</f>
        <v>#REF!</v>
      </c>
      <c r="B82" s="38" t="e">
        <f>'ADJ SUMMARY'!#REF!</f>
        <v>#REF!</v>
      </c>
      <c r="C82" s="19"/>
      <c r="D82" s="19"/>
      <c r="E82" s="23"/>
      <c r="F82" s="67" t="e">
        <f>'ADJ SUMMARY'!#REF!</f>
        <v>#REF!</v>
      </c>
    </row>
    <row r="83" spans="1:6" hidden="1">
      <c r="A83" s="178" t="e">
        <f>'ADJ SUMMARY'!#REF!</f>
        <v>#REF!</v>
      </c>
      <c r="B83" s="38" t="e">
        <f>'ADJ SUMMARY'!#REF!</f>
        <v>#REF!</v>
      </c>
      <c r="C83" s="19"/>
      <c r="D83" s="19"/>
      <c r="E83" s="23"/>
      <c r="F83" s="67" t="e">
        <f>'ADJ SUMMARY'!#REF!</f>
        <v>#REF!</v>
      </c>
    </row>
    <row r="84" spans="1:6" hidden="1">
      <c r="A84" s="178" t="e">
        <f>'ADJ SUMMARY'!#REF!</f>
        <v>#REF!</v>
      </c>
      <c r="B84" s="38" t="e">
        <f>'ADJ SUMMARY'!#REF!</f>
        <v>#REF!</v>
      </c>
      <c r="C84" s="19"/>
      <c r="D84" s="19"/>
      <c r="E84" s="23"/>
      <c r="F84" s="67" t="e">
        <f>'ADJ SUMMARY'!#REF!</f>
        <v>#REF!</v>
      </c>
    </row>
    <row r="85" spans="1:6" hidden="1">
      <c r="A85" s="178" t="e">
        <f>'ADJ SUMMARY'!#REF!</f>
        <v>#REF!</v>
      </c>
      <c r="B85" s="38" t="e">
        <f>'ADJ SUMMARY'!#REF!</f>
        <v>#REF!</v>
      </c>
      <c r="C85" s="19"/>
      <c r="D85" s="19"/>
      <c r="E85" s="23"/>
      <c r="F85" s="67" t="e">
        <f>'ADJ SUMMARY'!#REF!</f>
        <v>#REF!</v>
      </c>
    </row>
    <row r="86" spans="1:6" hidden="1">
      <c r="A86" s="178" t="e">
        <f>'ADJ SUMMARY'!#REF!</f>
        <v>#REF!</v>
      </c>
      <c r="B86" s="38" t="e">
        <f>'ADJ SUMMARY'!#REF!</f>
        <v>#REF!</v>
      </c>
      <c r="C86" s="19"/>
      <c r="D86" s="19"/>
      <c r="E86" s="23"/>
      <c r="F86" s="67" t="e">
        <f>'ADJ SUMMARY'!#REF!</f>
        <v>#REF!</v>
      </c>
    </row>
    <row r="87" spans="1:6" hidden="1">
      <c r="A87" s="178" t="e">
        <f>'ADJ SUMMARY'!#REF!</f>
        <v>#REF!</v>
      </c>
      <c r="B87" s="38" t="e">
        <f>'ADJ SUMMARY'!#REF!</f>
        <v>#REF!</v>
      </c>
      <c r="C87" s="19"/>
      <c r="D87" s="19"/>
      <c r="E87" s="23"/>
      <c r="F87" s="67" t="e">
        <f>'ADJ SUMMARY'!#REF!</f>
        <v>#REF!</v>
      </c>
    </row>
    <row r="88" spans="1:6" hidden="1">
      <c r="A88" s="178" t="e">
        <f>'ADJ SUMMARY'!#REF!</f>
        <v>#REF!</v>
      </c>
      <c r="B88" s="38" t="e">
        <f>'ADJ SUMMARY'!#REF!</f>
        <v>#REF!</v>
      </c>
      <c r="C88" s="19"/>
      <c r="D88" s="19"/>
      <c r="E88" s="23"/>
      <c r="F88" s="67" t="e">
        <f>'ADJ SUMMARY'!#REF!</f>
        <v>#REF!</v>
      </c>
    </row>
    <row r="89" spans="1:6" hidden="1">
      <c r="A89" s="178" t="e">
        <f>'ADJ SUMMARY'!#REF!</f>
        <v>#REF!</v>
      </c>
      <c r="B89" s="38" t="e">
        <f>'ADJ SUMMARY'!#REF!</f>
        <v>#REF!</v>
      </c>
      <c r="C89" s="19"/>
      <c r="D89" s="19"/>
      <c r="E89" s="23"/>
      <c r="F89" s="67" t="e">
        <f>'ADJ SUMMARY'!#REF!</f>
        <v>#REF!</v>
      </c>
    </row>
    <row r="90" spans="1:6" hidden="1">
      <c r="A90" s="178" t="e">
        <f>'ADJ SUMMARY'!#REF!</f>
        <v>#REF!</v>
      </c>
      <c r="B90" s="38" t="e">
        <f>'ADJ SUMMARY'!#REF!</f>
        <v>#REF!</v>
      </c>
      <c r="C90" s="19"/>
      <c r="D90" s="19"/>
      <c r="E90" s="23"/>
      <c r="F90" s="67" t="e">
        <f>'ADJ SUMMARY'!#REF!</f>
        <v>#REF!</v>
      </c>
    </row>
    <row r="91" spans="1:6" hidden="1">
      <c r="A91" s="178" t="e">
        <f>'ADJ SUMMARY'!#REF!</f>
        <v>#REF!</v>
      </c>
      <c r="B91" s="38" t="e">
        <f>'ADJ SUMMARY'!#REF!</f>
        <v>#REF!</v>
      </c>
      <c r="C91" s="19"/>
      <c r="D91" s="19"/>
      <c r="E91" s="23"/>
      <c r="F91" s="67" t="e">
        <f>'ADJ SUMMARY'!#REF!</f>
        <v>#REF!</v>
      </c>
    </row>
    <row r="92" spans="1:6" hidden="1">
      <c r="A92" s="178" t="e">
        <f>'ADJ SUMMARY'!#REF!</f>
        <v>#REF!</v>
      </c>
      <c r="B92" s="38" t="e">
        <f>'ADJ SUMMARY'!#REF!</f>
        <v>#REF!</v>
      </c>
      <c r="C92" s="19"/>
      <c r="D92" s="19"/>
      <c r="E92" s="23"/>
      <c r="F92" s="67" t="e">
        <f>'ADJ SUMMARY'!#REF!</f>
        <v>#REF!</v>
      </c>
    </row>
    <row r="93" spans="1:6" hidden="1">
      <c r="A93" s="178" t="e">
        <f>'ADJ SUMMARY'!#REF!</f>
        <v>#REF!</v>
      </c>
      <c r="B93" s="38" t="e">
        <f>'ADJ SUMMARY'!#REF!</f>
        <v>#REF!</v>
      </c>
      <c r="C93" s="19"/>
      <c r="D93" s="19"/>
      <c r="E93" s="23"/>
      <c r="F93" s="67" t="e">
        <f>'ADJ SUMMARY'!#REF!</f>
        <v>#REF!</v>
      </c>
    </row>
    <row r="94" spans="1:6" hidden="1">
      <c r="A94" s="178" t="e">
        <f>'ADJ SUMMARY'!#REF!</f>
        <v>#REF!</v>
      </c>
      <c r="B94" s="38" t="e">
        <f>'ADJ SUMMARY'!#REF!</f>
        <v>#REF!</v>
      </c>
      <c r="C94" s="19"/>
      <c r="D94" s="19"/>
      <c r="E94" s="23"/>
      <c r="F94" s="67" t="e">
        <f>'ADJ SUMMARY'!#REF!</f>
        <v>#REF!</v>
      </c>
    </row>
    <row r="95" spans="1:6" hidden="1">
      <c r="A95" s="178" t="e">
        <f>'ADJ SUMMARY'!#REF!</f>
        <v>#REF!</v>
      </c>
      <c r="B95" s="38" t="e">
        <f>'ADJ SUMMARY'!#REF!</f>
        <v>#REF!</v>
      </c>
      <c r="C95" s="19"/>
      <c r="D95" s="19"/>
      <c r="E95" s="23"/>
      <c r="F95" s="67" t="e">
        <f>'ADJ SUMMARY'!#REF!</f>
        <v>#REF!</v>
      </c>
    </row>
    <row r="96" spans="1:6" hidden="1">
      <c r="A96" s="178" t="e">
        <f>'ADJ SUMMARY'!#REF!</f>
        <v>#REF!</v>
      </c>
      <c r="B96" s="38" t="e">
        <f>'ADJ SUMMARY'!#REF!</f>
        <v>#REF!</v>
      </c>
      <c r="C96" s="19"/>
      <c r="D96" s="19"/>
      <c r="E96" s="23"/>
      <c r="F96" s="67" t="e">
        <f>'ADJ SUMMARY'!#REF!</f>
        <v>#REF!</v>
      </c>
    </row>
    <row r="97" spans="1:6" ht="5.25" hidden="1" customHeight="1">
      <c r="C97" s="19"/>
      <c r="D97" s="19"/>
      <c r="E97" s="23"/>
      <c r="F97" s="67"/>
    </row>
    <row r="98" spans="1:6" ht="13.5" hidden="1" customHeight="1">
      <c r="A98" s="178" t="e">
        <f>'ADJ SUMMARY'!#REF!</f>
        <v>#REF!</v>
      </c>
      <c r="B98" s="38" t="e">
        <f>'ADJ SUMMARY'!#REF!</f>
        <v>#REF!</v>
      </c>
      <c r="C98" s="19"/>
      <c r="D98" s="19"/>
      <c r="E98" s="23"/>
      <c r="F98" s="67" t="e">
        <f>'ADJ SUMMARY'!#REF!</f>
        <v>#REF!</v>
      </c>
    </row>
    <row r="99" spans="1:6" hidden="1">
      <c r="A99" s="178" t="e">
        <f>'ADJ SUMMARY'!#REF!</f>
        <v>#REF!</v>
      </c>
      <c r="B99" s="38" t="e">
        <f>'ADJ SUMMARY'!#REF!</f>
        <v>#REF!</v>
      </c>
      <c r="C99" s="19"/>
      <c r="D99" s="19"/>
      <c r="E99" s="23"/>
      <c r="F99" s="67" t="e">
        <f>'ADJ SUMMARY'!#REF!</f>
        <v>#REF!</v>
      </c>
    </row>
    <row r="100" spans="1:6" hidden="1">
      <c r="A100" s="178" t="e">
        <f>'ADJ SUMMARY'!#REF!</f>
        <v>#REF!</v>
      </c>
      <c r="B100" s="38" t="e">
        <f>'ADJ SUMMARY'!#REF!</f>
        <v>#REF!</v>
      </c>
      <c r="C100" s="19"/>
      <c r="D100" s="19"/>
      <c r="E100" s="23"/>
      <c r="F100" s="67" t="e">
        <f>'ADJ SUMMARY'!#REF!</f>
        <v>#REF!</v>
      </c>
    </row>
    <row r="101" spans="1:6" hidden="1">
      <c r="A101" s="178" t="e">
        <f>'ADJ SUMMARY'!#REF!</f>
        <v>#REF!</v>
      </c>
      <c r="B101" s="38" t="e">
        <f>'ADJ SUMMARY'!#REF!</f>
        <v>#REF!</v>
      </c>
      <c r="C101" s="19"/>
      <c r="D101" s="19"/>
      <c r="E101" s="23"/>
      <c r="F101" s="67" t="e">
        <f>'ADJ SUMMARY'!#REF!</f>
        <v>#REF!</v>
      </c>
    </row>
    <row r="102" spans="1:6" hidden="1">
      <c r="A102" s="178" t="e">
        <f>'ADJ SUMMARY'!#REF!</f>
        <v>#REF!</v>
      </c>
      <c r="B102" s="38" t="e">
        <f>'ADJ SUMMARY'!#REF!</f>
        <v>#REF!</v>
      </c>
      <c r="C102" s="19"/>
      <c r="D102" s="19"/>
      <c r="E102" s="23"/>
      <c r="F102" s="67" t="e">
        <f>'ADJ SUMMARY'!#REF!</f>
        <v>#REF!</v>
      </c>
    </row>
    <row r="103" spans="1:6" hidden="1">
      <c r="A103" s="178" t="e">
        <f>'ADJ SUMMARY'!#REF!</f>
        <v>#REF!</v>
      </c>
      <c r="B103" s="38" t="e">
        <f>'ADJ SUMMARY'!#REF!</f>
        <v>#REF!</v>
      </c>
      <c r="C103" s="19"/>
      <c r="D103" s="19"/>
      <c r="E103" s="23"/>
      <c r="F103" s="67" t="e">
        <f>'ADJ SUMMARY'!#REF!</f>
        <v>#REF!</v>
      </c>
    </row>
    <row r="104" spans="1:6" hidden="1">
      <c r="A104" s="178" t="e">
        <f>'ADJ SUMMARY'!#REF!</f>
        <v>#REF!</v>
      </c>
      <c r="B104" s="38" t="e">
        <f>'ADJ SUMMARY'!#REF!</f>
        <v>#REF!</v>
      </c>
      <c r="C104" s="19"/>
      <c r="D104" s="19"/>
      <c r="E104" s="23"/>
      <c r="F104" s="67" t="e">
        <f>'ADJ SUMMARY'!#REF!</f>
        <v>#REF!</v>
      </c>
    </row>
    <row r="105" spans="1:6" hidden="1">
      <c r="A105" s="178" t="e">
        <f>'ADJ SUMMARY'!#REF!</f>
        <v>#REF!</v>
      </c>
      <c r="B105" s="38" t="e">
        <f>'ADJ SUMMARY'!#REF!</f>
        <v>#REF!</v>
      </c>
      <c r="C105" s="19"/>
      <c r="D105" s="19"/>
      <c r="E105" s="23"/>
      <c r="F105" s="67" t="e">
        <f>'ADJ SUMMARY'!#REF!</f>
        <v>#REF!</v>
      </c>
    </row>
    <row r="106" spans="1:6" hidden="1">
      <c r="A106" s="178" t="e">
        <f>'ADJ SUMMARY'!#REF!</f>
        <v>#REF!</v>
      </c>
      <c r="B106" s="38" t="e">
        <f>'ADJ SUMMARY'!#REF!</f>
        <v>#REF!</v>
      </c>
      <c r="C106" s="19"/>
      <c r="D106" s="19"/>
      <c r="E106" s="23"/>
      <c r="F106" s="67" t="e">
        <f>'ADJ SUMMARY'!#REF!</f>
        <v>#REF!</v>
      </c>
    </row>
    <row r="107" spans="1:6" hidden="1">
      <c r="A107" s="178" t="e">
        <f>'ADJ SUMMARY'!#REF!</f>
        <v>#REF!</v>
      </c>
      <c r="B107" s="38" t="e">
        <f>'ADJ SUMMARY'!#REF!</f>
        <v>#REF!</v>
      </c>
      <c r="C107" s="19"/>
      <c r="D107" s="19"/>
      <c r="E107" s="23"/>
      <c r="F107" s="67" t="e">
        <f>'ADJ SUMMARY'!#REF!</f>
        <v>#REF!</v>
      </c>
    </row>
    <row r="108" spans="1:6" hidden="1">
      <c r="A108" s="178" t="e">
        <f>'ADJ SUMMARY'!#REF!</f>
        <v>#REF!</v>
      </c>
      <c r="B108" s="38" t="e">
        <f>'ADJ SUMMARY'!#REF!</f>
        <v>#REF!</v>
      </c>
      <c r="C108" s="19"/>
      <c r="D108" s="19"/>
      <c r="E108" s="23"/>
      <c r="F108" s="67" t="e">
        <f>'ADJ SUMMARY'!#REF!</f>
        <v>#REF!</v>
      </c>
    </row>
    <row r="109" spans="1:6" hidden="1">
      <c r="A109" s="178" t="e">
        <f>'ADJ SUMMARY'!#REF!</f>
        <v>#REF!</v>
      </c>
      <c r="B109" s="38" t="e">
        <f>'ADJ SUMMARY'!#REF!</f>
        <v>#REF!</v>
      </c>
      <c r="C109" s="19"/>
      <c r="D109" s="19"/>
      <c r="E109" s="23"/>
      <c r="F109" s="67" t="e">
        <f>'ADJ SUMMARY'!#REF!</f>
        <v>#REF!</v>
      </c>
    </row>
    <row r="110" spans="1:6" hidden="1">
      <c r="A110" s="178" t="e">
        <f>'ADJ SUMMARY'!#REF!</f>
        <v>#REF!</v>
      </c>
      <c r="B110" s="38" t="e">
        <f>'ADJ SUMMARY'!#REF!</f>
        <v>#REF!</v>
      </c>
      <c r="C110" s="19"/>
      <c r="D110" s="19"/>
      <c r="E110" s="23"/>
      <c r="F110" s="67" t="e">
        <f>'ADJ SUMMARY'!#REF!</f>
        <v>#REF!</v>
      </c>
    </row>
    <row r="111" spans="1:6" hidden="1">
      <c r="A111" s="178" t="e">
        <f>'ADJ SUMMARY'!#REF!</f>
        <v>#REF!</v>
      </c>
      <c r="B111" s="38" t="e">
        <f>'ADJ SUMMARY'!#REF!</f>
        <v>#REF!</v>
      </c>
      <c r="C111" s="19"/>
      <c r="D111" s="19"/>
      <c r="E111" s="23"/>
      <c r="F111" s="67" t="e">
        <f>'ADJ SUMMARY'!#REF!</f>
        <v>#REF!</v>
      </c>
    </row>
    <row r="112" spans="1:6" ht="13.5" hidden="1" customHeight="1">
      <c r="A112" s="178" t="e">
        <f>'ADJ SUMMARY'!#REF!</f>
        <v>#REF!</v>
      </c>
      <c r="B112" s="38" t="e">
        <f>'ADJ SUMMARY'!#REF!</f>
        <v>#REF!</v>
      </c>
      <c r="C112" s="19"/>
      <c r="D112" s="19"/>
      <c r="E112" s="23"/>
      <c r="F112" s="67" t="e">
        <f>'ADJ SUMMARY'!#REF!</f>
        <v>#REF!</v>
      </c>
    </row>
    <row r="113" spans="1:9" ht="0.75" hidden="1" customHeight="1">
      <c r="A113" s="178" t="e">
        <f>'ADJ SUMMARY'!#REF!</f>
        <v>#REF!</v>
      </c>
      <c r="B113" s="38" t="e">
        <f>'ADJ SUMMARY'!#REF!</f>
        <v>#REF!</v>
      </c>
      <c r="C113" s="19"/>
      <c r="D113" s="19"/>
      <c r="E113" s="23"/>
      <c r="F113" s="67" t="e">
        <f>'ADJ SUMMARY'!#REF!</f>
        <v>#REF!</v>
      </c>
    </row>
    <row r="114" spans="1:9" ht="13.5" hidden="1" customHeight="1">
      <c r="B114" s="38" t="s">
        <v>150</v>
      </c>
      <c r="C114" s="19"/>
      <c r="D114" s="19"/>
      <c r="E114" s="23"/>
      <c r="F114" s="24" t="e">
        <f>SUM(F76:F113)</f>
        <v>#REF!</v>
      </c>
    </row>
    <row r="115" spans="1:9" hidden="1">
      <c r="C115" s="19"/>
      <c r="D115" s="19"/>
      <c r="E115" s="19"/>
      <c r="F115" s="16"/>
      <c r="G115" s="74"/>
    </row>
    <row r="116" spans="1:9" hidden="1">
      <c r="B116" s="38" t="str">
        <f>B37</f>
        <v>Weighted Average Cost of Debt</v>
      </c>
      <c r="C116" s="35"/>
      <c r="D116" s="35"/>
      <c r="E116" s="36"/>
      <c r="F116" s="84" t="e">
        <f>'RR SUMMARY'!#REF!</f>
        <v>#REF!</v>
      </c>
      <c r="H116" s="85" t="s">
        <v>193</v>
      </c>
      <c r="I116" s="44"/>
    </row>
    <row r="117" spans="1:9" hidden="1">
      <c r="C117" s="19"/>
      <c r="D117" s="19"/>
      <c r="F117" s="16"/>
    </row>
    <row r="118" spans="1:9" hidden="1">
      <c r="B118" s="38" t="s">
        <v>119</v>
      </c>
      <c r="C118" s="19"/>
      <c r="D118" s="19"/>
      <c r="E118" s="23"/>
      <c r="F118" s="23" t="e">
        <f>F114*F116</f>
        <v>#REF!</v>
      </c>
    </row>
    <row r="119" spans="1:9" hidden="1">
      <c r="C119" s="19"/>
      <c r="D119" s="19"/>
      <c r="E119" s="19"/>
      <c r="F119" s="16"/>
    </row>
    <row r="120" spans="1:9" hidden="1">
      <c r="B120" s="38" t="s">
        <v>196</v>
      </c>
      <c r="C120" s="19"/>
      <c r="D120" s="19"/>
      <c r="F120" s="76">
        <v>21469</v>
      </c>
      <c r="H120" s="77" t="s">
        <v>199</v>
      </c>
    </row>
    <row r="121" spans="1:9" hidden="1">
      <c r="C121" s="19"/>
      <c r="D121" s="19"/>
      <c r="E121" s="19"/>
      <c r="F121" s="16"/>
    </row>
    <row r="122" spans="1:9" hidden="1">
      <c r="B122" s="38" t="s">
        <v>121</v>
      </c>
      <c r="C122" s="19"/>
      <c r="D122" s="19"/>
      <c r="E122" s="23"/>
      <c r="F122" s="23" t="e">
        <f>F118-F120</f>
        <v>#REF!</v>
      </c>
    </row>
    <row r="123" spans="1:9" hidden="1">
      <c r="B123" s="38" t="s">
        <v>122</v>
      </c>
      <c r="D123" s="19"/>
      <c r="E123" s="26"/>
      <c r="F123" s="27">
        <v>0.35</v>
      </c>
    </row>
    <row r="124" spans="1:9" hidden="1">
      <c r="D124" s="19"/>
      <c r="E124" s="19"/>
      <c r="F124" s="16"/>
    </row>
    <row r="125" spans="1:9" hidden="1">
      <c r="B125" s="38" t="s">
        <v>123</v>
      </c>
      <c r="D125" s="19"/>
      <c r="E125" s="23"/>
      <c r="F125" s="23" t="e">
        <f>F122*-F123</f>
        <v>#REF!</v>
      </c>
      <c r="G125" s="23"/>
    </row>
    <row r="126" spans="1:9" ht="13.5" hidden="1" thickTop="1">
      <c r="D126" s="19"/>
      <c r="E126" s="23"/>
      <c r="F126" s="37"/>
    </row>
    <row r="127" spans="1:9" hidden="1">
      <c r="A127" s="183"/>
      <c r="F127" s="16"/>
    </row>
    <row r="128" spans="1:9" hidden="1">
      <c r="A128" s="183"/>
      <c r="B128" s="185" t="s">
        <v>120</v>
      </c>
      <c r="F128" s="16"/>
    </row>
    <row r="129" spans="1:6" hidden="1">
      <c r="A129" s="183"/>
      <c r="B129" s="38" t="s">
        <v>124</v>
      </c>
      <c r="C129" s="23">
        <f>C51</f>
        <v>2430</v>
      </c>
      <c r="F129" s="16"/>
    </row>
    <row r="130" spans="1:6" hidden="1">
      <c r="A130" s="183"/>
      <c r="B130" s="38" t="s">
        <v>125</v>
      </c>
      <c r="C130" s="16">
        <f>C52</f>
        <v>2935</v>
      </c>
      <c r="F130" s="16"/>
    </row>
    <row r="131" spans="1:6" hidden="1">
      <c r="A131" s="183"/>
      <c r="B131" s="38" t="s">
        <v>126</v>
      </c>
      <c r="C131" s="24">
        <f>C129+C130</f>
        <v>5365</v>
      </c>
      <c r="F131" s="16"/>
    </row>
    <row r="132" spans="1:6" hidden="1">
      <c r="A132" s="183"/>
      <c r="C132" s="23"/>
      <c r="F132" s="16"/>
    </row>
    <row r="133" spans="1:6" hidden="1">
      <c r="A133" s="183"/>
      <c r="C133" s="28"/>
      <c r="D133" s="20"/>
      <c r="E133" s="20" t="s">
        <v>127</v>
      </c>
      <c r="F133" s="16"/>
    </row>
    <row r="134" spans="1:6" hidden="1">
      <c r="A134" s="183"/>
      <c r="C134" s="22" t="s">
        <v>98</v>
      </c>
      <c r="D134" s="22" t="s">
        <v>128</v>
      </c>
      <c r="E134" s="22" t="s">
        <v>27</v>
      </c>
      <c r="F134" s="16"/>
    </row>
    <row r="135" spans="1:6" hidden="1">
      <c r="A135" s="183"/>
      <c r="B135" s="38" t="s">
        <v>129</v>
      </c>
      <c r="C135" s="23" t="e">
        <f>$C$57</f>
        <v>#REF!</v>
      </c>
      <c r="D135" s="25" t="e">
        <f>C135/C138</f>
        <v>#REF!</v>
      </c>
      <c r="E135" s="23" t="e">
        <f>D135*E138</f>
        <v>#REF!</v>
      </c>
      <c r="F135" s="16"/>
    </row>
    <row r="136" spans="1:6" hidden="1">
      <c r="A136" s="183"/>
      <c r="B136" s="38" t="s">
        <v>130</v>
      </c>
      <c r="C136" s="16" t="e">
        <f>$C$58</f>
        <v>#REF!</v>
      </c>
      <c r="D136" s="34" t="e">
        <f>C136/C138</f>
        <v>#REF!</v>
      </c>
      <c r="E136" s="29" t="e">
        <f>D136*E138</f>
        <v>#REF!</v>
      </c>
      <c r="F136" s="16"/>
    </row>
    <row r="137" spans="1:6" hidden="1">
      <c r="A137" s="183"/>
      <c r="B137" s="38" t="s">
        <v>131</v>
      </c>
      <c r="C137" s="16" t="e">
        <f>$C$59</f>
        <v>#REF!</v>
      </c>
      <c r="D137" s="34" t="e">
        <f>C137/C138</f>
        <v>#REF!</v>
      </c>
      <c r="E137" s="29" t="e">
        <f>E138*D137</f>
        <v>#REF!</v>
      </c>
      <c r="F137" s="16"/>
    </row>
    <row r="138" spans="1:6" hidden="1">
      <c r="A138" s="183"/>
      <c r="B138" s="38" t="s">
        <v>132</v>
      </c>
      <c r="C138" s="24" t="e">
        <f>C135+C136+C137</f>
        <v>#REF!</v>
      </c>
      <c r="D138" s="30" t="e">
        <f>D135+D136+D137</f>
        <v>#REF!</v>
      </c>
      <c r="E138" s="24">
        <f>C131</f>
        <v>5365</v>
      </c>
      <c r="F138" s="16"/>
    </row>
    <row r="139" spans="1:6" hidden="1">
      <c r="A139" s="183"/>
      <c r="F139" s="16"/>
    </row>
    <row r="140" spans="1:6" hidden="1">
      <c r="A140" s="183"/>
      <c r="B140" s="38" t="s">
        <v>133</v>
      </c>
      <c r="C140" s="23" t="e">
        <f>$C$62</f>
        <v>#REF!</v>
      </c>
      <c r="D140" s="25" t="e">
        <f>C140/C142</f>
        <v>#REF!</v>
      </c>
      <c r="E140" s="23" t="e">
        <f>D140*E142</f>
        <v>#REF!</v>
      </c>
      <c r="F140" s="16"/>
    </row>
    <row r="141" spans="1:6" hidden="1">
      <c r="A141" s="183"/>
      <c r="B141" s="38" t="s">
        <v>134</v>
      </c>
      <c r="C141" s="16" t="e">
        <f>$C$63</f>
        <v>#REF!</v>
      </c>
      <c r="D141" s="25" t="e">
        <f>C141/C142</f>
        <v>#REF!</v>
      </c>
      <c r="E141" s="16" t="e">
        <f>D141*E142</f>
        <v>#REF!</v>
      </c>
      <c r="F141" s="16"/>
    </row>
    <row r="142" spans="1:6" hidden="1">
      <c r="A142" s="183"/>
      <c r="B142" s="38" t="s">
        <v>132</v>
      </c>
      <c r="C142" s="24" t="e">
        <f>C140+C141</f>
        <v>#REF!</v>
      </c>
      <c r="D142" s="30" t="e">
        <f>D140+D141</f>
        <v>#REF!</v>
      </c>
      <c r="E142" s="24" t="e">
        <f>E135</f>
        <v>#REF!</v>
      </c>
      <c r="F142" s="16"/>
    </row>
    <row r="143" spans="1:6" hidden="1">
      <c r="A143" s="183"/>
      <c r="F143" s="16"/>
    </row>
    <row r="144" spans="1:6" hidden="1">
      <c r="A144" s="183"/>
      <c r="B144" s="38" t="s">
        <v>135</v>
      </c>
      <c r="C144" s="23" t="e">
        <f>$C$66</f>
        <v>#REF!</v>
      </c>
      <c r="D144" s="31" t="e">
        <f>C144/C146</f>
        <v>#REF!</v>
      </c>
      <c r="E144" s="23" t="e">
        <f>E146*D144</f>
        <v>#REF!</v>
      </c>
      <c r="F144" s="16"/>
    </row>
    <row r="145" spans="1:6" hidden="1">
      <c r="A145" s="183"/>
      <c r="B145" s="38" t="s">
        <v>136</v>
      </c>
      <c r="C145" s="16" t="e">
        <f>C$67</f>
        <v>#REF!</v>
      </c>
      <c r="D145" s="32" t="e">
        <f>C145/C146</f>
        <v>#REF!</v>
      </c>
      <c r="E145" s="16" t="e">
        <f>E146*D145</f>
        <v>#REF!</v>
      </c>
      <c r="F145" s="16"/>
    </row>
    <row r="146" spans="1:6" hidden="1">
      <c r="A146" s="183"/>
      <c r="B146" s="38" t="s">
        <v>132</v>
      </c>
      <c r="C146" s="24" t="e">
        <f>SUM(C144:C145)</f>
        <v>#REF!</v>
      </c>
      <c r="D146" s="33" t="e">
        <f>SUM(D144:D145)</f>
        <v>#REF!</v>
      </c>
      <c r="E146" s="24" t="e">
        <f>E136</f>
        <v>#REF!</v>
      </c>
      <c r="F146" s="16"/>
    </row>
  </sheetData>
  <mergeCells count="6">
    <mergeCell ref="E7:G7"/>
    <mergeCell ref="A1:H1"/>
    <mergeCell ref="A2:H2"/>
    <mergeCell ref="A3:H3"/>
    <mergeCell ref="A4:H4"/>
    <mergeCell ref="A5:H5"/>
  </mergeCells>
  <phoneticPr fontId="0" type="noConversion"/>
  <printOptions horizontalCentered="1"/>
  <pageMargins left="0.75" right="0.75" top="0.5" bottom="0.5" header="0.5" footer="0.25"/>
  <pageSetup scale="86" orientation="portrait" r:id="rId1"/>
  <headerFooter alignWithMargins="0"/>
  <rowBreaks count="1" manualBreakCount="1">
    <brk id="68" max="16383" man="1"/>
  </rowBreaks>
  <colBreaks count="1" manualBreakCount="1">
    <brk id="9" max="62"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
  <sheetViews>
    <sheetView workbookViewId="0">
      <selection activeCell="I15" sqref="I15"/>
    </sheetView>
  </sheetViews>
  <sheetFormatPr defaultRowHeight="12.5"/>
  <cols>
    <col min="2" max="2" width="22.453125" customWidth="1"/>
    <col min="4" max="4" width="14.81640625" customWidth="1"/>
    <col min="5" max="5" width="14.1796875" customWidth="1"/>
    <col min="6" max="6" width="14.81640625" customWidth="1"/>
    <col min="7" max="7" width="9.1796875" style="452"/>
    <col min="12" max="12" width="10.1796875" bestFit="1" customWidth="1"/>
  </cols>
  <sheetData>
    <row r="1" spans="1:7" ht="14">
      <c r="A1" s="565" t="s">
        <v>649</v>
      </c>
      <c r="B1" s="565"/>
      <c r="C1" s="565"/>
      <c r="D1" s="565"/>
      <c r="E1" s="565"/>
      <c r="F1" s="565"/>
    </row>
    <row r="2" spans="1:7" ht="20.25" customHeight="1">
      <c r="A2" s="453" t="s">
        <v>634</v>
      </c>
      <c r="B2" s="453"/>
      <c r="C2" s="454"/>
      <c r="D2" s="455" t="s">
        <v>64</v>
      </c>
      <c r="E2" s="455" t="s">
        <v>64</v>
      </c>
      <c r="F2" s="456" t="s">
        <v>635</v>
      </c>
    </row>
    <row r="3" spans="1:7" ht="20.25" customHeight="1">
      <c r="A3" s="453" t="s">
        <v>636</v>
      </c>
      <c r="B3" s="453"/>
      <c r="C3" s="454"/>
      <c r="D3" s="455" t="s">
        <v>637</v>
      </c>
      <c r="E3" s="455" t="s">
        <v>638</v>
      </c>
      <c r="F3" s="456" t="s">
        <v>639</v>
      </c>
    </row>
    <row r="4" spans="1:7" ht="20.25" customHeight="1">
      <c r="A4" s="457"/>
      <c r="B4" s="453"/>
      <c r="C4" s="454"/>
      <c r="D4" s="458"/>
      <c r="E4" s="458"/>
      <c r="F4" s="459"/>
    </row>
    <row r="5" spans="1:7" ht="20.25" customHeight="1">
      <c r="A5" s="453" t="s">
        <v>640</v>
      </c>
      <c r="B5" s="453"/>
      <c r="C5" s="454"/>
      <c r="D5" s="460">
        <f>'ADJ SUMMARY'!E34</f>
        <v>1658143</v>
      </c>
      <c r="E5" s="460">
        <f>'[3]ADJ SUMMARY'!$E$27</f>
        <v>385391</v>
      </c>
      <c r="F5" s="461">
        <f>SUM(D5:E5)</f>
        <v>2043534</v>
      </c>
      <c r="G5" s="462"/>
    </row>
    <row r="6" spans="1:7" ht="20.25" customHeight="1">
      <c r="A6" s="453" t="s">
        <v>641</v>
      </c>
      <c r="B6" s="453"/>
      <c r="C6" s="454"/>
      <c r="D6" s="463">
        <f>'RR SUMMARY'!K11</f>
        <v>0.4879</v>
      </c>
      <c r="E6" s="463">
        <f>D6</f>
        <v>0.4879</v>
      </c>
      <c r="F6" s="464">
        <f>E6</f>
        <v>0.4879</v>
      </c>
    </row>
    <row r="7" spans="1:7" ht="20.25" customHeight="1">
      <c r="A7" s="453" t="s">
        <v>642</v>
      </c>
      <c r="B7" s="453"/>
      <c r="C7" s="454"/>
      <c r="D7" s="465">
        <f>ROUND(D5*D6,0)</f>
        <v>809008</v>
      </c>
      <c r="E7" s="465">
        <f t="shared" ref="E7:F7" si="0">ROUND(E5*E6,0)</f>
        <v>188032</v>
      </c>
      <c r="F7" s="466">
        <f t="shared" si="0"/>
        <v>997040</v>
      </c>
    </row>
    <row r="8" spans="1:7" ht="20.25" customHeight="1">
      <c r="A8" s="453" t="s">
        <v>643</v>
      </c>
      <c r="B8" s="453"/>
      <c r="C8" s="454"/>
      <c r="D8" s="467"/>
      <c r="E8" s="467"/>
      <c r="F8" s="468"/>
    </row>
    <row r="9" spans="1:7" ht="20.25" customHeight="1">
      <c r="A9" s="453"/>
      <c r="B9" s="453" t="s">
        <v>644</v>
      </c>
      <c r="C9" s="454"/>
      <c r="D9" s="460">
        <f>'ADJ SUMMARY'!D34</f>
        <v>108413.893528</v>
      </c>
      <c r="E9" s="460">
        <f>'[3]ADJ SUMMARY'!$D$27</f>
        <v>23634.995477999997</v>
      </c>
      <c r="F9" s="461">
        <f>SUM(D9:E9)</f>
        <v>132048.88900600001</v>
      </c>
    </row>
    <row r="10" spans="1:7" ht="20.25" customHeight="1">
      <c r="A10" s="453"/>
      <c r="B10" s="453" t="s">
        <v>645</v>
      </c>
      <c r="C10" s="454"/>
      <c r="D10" s="469">
        <f>-'DEBT CALC'!G39</f>
        <v>-44935.675299999995</v>
      </c>
      <c r="E10" s="469">
        <f>-'[3]DEBT CALC'!$G$36</f>
        <v>-10444.096099999999</v>
      </c>
      <c r="F10" s="470">
        <f>SUM(D10:E10)</f>
        <v>-55379.771399999998</v>
      </c>
    </row>
    <row r="11" spans="1:7" ht="20.25" customHeight="1">
      <c r="A11" s="453" t="s">
        <v>646</v>
      </c>
      <c r="B11" s="453"/>
      <c r="C11" s="454"/>
      <c r="D11" s="471">
        <f>SUM(D9:D10)</f>
        <v>63478.218228000005</v>
      </c>
      <c r="E11" s="471">
        <f>SUM(E9:E10)</f>
        <v>13190.899377999998</v>
      </c>
      <c r="F11" s="472">
        <f>SUM(F9:F10)</f>
        <v>76669.117606000014</v>
      </c>
    </row>
    <row r="12" spans="1:7" ht="20.25" customHeight="1" thickBot="1">
      <c r="A12" s="453" t="s">
        <v>636</v>
      </c>
      <c r="B12" s="453"/>
      <c r="C12" s="454"/>
      <c r="D12" s="474">
        <f>ROUND(D11/D7,5)</f>
        <v>7.8460000000000002E-2</v>
      </c>
      <c r="E12" s="476">
        <f>ROUND(E11/E7,5)</f>
        <v>7.0150000000000004E-2</v>
      </c>
      <c r="F12" s="475">
        <f>ROUND(F11/F7,5)</f>
        <v>7.6899999999999996E-2</v>
      </c>
    </row>
    <row r="13" spans="1:7" ht="20.25" customHeight="1" thickTop="1"/>
    <row r="14" spans="1:7" ht="13" thickBot="1">
      <c r="A14" s="473"/>
      <c r="B14" s="473"/>
      <c r="C14" s="473"/>
      <c r="D14" s="473"/>
      <c r="E14" s="473"/>
      <c r="F14" s="473"/>
    </row>
  </sheetData>
  <mergeCells count="1">
    <mergeCell ref="A1:F1"/>
  </mergeCells>
  <pageMargins left="0.7" right="0.7" top="0.75" bottom="0.75" header="0.3" footer="0.3"/>
  <pageSetup scale="9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21E628FA901724CB0E0415AF241FD9A" ma:contentTypeVersion="44" ma:contentTypeDescription="" ma:contentTypeScope="" ma:versionID="02423165b663ca9c8e4bcfa6401e5d7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2020-04-29T07:00:00+00:00</OpenedDate>
    <SignificantOrder xmlns="dc463f71-b30c-4ab2-9473-d307f9d35888">false</SignificantOrder>
    <Date1 xmlns="dc463f71-b30c-4ab2-9473-d307f9d35888">2020-04-29T07:00:00+00:00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200387</DocketNumber>
    <DelegatedOrder xmlns="dc463f71-b30c-4ab2-9473-d307f9d35888">false</DelegatedOrder>
  </documentManagement>
</p:properties>
</file>

<file path=customXml/itemProps1.xml><?xml version="1.0" encoding="utf-8"?>
<ds:datastoreItem xmlns:ds="http://schemas.openxmlformats.org/officeDocument/2006/customXml" ds:itemID="{B3FB6230-9633-41C3-98C7-6761F8ED8407}"/>
</file>

<file path=customXml/itemProps2.xml><?xml version="1.0" encoding="utf-8"?>
<ds:datastoreItem xmlns:ds="http://schemas.openxmlformats.org/officeDocument/2006/customXml" ds:itemID="{C82E5B6B-9DDD-4890-B64D-7F897E8094F5}"/>
</file>

<file path=customXml/itemProps3.xml><?xml version="1.0" encoding="utf-8"?>
<ds:datastoreItem xmlns:ds="http://schemas.openxmlformats.org/officeDocument/2006/customXml" ds:itemID="{22FB5198-B703-4985-9634-140EC3603539}"/>
</file>

<file path=customXml/itemProps4.xml><?xml version="1.0" encoding="utf-8"?>
<ds:datastoreItem xmlns:ds="http://schemas.openxmlformats.org/officeDocument/2006/customXml" ds:itemID="{4A8C095F-F02E-4C9E-8F71-9E461FD848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ADJ SUMMARY</vt:lpstr>
      <vt:lpstr>ADJ DETAIL-INPUT</vt:lpstr>
      <vt:lpstr>RR SUMMARY</vt:lpstr>
      <vt:lpstr>CF </vt:lpstr>
      <vt:lpstr>LEAD SHEETS-DO NOT ENTER</vt:lpstr>
      <vt:lpstr>ROO INPUT</vt:lpstr>
      <vt:lpstr>DEBT CALC</vt:lpstr>
      <vt:lpstr>Normalized ROE - Elec&amp;Gas</vt:lpstr>
      <vt:lpstr>ID_Elec</vt:lpstr>
      <vt:lpstr>'ADJ DETAIL-INPUT'!Print_Area</vt:lpstr>
      <vt:lpstr>'ADJ SUMMARY'!Print_Area</vt:lpstr>
      <vt:lpstr>'CF '!Print_Area</vt:lpstr>
      <vt:lpstr>'DEBT CALC'!Print_Area</vt:lpstr>
      <vt:lpstr>'LEAD SHEETS-DO NOT ENTER'!Print_Area</vt:lpstr>
      <vt:lpstr>'Normalized ROE - Elec&amp;Gas'!Print_Area</vt:lpstr>
      <vt:lpstr>'ROO INPUT'!Print_Area</vt:lpstr>
      <vt:lpstr>'RR SUMMARY'!Print_Area</vt:lpstr>
      <vt:lpstr>Print_for_CBReport</vt:lpstr>
      <vt:lpstr>'ADJ DETAIL-INPUT'!Print_Titles</vt:lpstr>
      <vt:lpstr>'LEAD SHEETS-DO NOT ENTER'!Print_Titles</vt:lpstr>
      <vt:lpstr>'ROO INPUT'!Print_Titles</vt:lpstr>
      <vt:lpstr>WA_Elec</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Anderson, Joel</cp:lastModifiedBy>
  <cp:lastPrinted>2020-04-27T20:18:27Z</cp:lastPrinted>
  <dcterms:created xsi:type="dcterms:W3CDTF">1997-05-15T21:41:44Z</dcterms:created>
  <dcterms:modified xsi:type="dcterms:W3CDTF">2020-04-27T20:18:37Z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0x0101006E56B4D1795A2E4DB2F0B01679ED314A00621E628FA901724CB0E0415AF241FD9A</vt:lpwstr>
  </property>
  <property fmtid="{D5CDD505-2E9C-101B-9397-08002B2CF9AE}" pid="3" name="_docset_NoMedatataSyncRequired">
    <vt:lpwstr>False</vt:lpwstr>
  </property>
  <property fmtid="{D5CDD505-2E9C-101B-9397-08002B2CF9AE}" pid="4" name="IsEFSEC">
    <vt:bool>false</vt:bool>
  </property>
</Properties>
</file>