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108" windowWidth="14520" windowHeight="12816"/>
  </bookViews>
  <sheets>
    <sheet name="Electric Rate Base - Plant Data" sheetId="2" r:id="rId1"/>
    <sheet name="Electric Rate Base" sheetId="9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calcPr calcId="145621" calcMode="manual" iterate="1" calcCompleted="0" calcOnSave="0"/>
</workbook>
</file>

<file path=xl/calcChain.xml><?xml version="1.0" encoding="utf-8"?>
<calcChain xmlns="http://schemas.openxmlformats.org/spreadsheetml/2006/main">
  <c r="D193" i="2" l="1"/>
  <c r="G193" i="2"/>
  <c r="D71" i="2"/>
  <c r="G71" i="2"/>
  <c r="G70" i="2"/>
  <c r="G69" i="2"/>
  <c r="M30" i="2" l="1"/>
  <c r="K291" i="2" l="1"/>
  <c r="K176" i="2"/>
  <c r="K157" i="2"/>
  <c r="K54" i="2"/>
  <c r="K34" i="2"/>
  <c r="L316" i="2" l="1"/>
  <c r="O297" i="2"/>
  <c r="O249" i="2"/>
  <c r="P132" i="2"/>
  <c r="O27" i="2"/>
  <c r="D53" i="2" l="1"/>
  <c r="E19" i="9"/>
  <c r="E29" i="9"/>
  <c r="E35" i="9"/>
  <c r="E36" i="9"/>
  <c r="E37" i="9"/>
  <c r="E41" i="9"/>
  <c r="E54" i="9"/>
  <c r="E55" i="9"/>
  <c r="E56" i="9"/>
  <c r="E57" i="9"/>
  <c r="E63" i="9"/>
  <c r="E65" i="9"/>
  <c r="E66" i="9"/>
  <c r="E69" i="9"/>
  <c r="E70" i="9"/>
  <c r="E71" i="9"/>
  <c r="E72" i="9"/>
  <c r="E73" i="9"/>
  <c r="E74" i="9"/>
  <c r="E75" i="9"/>
  <c r="E76" i="9"/>
  <c r="E77" i="9"/>
  <c r="E78" i="9"/>
  <c r="E79" i="9"/>
  <c r="E84" i="9"/>
  <c r="E86" i="9"/>
  <c r="E87" i="9"/>
  <c r="E88" i="9"/>
  <c r="E94" i="9"/>
  <c r="E100" i="9"/>
  <c r="E101" i="9"/>
  <c r="E102" i="9"/>
  <c r="E103" i="9"/>
  <c r="E104" i="9"/>
  <c r="E106" i="9"/>
  <c r="E110" i="9"/>
  <c r="E111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7" i="9"/>
  <c r="F198" i="2"/>
  <c r="F186" i="2"/>
  <c r="F183" i="2"/>
  <c r="F182" i="2"/>
  <c r="F181" i="2"/>
  <c r="F180" i="2"/>
  <c r="F179" i="2"/>
  <c r="F178" i="2"/>
  <c r="F177" i="2"/>
  <c r="F176" i="2"/>
  <c r="F175" i="2"/>
  <c r="F174" i="2"/>
  <c r="F173" i="2"/>
  <c r="F170" i="2"/>
  <c r="F169" i="2"/>
  <c r="F168" i="2"/>
  <c r="F167" i="2"/>
  <c r="F166" i="2"/>
  <c r="F165" i="2"/>
  <c r="F164" i="2"/>
  <c r="F163" i="2"/>
  <c r="F161" i="2"/>
  <c r="F157" i="2"/>
  <c r="F155" i="2"/>
  <c r="F154" i="2"/>
  <c r="F153" i="2"/>
  <c r="F152" i="2"/>
  <c r="F151" i="2"/>
  <c r="F150" i="2"/>
  <c r="F145" i="2"/>
  <c r="F144" i="2"/>
  <c r="F143" i="2"/>
  <c r="F142" i="2"/>
  <c r="F141" i="2"/>
  <c r="F140" i="2"/>
  <c r="F139" i="2"/>
  <c r="F135" i="2"/>
  <c r="F134" i="2"/>
  <c r="F133" i="2"/>
  <c r="F132" i="2"/>
  <c r="F131" i="2"/>
  <c r="C309" i="2" l="1"/>
  <c r="I56" i="2" l="1"/>
  <c r="N30" i="2" l="1"/>
  <c r="J306" i="2" l="1"/>
  <c r="J305" i="2"/>
  <c r="J304" i="2"/>
  <c r="J303" i="2"/>
  <c r="J302" i="2"/>
  <c r="J299" i="2"/>
  <c r="J298" i="2"/>
  <c r="J296" i="2"/>
  <c r="J295" i="2"/>
  <c r="J290" i="2"/>
  <c r="J289" i="2"/>
  <c r="J280" i="2"/>
  <c r="J279" i="2"/>
  <c r="J278" i="2"/>
  <c r="J277" i="2"/>
  <c r="J274" i="2"/>
  <c r="J273" i="2"/>
  <c r="J271" i="2"/>
  <c r="J266" i="2"/>
  <c r="J265" i="2"/>
  <c r="J264" i="2"/>
  <c r="J263" i="2"/>
  <c r="J262" i="2"/>
  <c r="J261" i="2"/>
  <c r="J260" i="2"/>
  <c r="J252" i="2"/>
  <c r="J251" i="2"/>
  <c r="J250" i="2"/>
  <c r="J231" i="2"/>
  <c r="J230" i="2"/>
  <c r="I291" i="2" l="1"/>
  <c r="I178" i="2"/>
  <c r="I177" i="2"/>
  <c r="I175" i="2"/>
  <c r="I154" i="2"/>
  <c r="I153" i="2"/>
  <c r="I55" i="2"/>
  <c r="I53" i="2"/>
  <c r="I31" i="2"/>
  <c r="I30" i="2"/>
  <c r="R309" i="2" l="1"/>
  <c r="Q312" i="2" l="1"/>
  <c r="Q307" i="2"/>
  <c r="Q256" i="2"/>
  <c r="H222" i="2"/>
  <c r="H208" i="2"/>
  <c r="H203" i="2"/>
  <c r="H189" i="2"/>
  <c r="H171" i="2"/>
  <c r="H158" i="2"/>
  <c r="Q147" i="2"/>
  <c r="H148" i="2"/>
  <c r="H137" i="2"/>
  <c r="H122" i="2"/>
  <c r="H98" i="2"/>
  <c r="H90" i="2"/>
  <c r="H85" i="2"/>
  <c r="Q66" i="2"/>
  <c r="H67" i="2"/>
  <c r="H49" i="2"/>
  <c r="H35" i="2"/>
  <c r="H25" i="2"/>
  <c r="H14" i="2"/>
  <c r="H37" i="2" l="1"/>
  <c r="H125" i="2" s="1"/>
  <c r="H159" i="2"/>
  <c r="H209" i="2" s="1"/>
  <c r="H224" i="2" s="1"/>
  <c r="H226" i="2" l="1"/>
  <c r="R85" i="2" l="1"/>
  <c r="Q176" i="2"/>
  <c r="E7" i="2" l="1"/>
  <c r="Q7" i="2" s="1"/>
  <c r="S312" i="2" l="1"/>
  <c r="D313" i="2"/>
  <c r="Q4" i="2" l="1"/>
  <c r="P222" i="2" l="1"/>
  <c r="P208" i="2"/>
  <c r="P203" i="2"/>
  <c r="P189" i="2"/>
  <c r="P171" i="2"/>
  <c r="P158" i="2"/>
  <c r="P148" i="2"/>
  <c r="P122" i="2"/>
  <c r="P98" i="2"/>
  <c r="P90" i="2"/>
  <c r="P85" i="2"/>
  <c r="P67" i="2"/>
  <c r="P49" i="2"/>
  <c r="P35" i="2"/>
  <c r="P25" i="2"/>
  <c r="P14" i="2"/>
  <c r="P37" i="2" l="1"/>
  <c r="P125" i="2" s="1"/>
  <c r="R147" i="2" l="1"/>
  <c r="S307" i="2"/>
  <c r="S256" i="2"/>
  <c r="Q205" i="2"/>
  <c r="S205" i="2" s="1"/>
  <c r="S66" i="2"/>
  <c r="R206" i="2" l="1"/>
  <c r="R88" i="2"/>
  <c r="S147" i="2"/>
  <c r="L313" i="2" l="1"/>
  <c r="K313" i="2" l="1"/>
  <c r="J313" i="2" l="1"/>
  <c r="R178" i="2"/>
  <c r="R177" i="2"/>
  <c r="R175" i="2"/>
  <c r="R53" i="2" l="1"/>
  <c r="R56" i="2"/>
  <c r="I14" i="2"/>
  <c r="I25" i="2"/>
  <c r="I35" i="2"/>
  <c r="I49" i="2"/>
  <c r="I67" i="2"/>
  <c r="I85" i="2"/>
  <c r="I90" i="2"/>
  <c r="I98" i="2"/>
  <c r="I122" i="2"/>
  <c r="I137" i="2"/>
  <c r="I148" i="2"/>
  <c r="I158" i="2"/>
  <c r="I171" i="2"/>
  <c r="I189" i="2"/>
  <c r="I203" i="2"/>
  <c r="I208" i="2"/>
  <c r="I222" i="2"/>
  <c r="I37" i="2" l="1"/>
  <c r="I125" i="2" s="1"/>
  <c r="I159" i="2"/>
  <c r="I209" i="2" s="1"/>
  <c r="I224" i="2" l="1"/>
  <c r="I226" i="2" s="1"/>
  <c r="O85" i="2" l="1"/>
  <c r="N85" i="2"/>
  <c r="M85" i="2"/>
  <c r="L85" i="2"/>
  <c r="K85" i="2"/>
  <c r="J85" i="2"/>
  <c r="F85" i="2"/>
  <c r="C203" i="2"/>
  <c r="E194" i="2"/>
  <c r="E195" i="2"/>
  <c r="E72" i="2"/>
  <c r="E73" i="2"/>
  <c r="O222" i="2"/>
  <c r="N222" i="2"/>
  <c r="M222" i="2"/>
  <c r="L222" i="2"/>
  <c r="K222" i="2"/>
  <c r="J222" i="2"/>
  <c r="G222" i="2"/>
  <c r="F222" i="2"/>
  <c r="R208" i="2"/>
  <c r="O208" i="2"/>
  <c r="N208" i="2"/>
  <c r="M208" i="2"/>
  <c r="L208" i="2"/>
  <c r="K208" i="2"/>
  <c r="J208" i="2"/>
  <c r="G208" i="2"/>
  <c r="F208" i="2"/>
  <c r="R203" i="2"/>
  <c r="O203" i="2"/>
  <c r="N203" i="2"/>
  <c r="M203" i="2"/>
  <c r="L203" i="2"/>
  <c r="K203" i="2"/>
  <c r="J203" i="2"/>
  <c r="R189" i="2"/>
  <c r="O189" i="2"/>
  <c r="N189" i="2"/>
  <c r="M189" i="2"/>
  <c r="L189" i="2"/>
  <c r="K189" i="2"/>
  <c r="J189" i="2"/>
  <c r="G189" i="2"/>
  <c r="R171" i="2"/>
  <c r="O171" i="2"/>
  <c r="N171" i="2"/>
  <c r="M171" i="2"/>
  <c r="L171" i="2"/>
  <c r="K171" i="2"/>
  <c r="J171" i="2"/>
  <c r="G171" i="2"/>
  <c r="O158" i="2"/>
  <c r="L158" i="2"/>
  <c r="K158" i="2"/>
  <c r="J158" i="2"/>
  <c r="G158" i="2"/>
  <c r="O148" i="2"/>
  <c r="N148" i="2"/>
  <c r="M148" i="2"/>
  <c r="L148" i="2"/>
  <c r="K148" i="2"/>
  <c r="J148" i="2"/>
  <c r="G148" i="2"/>
  <c r="O137" i="2"/>
  <c r="N137" i="2"/>
  <c r="M137" i="2"/>
  <c r="L137" i="2"/>
  <c r="K137" i="2"/>
  <c r="J137" i="2"/>
  <c r="G137" i="2"/>
  <c r="O122" i="2"/>
  <c r="N122" i="2"/>
  <c r="M122" i="2"/>
  <c r="L122" i="2"/>
  <c r="K122" i="2"/>
  <c r="J122" i="2"/>
  <c r="G122" i="2"/>
  <c r="F122" i="2"/>
  <c r="O98" i="2"/>
  <c r="N98" i="2"/>
  <c r="M98" i="2"/>
  <c r="L98" i="2"/>
  <c r="K98" i="2"/>
  <c r="J98" i="2"/>
  <c r="G98" i="2"/>
  <c r="F98" i="2"/>
  <c r="R90" i="2"/>
  <c r="O90" i="2"/>
  <c r="N90" i="2"/>
  <c r="M90" i="2"/>
  <c r="L90" i="2"/>
  <c r="K90" i="2"/>
  <c r="J90" i="2"/>
  <c r="G90" i="2"/>
  <c r="F90" i="2"/>
  <c r="R67" i="2"/>
  <c r="O67" i="2"/>
  <c r="N67" i="2"/>
  <c r="M67" i="2"/>
  <c r="L67" i="2"/>
  <c r="K67" i="2"/>
  <c r="J67" i="2"/>
  <c r="G67" i="2"/>
  <c r="F67" i="2"/>
  <c r="R49" i="2"/>
  <c r="O49" i="2"/>
  <c r="N49" i="2"/>
  <c r="M49" i="2"/>
  <c r="L49" i="2"/>
  <c r="K49" i="2"/>
  <c r="J49" i="2"/>
  <c r="G49" i="2"/>
  <c r="F49" i="2"/>
  <c r="O35" i="2"/>
  <c r="N35" i="2"/>
  <c r="M35" i="2"/>
  <c r="L35" i="2"/>
  <c r="K35" i="2"/>
  <c r="J35" i="2"/>
  <c r="G35" i="2"/>
  <c r="F35" i="2"/>
  <c r="O25" i="2"/>
  <c r="N25" i="2"/>
  <c r="M25" i="2"/>
  <c r="L25" i="2"/>
  <c r="K25" i="2"/>
  <c r="J25" i="2"/>
  <c r="G25" i="2"/>
  <c r="F25" i="2"/>
  <c r="O14" i="2"/>
  <c r="N14" i="2"/>
  <c r="M14" i="2"/>
  <c r="L14" i="2"/>
  <c r="K14" i="2"/>
  <c r="J14" i="2"/>
  <c r="G14" i="2"/>
  <c r="F14" i="2"/>
  <c r="Q73" i="2" l="1"/>
  <c r="S73" i="2" s="1"/>
  <c r="Q72" i="2"/>
  <c r="S72" i="2" s="1"/>
  <c r="J37" i="2"/>
  <c r="J125" i="2" s="1"/>
  <c r="F37" i="2"/>
  <c r="F125" i="2" s="1"/>
  <c r="G37" i="2"/>
  <c r="M37" i="2"/>
  <c r="M125" i="2" s="1"/>
  <c r="N37" i="2"/>
  <c r="N125" i="2" s="1"/>
  <c r="K159" i="2"/>
  <c r="K209" i="2" s="1"/>
  <c r="O159" i="2"/>
  <c r="O209" i="2" s="1"/>
  <c r="O224" i="2" s="1"/>
  <c r="K37" i="2"/>
  <c r="K125" i="2" s="1"/>
  <c r="O37" i="2"/>
  <c r="O125" i="2" s="1"/>
  <c r="L159" i="2"/>
  <c r="L209" i="2" s="1"/>
  <c r="L37" i="2"/>
  <c r="L125" i="2" s="1"/>
  <c r="G159" i="2"/>
  <c r="J159" i="2"/>
  <c r="J209" i="2" s="1"/>
  <c r="J224" i="2" s="1"/>
  <c r="K224" i="2" l="1"/>
  <c r="K226" i="2" s="1"/>
  <c r="K315" i="2" s="1"/>
  <c r="J226" i="2"/>
  <c r="J315" i="2" s="1"/>
  <c r="L224" i="2"/>
  <c r="L226" i="2" s="1"/>
  <c r="L315" i="2" s="1"/>
  <c r="O226" i="2"/>
  <c r="D222" i="2" l="1"/>
  <c r="S176" i="2" l="1"/>
  <c r="F148" i="2"/>
  <c r="C294" i="2"/>
  <c r="C293" i="2"/>
  <c r="E293" i="2" s="1"/>
  <c r="Q293" i="2" s="1"/>
  <c r="C301" i="2"/>
  <c r="E301" i="2" s="1"/>
  <c r="Q301" i="2" s="1"/>
  <c r="C292" i="2"/>
  <c r="E292" i="2" s="1"/>
  <c r="Q292" i="2" s="1"/>
  <c r="C283" i="2"/>
  <c r="E283" i="2" s="1"/>
  <c r="Q283" i="2" s="1"/>
  <c r="E310" i="2"/>
  <c r="E288" i="2"/>
  <c r="E281" i="2"/>
  <c r="D208" i="2"/>
  <c r="D189" i="2"/>
  <c r="D171" i="2"/>
  <c r="D158" i="2"/>
  <c r="D148" i="2"/>
  <c r="E223" i="2"/>
  <c r="F223" i="2" s="1"/>
  <c r="E215" i="2"/>
  <c r="Q215" i="2" s="1"/>
  <c r="S215" i="2" s="1"/>
  <c r="E207" i="2"/>
  <c r="Q207" i="2" s="1"/>
  <c r="E206" i="2"/>
  <c r="E201" i="2"/>
  <c r="E200" i="2"/>
  <c r="E199" i="2"/>
  <c r="E198" i="2"/>
  <c r="E197" i="2"/>
  <c r="E196" i="2"/>
  <c r="E191" i="2"/>
  <c r="E190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Q177" i="2" s="1"/>
  <c r="E175" i="2"/>
  <c r="E174" i="2"/>
  <c r="E173" i="2"/>
  <c r="E170" i="2"/>
  <c r="E169" i="2"/>
  <c r="E168" i="2"/>
  <c r="E167" i="2"/>
  <c r="E166" i="2"/>
  <c r="Q166" i="2" s="1"/>
  <c r="E165" i="2"/>
  <c r="E164" i="2"/>
  <c r="E163" i="2"/>
  <c r="E162" i="2"/>
  <c r="E161" i="2"/>
  <c r="E157" i="2"/>
  <c r="E156" i="2"/>
  <c r="E155" i="2"/>
  <c r="E154" i="2"/>
  <c r="E153" i="2"/>
  <c r="E152" i="2"/>
  <c r="E151" i="2"/>
  <c r="Q151" i="2" s="1"/>
  <c r="E150" i="2"/>
  <c r="E146" i="2"/>
  <c r="E145" i="2"/>
  <c r="E144" i="2"/>
  <c r="E143" i="2"/>
  <c r="E142" i="2"/>
  <c r="E141" i="2"/>
  <c r="E140" i="2"/>
  <c r="Q140" i="2" s="1"/>
  <c r="E139" i="2"/>
  <c r="C214" i="2"/>
  <c r="E214" i="2" s="1"/>
  <c r="Q141" i="2" l="1"/>
  <c r="R141" i="2" s="1"/>
  <c r="S141" i="2" s="1"/>
  <c r="Q145" i="2"/>
  <c r="R145" i="2" s="1"/>
  <c r="S145" i="2" s="1"/>
  <c r="Q152" i="2"/>
  <c r="R152" i="2" s="1"/>
  <c r="S152" i="2" s="1"/>
  <c r="Q156" i="2"/>
  <c r="R156" i="2" s="1"/>
  <c r="S156" i="2" s="1"/>
  <c r="Q163" i="2"/>
  <c r="S163" i="2" s="1"/>
  <c r="Q167" i="2"/>
  <c r="S167" i="2" s="1"/>
  <c r="Q173" i="2"/>
  <c r="S173" i="2" s="1"/>
  <c r="Q178" i="2"/>
  <c r="S178" i="2" s="1"/>
  <c r="Q182" i="2"/>
  <c r="S182" i="2" s="1"/>
  <c r="Q186" i="2"/>
  <c r="S186" i="2" s="1"/>
  <c r="Q281" i="2"/>
  <c r="S281" i="2" s="1"/>
  <c r="Q142" i="2"/>
  <c r="Q146" i="2"/>
  <c r="R146" i="2" s="1"/>
  <c r="S146" i="2" s="1"/>
  <c r="Q157" i="2"/>
  <c r="R157" i="2" s="1"/>
  <c r="S157" i="2" s="1"/>
  <c r="Q164" i="2"/>
  <c r="S164" i="2" s="1"/>
  <c r="Q168" i="2"/>
  <c r="S168" i="2" s="1"/>
  <c r="Q174" i="2"/>
  <c r="S174" i="2" s="1"/>
  <c r="Q179" i="2"/>
  <c r="S179" i="2" s="1"/>
  <c r="Q183" i="2"/>
  <c r="S183" i="2" s="1"/>
  <c r="Q187" i="2"/>
  <c r="S187" i="2" s="1"/>
  <c r="Q288" i="2"/>
  <c r="S288" i="2" s="1"/>
  <c r="Q139" i="2"/>
  <c r="R139" i="2" s="1"/>
  <c r="Q143" i="2"/>
  <c r="R143" i="2" s="1"/>
  <c r="S143" i="2" s="1"/>
  <c r="Q150" i="2"/>
  <c r="R150" i="2" s="1"/>
  <c r="S150" i="2" s="1"/>
  <c r="Q154" i="2"/>
  <c r="R154" i="2" s="1"/>
  <c r="S154" i="2" s="1"/>
  <c r="Q161" i="2"/>
  <c r="S161" i="2" s="1"/>
  <c r="Q165" i="2"/>
  <c r="S165" i="2" s="1"/>
  <c r="Q169" i="2"/>
  <c r="S169" i="2" s="1"/>
  <c r="Q175" i="2"/>
  <c r="S175" i="2" s="1"/>
  <c r="Q180" i="2"/>
  <c r="S180" i="2" s="1"/>
  <c r="Q184" i="2"/>
  <c r="S184" i="2" s="1"/>
  <c r="Q188" i="2"/>
  <c r="S188" i="2" s="1"/>
  <c r="Q310" i="2"/>
  <c r="S310" i="2" s="1"/>
  <c r="Q144" i="2"/>
  <c r="R144" i="2" s="1"/>
  <c r="S144" i="2" s="1"/>
  <c r="Q155" i="2"/>
  <c r="R155" i="2" s="1"/>
  <c r="S155" i="2" s="1"/>
  <c r="Q162" i="2"/>
  <c r="S162" i="2" s="1"/>
  <c r="Q170" i="2"/>
  <c r="S170" i="2" s="1"/>
  <c r="Q181" i="2"/>
  <c r="S181" i="2" s="1"/>
  <c r="Q185" i="2"/>
  <c r="S185" i="2" s="1"/>
  <c r="Q198" i="2"/>
  <c r="S198" i="2" s="1"/>
  <c r="Q206" i="2"/>
  <c r="S206" i="2" s="1"/>
  <c r="E308" i="2"/>
  <c r="Q308" i="2" s="1"/>
  <c r="S283" i="2"/>
  <c r="S293" i="2"/>
  <c r="S292" i="2"/>
  <c r="Q214" i="2"/>
  <c r="S214" i="2" s="1"/>
  <c r="R140" i="2"/>
  <c r="S140" i="2" s="1"/>
  <c r="S301" i="2"/>
  <c r="E208" i="2"/>
  <c r="E148" i="2"/>
  <c r="E158" i="2"/>
  <c r="E171" i="2"/>
  <c r="E189" i="2"/>
  <c r="D137" i="2"/>
  <c r="D159" i="2" s="1"/>
  <c r="E136" i="2"/>
  <c r="E135" i="2"/>
  <c r="E134" i="2"/>
  <c r="E133" i="2"/>
  <c r="E132" i="2"/>
  <c r="E131" i="2"/>
  <c r="Q131" i="2" s="1"/>
  <c r="E130" i="2"/>
  <c r="D122" i="2"/>
  <c r="D67" i="2"/>
  <c r="D98" i="2"/>
  <c r="D90" i="2"/>
  <c r="D14" i="2"/>
  <c r="D25" i="2"/>
  <c r="D35" i="2"/>
  <c r="D49" i="2"/>
  <c r="E89" i="2"/>
  <c r="Q89" i="2" s="1"/>
  <c r="E88" i="2"/>
  <c r="E87" i="2"/>
  <c r="E83" i="2"/>
  <c r="E80" i="2"/>
  <c r="E79" i="2"/>
  <c r="E78" i="2"/>
  <c r="E77" i="2"/>
  <c r="E76" i="2"/>
  <c r="E75" i="2"/>
  <c r="E74" i="2"/>
  <c r="E69" i="2"/>
  <c r="Q69" i="2" s="1"/>
  <c r="E65" i="2"/>
  <c r="E64" i="2"/>
  <c r="E63" i="2"/>
  <c r="E62" i="2"/>
  <c r="E61" i="2"/>
  <c r="E60" i="2"/>
  <c r="E59" i="2"/>
  <c r="E58" i="2"/>
  <c r="E57" i="2"/>
  <c r="E56" i="2"/>
  <c r="E55" i="2"/>
  <c r="E54" i="2"/>
  <c r="E52" i="2"/>
  <c r="E51" i="2"/>
  <c r="E48" i="2"/>
  <c r="E47" i="2"/>
  <c r="E46" i="2"/>
  <c r="E45" i="2"/>
  <c r="E44" i="2"/>
  <c r="E43" i="2"/>
  <c r="E41" i="2"/>
  <c r="E40" i="2"/>
  <c r="E39" i="2"/>
  <c r="E34" i="2"/>
  <c r="E33" i="2"/>
  <c r="E32" i="2"/>
  <c r="E31" i="2"/>
  <c r="E30" i="2"/>
  <c r="E29" i="2"/>
  <c r="E28" i="2"/>
  <c r="E27" i="2"/>
  <c r="Q27" i="2" s="1"/>
  <c r="R27" i="2" s="1"/>
  <c r="E24" i="2"/>
  <c r="E23" i="2"/>
  <c r="E22" i="2"/>
  <c r="E21" i="2"/>
  <c r="E20" i="2"/>
  <c r="E19" i="2"/>
  <c r="E18" i="2"/>
  <c r="E17" i="2"/>
  <c r="E16" i="2"/>
  <c r="Q16" i="2" s="1"/>
  <c r="E13" i="2"/>
  <c r="E12" i="2"/>
  <c r="E11" i="2"/>
  <c r="E10" i="2"/>
  <c r="E9" i="2"/>
  <c r="E8" i="2"/>
  <c r="Q148" i="2" l="1"/>
  <c r="Q39" i="2"/>
  <c r="S39" i="2" s="1"/>
  <c r="Q48" i="2"/>
  <c r="S48" i="2" s="1"/>
  <c r="Q63" i="2"/>
  <c r="S63" i="2" s="1"/>
  <c r="Q78" i="2"/>
  <c r="S78" i="2" s="1"/>
  <c r="Q12" i="2"/>
  <c r="R12" i="2" s="1"/>
  <c r="S12" i="2" s="1"/>
  <c r="Q45" i="2"/>
  <c r="S45" i="2" s="1"/>
  <c r="Q75" i="2"/>
  <c r="S75" i="2" s="1"/>
  <c r="Q136" i="2"/>
  <c r="R136" i="2" s="1"/>
  <c r="S136" i="2" s="1"/>
  <c r="R142" i="2"/>
  <c r="S142" i="2" s="1"/>
  <c r="Q11" i="2"/>
  <c r="R11" i="2" s="1"/>
  <c r="S11" i="2" s="1"/>
  <c r="Q17" i="2"/>
  <c r="R17" i="2" s="1"/>
  <c r="S17" i="2" s="1"/>
  <c r="Q21" i="2"/>
  <c r="R21" i="2" s="1"/>
  <c r="S21" i="2" s="1"/>
  <c r="Q31" i="2"/>
  <c r="R31" i="2" s="1"/>
  <c r="S31" i="2" s="1"/>
  <c r="Q44" i="2"/>
  <c r="S44" i="2" s="1"/>
  <c r="Q55" i="2"/>
  <c r="S55" i="2" s="1"/>
  <c r="Q59" i="2"/>
  <c r="S59" i="2" s="1"/>
  <c r="Q74" i="2"/>
  <c r="S74" i="2" s="1"/>
  <c r="Q87" i="2"/>
  <c r="S87" i="2" s="1"/>
  <c r="Q135" i="2"/>
  <c r="R135" i="2" s="1"/>
  <c r="S135" i="2" s="1"/>
  <c r="Q8" i="2"/>
  <c r="R8" i="2" s="1"/>
  <c r="S8" i="2" s="1"/>
  <c r="Q18" i="2"/>
  <c r="R18" i="2" s="1"/>
  <c r="S18" i="2" s="1"/>
  <c r="Q22" i="2"/>
  <c r="R22" i="2" s="1"/>
  <c r="S22" i="2" s="1"/>
  <c r="Q28" i="2"/>
  <c r="R28" i="2" s="1"/>
  <c r="S28" i="2" s="1"/>
  <c r="Q32" i="2"/>
  <c r="R32" i="2" s="1"/>
  <c r="S32" i="2" s="1"/>
  <c r="Q40" i="2"/>
  <c r="S40" i="2" s="1"/>
  <c r="Q51" i="2"/>
  <c r="S51" i="2" s="1"/>
  <c r="Q56" i="2"/>
  <c r="S56" i="2" s="1"/>
  <c r="Q60" i="2"/>
  <c r="S60" i="2" s="1"/>
  <c r="Q64" i="2"/>
  <c r="S64" i="2" s="1"/>
  <c r="Q79" i="2"/>
  <c r="S79" i="2" s="1"/>
  <c r="Q88" i="2"/>
  <c r="S88" i="2" s="1"/>
  <c r="Q9" i="2"/>
  <c r="R9" i="2" s="1"/>
  <c r="Q13" i="2"/>
  <c r="R13" i="2" s="1"/>
  <c r="S13" i="2" s="1"/>
  <c r="Q19" i="2"/>
  <c r="R19" i="2" s="1"/>
  <c r="S19" i="2" s="1"/>
  <c r="Q23" i="2"/>
  <c r="R23" i="2" s="1"/>
  <c r="S23" i="2" s="1"/>
  <c r="Q29" i="2"/>
  <c r="R29" i="2" s="1"/>
  <c r="S29" i="2" s="1"/>
  <c r="Q33" i="2"/>
  <c r="R33" i="2" s="1"/>
  <c r="S33" i="2" s="1"/>
  <c r="Q41" i="2"/>
  <c r="S41" i="2" s="1"/>
  <c r="Q46" i="2"/>
  <c r="S46" i="2" s="1"/>
  <c r="Q52" i="2"/>
  <c r="S52" i="2" s="1"/>
  <c r="Q57" i="2"/>
  <c r="S57" i="2" s="1"/>
  <c r="Q61" i="2"/>
  <c r="S61" i="2" s="1"/>
  <c r="Q65" i="2"/>
  <c r="S65" i="2" s="1"/>
  <c r="Q76" i="2"/>
  <c r="S76" i="2" s="1"/>
  <c r="Q80" i="2"/>
  <c r="S80" i="2" s="1"/>
  <c r="Q133" i="2"/>
  <c r="R133" i="2" s="1"/>
  <c r="S133" i="2" s="1"/>
  <c r="Q10" i="2"/>
  <c r="R10" i="2" s="1"/>
  <c r="S10" i="2" s="1"/>
  <c r="Q20" i="2"/>
  <c r="R20" i="2" s="1"/>
  <c r="S20" i="2" s="1"/>
  <c r="Q24" i="2"/>
  <c r="R24" i="2" s="1"/>
  <c r="S24" i="2" s="1"/>
  <c r="Q30" i="2"/>
  <c r="R30" i="2" s="1"/>
  <c r="S30" i="2" s="1"/>
  <c r="Q34" i="2"/>
  <c r="R34" i="2" s="1"/>
  <c r="S34" i="2" s="1"/>
  <c r="Q43" i="2"/>
  <c r="S43" i="2" s="1"/>
  <c r="Q47" i="2"/>
  <c r="S47" i="2" s="1"/>
  <c r="Q54" i="2"/>
  <c r="S54" i="2" s="1"/>
  <c r="Q58" i="2"/>
  <c r="S58" i="2" s="1"/>
  <c r="Q62" i="2"/>
  <c r="S62" i="2" s="1"/>
  <c r="Q77" i="2"/>
  <c r="S77" i="2" s="1"/>
  <c r="Q83" i="2"/>
  <c r="S83" i="2" s="1"/>
  <c r="Q130" i="2"/>
  <c r="R130" i="2" s="1"/>
  <c r="S130" i="2" s="1"/>
  <c r="Q134" i="2"/>
  <c r="R134" i="2" s="1"/>
  <c r="S134" i="2" s="1"/>
  <c r="S139" i="2"/>
  <c r="S308" i="2"/>
  <c r="R7" i="2"/>
  <c r="R16" i="2"/>
  <c r="E14" i="2"/>
  <c r="E25" i="2"/>
  <c r="E35" i="2"/>
  <c r="E90" i="2"/>
  <c r="E137" i="2"/>
  <c r="E159" i="2" s="1"/>
  <c r="E42" i="2"/>
  <c r="Q42" i="2" s="1"/>
  <c r="E53" i="2"/>
  <c r="Q53" i="2" s="1"/>
  <c r="D37" i="2"/>
  <c r="C84" i="2"/>
  <c r="E84" i="2" s="1"/>
  <c r="Q84" i="2" s="1"/>
  <c r="C82" i="2"/>
  <c r="E82" i="2" s="1"/>
  <c r="Q82" i="2" s="1"/>
  <c r="C113" i="2"/>
  <c r="E113" i="2" s="1"/>
  <c r="Q113" i="2" s="1"/>
  <c r="C115" i="2"/>
  <c r="E115" i="2" s="1"/>
  <c r="Q115" i="2" s="1"/>
  <c r="C116" i="2"/>
  <c r="E116" i="2" s="1"/>
  <c r="Q116" i="2" s="1"/>
  <c r="C117" i="2"/>
  <c r="E117" i="2" s="1"/>
  <c r="Q117" i="2" s="1"/>
  <c r="C118" i="2"/>
  <c r="E118" i="2" s="1"/>
  <c r="Q118" i="2" s="1"/>
  <c r="C119" i="2"/>
  <c r="E119" i="2" s="1"/>
  <c r="Q119" i="2" s="1"/>
  <c r="C120" i="2"/>
  <c r="E120" i="2" s="1"/>
  <c r="Q120" i="2" s="1"/>
  <c r="C121" i="2"/>
  <c r="E121" i="2" s="1"/>
  <c r="Q121" i="2" s="1"/>
  <c r="C114" i="2"/>
  <c r="E114" i="2" s="1"/>
  <c r="Q114" i="2" s="1"/>
  <c r="C112" i="2"/>
  <c r="E112" i="2" s="1"/>
  <c r="Q112" i="2" s="1"/>
  <c r="C111" i="2"/>
  <c r="E111" i="2" s="1"/>
  <c r="Q111" i="2" s="1"/>
  <c r="C110" i="2"/>
  <c r="E110" i="2" s="1"/>
  <c r="Q110" i="2" s="1"/>
  <c r="C109" i="2"/>
  <c r="E109" i="2" s="1"/>
  <c r="Q109" i="2" s="1"/>
  <c r="C108" i="2"/>
  <c r="E108" i="2" s="1"/>
  <c r="Q108" i="2" s="1"/>
  <c r="C107" i="2"/>
  <c r="E107" i="2" s="1"/>
  <c r="Q107" i="2" s="1"/>
  <c r="C106" i="2"/>
  <c r="E106" i="2" s="1"/>
  <c r="Q106" i="2" s="1"/>
  <c r="C105" i="2"/>
  <c r="E105" i="2" s="1"/>
  <c r="Q105" i="2" s="1"/>
  <c r="C104" i="2"/>
  <c r="E104" i="2" s="1"/>
  <c r="Q104" i="2" s="1"/>
  <c r="C103" i="2"/>
  <c r="E103" i="2" s="1"/>
  <c r="Q103" i="2" s="1"/>
  <c r="C102" i="2"/>
  <c r="E102" i="2" s="1"/>
  <c r="Q102" i="2" s="1"/>
  <c r="C101" i="2"/>
  <c r="E101" i="2" s="1"/>
  <c r="Q101" i="2" s="1"/>
  <c r="C100" i="2"/>
  <c r="E100" i="2" s="1"/>
  <c r="Q100" i="2" s="1"/>
  <c r="C97" i="2"/>
  <c r="E97" i="2" s="1"/>
  <c r="Q97" i="2" s="1"/>
  <c r="C96" i="2"/>
  <c r="E96" i="2" s="1"/>
  <c r="Q96" i="2" s="1"/>
  <c r="C95" i="2"/>
  <c r="E95" i="2" s="1"/>
  <c r="Q95" i="2" s="1"/>
  <c r="C94" i="2"/>
  <c r="E94" i="2" s="1"/>
  <c r="Q94" i="2" s="1"/>
  <c r="C93" i="2"/>
  <c r="E93" i="2" s="1"/>
  <c r="Q93" i="2" s="1"/>
  <c r="C92" i="2"/>
  <c r="E92" i="2" s="1"/>
  <c r="Q92" i="2" s="1"/>
  <c r="R148" i="2" l="1"/>
  <c r="Q14" i="2"/>
  <c r="S148" i="2"/>
  <c r="Q25" i="2"/>
  <c r="S9" i="2"/>
  <c r="Q35" i="2"/>
  <c r="Q37" i="2" s="1"/>
  <c r="S118" i="2"/>
  <c r="S111" i="2"/>
  <c r="S116" i="2"/>
  <c r="S104" i="2"/>
  <c r="S112" i="2"/>
  <c r="S119" i="2"/>
  <c r="S115" i="2"/>
  <c r="S114" i="2"/>
  <c r="S113" i="2"/>
  <c r="S27" i="2"/>
  <c r="S35" i="2" s="1"/>
  <c r="R35" i="2"/>
  <c r="S121" i="2"/>
  <c r="S117" i="2"/>
  <c r="S93" i="2"/>
  <c r="S120" i="2"/>
  <c r="S82" i="2"/>
  <c r="S16" i="2"/>
  <c r="S25" i="2" s="1"/>
  <c r="R25" i="2"/>
  <c r="S7" i="2"/>
  <c r="R14" i="2"/>
  <c r="S84" i="2"/>
  <c r="R94" i="2"/>
  <c r="R100" i="2"/>
  <c r="S100" i="2" s="1"/>
  <c r="R108" i="2"/>
  <c r="S108" i="2" s="1"/>
  <c r="E67" i="2"/>
  <c r="R95" i="2"/>
  <c r="S95" i="2" s="1"/>
  <c r="R101" i="2"/>
  <c r="S101" i="2" s="1"/>
  <c r="R105" i="2"/>
  <c r="S105" i="2" s="1"/>
  <c r="R109" i="2"/>
  <c r="S109" i="2" s="1"/>
  <c r="S92" i="2"/>
  <c r="R96" i="2"/>
  <c r="S96" i="2" s="1"/>
  <c r="R102" i="2"/>
  <c r="S102" i="2" s="1"/>
  <c r="R106" i="2"/>
  <c r="S106" i="2" s="1"/>
  <c r="R110" i="2"/>
  <c r="S110" i="2" s="1"/>
  <c r="E49" i="2"/>
  <c r="R97" i="2"/>
  <c r="S97" i="2" s="1"/>
  <c r="R107" i="2"/>
  <c r="S107" i="2" s="1"/>
  <c r="E37" i="2"/>
  <c r="E122" i="2"/>
  <c r="E98" i="2"/>
  <c r="C122" i="2"/>
  <c r="C98" i="2"/>
  <c r="S14" i="2" l="1"/>
  <c r="S37" i="2" s="1"/>
  <c r="Q122" i="2"/>
  <c r="Q98" i="2"/>
  <c r="S103" i="2"/>
  <c r="S122" i="2" s="1"/>
  <c r="R37" i="2"/>
  <c r="S53" i="2"/>
  <c r="S67" i="2" s="1"/>
  <c r="Q67" i="2"/>
  <c r="R98" i="2"/>
  <c r="R122" i="2"/>
  <c r="S42" i="2"/>
  <c r="S49" i="2" s="1"/>
  <c r="Q49" i="2"/>
  <c r="S94" i="2"/>
  <c r="S98" i="2" s="1"/>
  <c r="R125" i="2" l="1"/>
  <c r="E309" i="2" l="1"/>
  <c r="Q309" i="2" s="1"/>
  <c r="S309" i="2" s="1"/>
  <c r="E202" i="2" l="1"/>
  <c r="Q202" i="2" s="1"/>
  <c r="C85" i="2"/>
  <c r="E81" i="2"/>
  <c r="Q81" i="2" s="1"/>
  <c r="S81" i="2" l="1"/>
  <c r="S202" i="2"/>
  <c r="C171" i="2" l="1"/>
  <c r="C189" i="2"/>
  <c r="C158" i="2"/>
  <c r="C148" i="2"/>
  <c r="C137" i="2"/>
  <c r="C67" i="2"/>
  <c r="C49" i="2"/>
  <c r="C35" i="2"/>
  <c r="C25" i="2"/>
  <c r="C14" i="2"/>
  <c r="C159" i="2" l="1"/>
  <c r="C37" i="2"/>
  <c r="C208" i="2" l="1"/>
  <c r="C90" i="2"/>
  <c r="C125" i="2" s="1"/>
  <c r="C209" i="2" l="1"/>
  <c r="C306" i="2"/>
  <c r="E306" i="2" s="1"/>
  <c r="Q306" i="2" s="1"/>
  <c r="C305" i="2"/>
  <c r="E305" i="2" s="1"/>
  <c r="Q305" i="2" s="1"/>
  <c r="C304" i="2"/>
  <c r="E304" i="2" s="1"/>
  <c r="Q304" i="2" s="1"/>
  <c r="C303" i="2"/>
  <c r="E303" i="2" s="1"/>
  <c r="Q303" i="2" s="1"/>
  <c r="C302" i="2"/>
  <c r="E302" i="2" s="1"/>
  <c r="Q302" i="2" s="1"/>
  <c r="C300" i="2"/>
  <c r="E300" i="2" s="1"/>
  <c r="Q300" i="2" s="1"/>
  <c r="C299" i="2"/>
  <c r="E299" i="2" s="1"/>
  <c r="Q299" i="2" s="1"/>
  <c r="C298" i="2"/>
  <c r="E298" i="2" s="1"/>
  <c r="Q298" i="2" s="1"/>
  <c r="C297" i="2"/>
  <c r="E297" i="2" s="1"/>
  <c r="Q297" i="2" s="1"/>
  <c r="C296" i="2"/>
  <c r="E296" i="2" s="1"/>
  <c r="Q296" i="2" s="1"/>
  <c r="C295" i="2"/>
  <c r="E295" i="2" s="1"/>
  <c r="Q295" i="2" s="1"/>
  <c r="E294" i="2"/>
  <c r="Q294" i="2" s="1"/>
  <c r="C291" i="2"/>
  <c r="E291" i="2" s="1"/>
  <c r="C290" i="2"/>
  <c r="E290" i="2" s="1"/>
  <c r="Q290" i="2" s="1"/>
  <c r="C289" i="2"/>
  <c r="E289" i="2" s="1"/>
  <c r="Q289" i="2" s="1"/>
  <c r="C287" i="2"/>
  <c r="E287" i="2" s="1"/>
  <c r="Q287" i="2" s="1"/>
  <c r="C286" i="2"/>
  <c r="E286" i="2" s="1"/>
  <c r="Q286" i="2" s="1"/>
  <c r="C285" i="2"/>
  <c r="E285" i="2" s="1"/>
  <c r="Q285" i="2" s="1"/>
  <c r="C284" i="2"/>
  <c r="E284" i="2" s="1"/>
  <c r="Q284" i="2" s="1"/>
  <c r="C282" i="2"/>
  <c r="E282" i="2" s="1"/>
  <c r="Q282" i="2" s="1"/>
  <c r="C280" i="2"/>
  <c r="E280" i="2" s="1"/>
  <c r="Q280" i="2" s="1"/>
  <c r="C279" i="2"/>
  <c r="E279" i="2" s="1"/>
  <c r="Q279" i="2" s="1"/>
  <c r="C278" i="2"/>
  <c r="E278" i="2" s="1"/>
  <c r="Q278" i="2" s="1"/>
  <c r="C277" i="2"/>
  <c r="E277" i="2" s="1"/>
  <c r="Q277" i="2" s="1"/>
  <c r="C276" i="2"/>
  <c r="E276" i="2" s="1"/>
  <c r="C275" i="2"/>
  <c r="C274" i="2"/>
  <c r="E274" i="2" s="1"/>
  <c r="Q274" i="2" s="1"/>
  <c r="C273" i="2"/>
  <c r="E273" i="2" s="1"/>
  <c r="Q273" i="2" s="1"/>
  <c r="C272" i="2"/>
  <c r="E272" i="2" s="1"/>
  <c r="Q272" i="2" s="1"/>
  <c r="C271" i="2"/>
  <c r="E271" i="2" s="1"/>
  <c r="Q271" i="2" s="1"/>
  <c r="C270" i="2"/>
  <c r="E270" i="2" s="1"/>
  <c r="Q270" i="2" s="1"/>
  <c r="C269" i="2"/>
  <c r="E269" i="2" s="1"/>
  <c r="Q269" i="2" s="1"/>
  <c r="C268" i="2"/>
  <c r="E268" i="2" s="1"/>
  <c r="Q268" i="2" s="1"/>
  <c r="C267" i="2"/>
  <c r="E267" i="2" s="1"/>
  <c r="Q267" i="2" s="1"/>
  <c r="C266" i="2"/>
  <c r="E266" i="2" s="1"/>
  <c r="Q266" i="2" s="1"/>
  <c r="C265" i="2"/>
  <c r="E265" i="2" s="1"/>
  <c r="Q265" i="2" s="1"/>
  <c r="C259" i="2"/>
  <c r="E259" i="2" s="1"/>
  <c r="Q259" i="2" s="1"/>
  <c r="C260" i="2"/>
  <c r="E260" i="2" s="1"/>
  <c r="Q260" i="2" s="1"/>
  <c r="C261" i="2"/>
  <c r="E261" i="2" s="1"/>
  <c r="Q261" i="2" s="1"/>
  <c r="C262" i="2"/>
  <c r="E262" i="2" s="1"/>
  <c r="Q262" i="2" s="1"/>
  <c r="C263" i="2"/>
  <c r="E263" i="2" s="1"/>
  <c r="Q263" i="2" s="1"/>
  <c r="C264" i="2"/>
  <c r="E264" i="2" s="1"/>
  <c r="Q264" i="2" s="1"/>
  <c r="C258" i="2"/>
  <c r="E258" i="2" s="1"/>
  <c r="Q258" i="2" s="1"/>
  <c r="C257" i="2"/>
  <c r="E257" i="2" s="1"/>
  <c r="Q257" i="2" s="1"/>
  <c r="C255" i="2"/>
  <c r="E255" i="2" s="1"/>
  <c r="Q255" i="2" s="1"/>
  <c r="C254" i="2"/>
  <c r="E254" i="2" s="1"/>
  <c r="Q254" i="2" s="1"/>
  <c r="C253" i="2"/>
  <c r="E253" i="2" s="1"/>
  <c r="Q253" i="2" s="1"/>
  <c r="C252" i="2"/>
  <c r="E252" i="2" s="1"/>
  <c r="Q252" i="2" s="1"/>
  <c r="C251" i="2"/>
  <c r="E251" i="2" s="1"/>
  <c r="Q251" i="2" s="1"/>
  <c r="C246" i="2"/>
  <c r="E246" i="2" s="1"/>
  <c r="C247" i="2"/>
  <c r="E247" i="2" s="1"/>
  <c r="C248" i="2"/>
  <c r="E248" i="2" s="1"/>
  <c r="C250" i="2"/>
  <c r="E250" i="2" s="1"/>
  <c r="C245" i="2"/>
  <c r="E245" i="2" s="1"/>
  <c r="C244" i="2"/>
  <c r="E244" i="2" s="1"/>
  <c r="C241" i="2"/>
  <c r="E241" i="2" s="1"/>
  <c r="C243" i="2"/>
  <c r="E243" i="2" s="1"/>
  <c r="C242" i="2"/>
  <c r="E242" i="2" s="1"/>
  <c r="C240" i="2"/>
  <c r="E240" i="2" s="1"/>
  <c r="C239" i="2"/>
  <c r="E239" i="2" s="1"/>
  <c r="C231" i="2"/>
  <c r="E231" i="2" s="1"/>
  <c r="Q231" i="2" s="1"/>
  <c r="C232" i="2"/>
  <c r="E232" i="2" s="1"/>
  <c r="C233" i="2"/>
  <c r="E233" i="2" s="1"/>
  <c r="C234" i="2"/>
  <c r="E234" i="2" s="1"/>
  <c r="C235" i="2"/>
  <c r="E235" i="2" s="1"/>
  <c r="C236" i="2"/>
  <c r="E236" i="2" s="1"/>
  <c r="C237" i="2"/>
  <c r="E237" i="2" s="1"/>
  <c r="C238" i="2"/>
  <c r="E238" i="2" s="1"/>
  <c r="C230" i="2"/>
  <c r="E230" i="2" s="1"/>
  <c r="Q230" i="2" s="1"/>
  <c r="C217" i="2"/>
  <c r="E217" i="2" s="1"/>
  <c r="Q217" i="2" s="1"/>
  <c r="C218" i="2"/>
  <c r="E218" i="2" s="1"/>
  <c r="Q218" i="2" s="1"/>
  <c r="C219" i="2"/>
  <c r="E219" i="2" s="1"/>
  <c r="Q219" i="2" s="1"/>
  <c r="C220" i="2"/>
  <c r="E220" i="2" s="1"/>
  <c r="Q220" i="2" s="1"/>
  <c r="C221" i="2"/>
  <c r="E221" i="2" s="1"/>
  <c r="Q221" i="2" s="1"/>
  <c r="C216" i="2"/>
  <c r="E216" i="2" s="1"/>
  <c r="Q216" i="2" s="1"/>
  <c r="C213" i="2"/>
  <c r="E213" i="2" s="1"/>
  <c r="Q213" i="2" s="1"/>
  <c r="Q250" i="2" l="1"/>
  <c r="R250" i="2" s="1"/>
  <c r="S250" i="2" s="1"/>
  <c r="P276" i="2"/>
  <c r="Q276" i="2" s="1"/>
  <c r="R276" i="2" s="1"/>
  <c r="S276" i="2" s="1"/>
  <c r="S216" i="2"/>
  <c r="S253" i="2"/>
  <c r="S258" i="2"/>
  <c r="R266" i="2"/>
  <c r="S266" i="2" s="1"/>
  <c r="S284" i="2"/>
  <c r="S217" i="2"/>
  <c r="S254" i="2"/>
  <c r="R296" i="2"/>
  <c r="S296" i="2" s="1"/>
  <c r="S255" i="2"/>
  <c r="R263" i="2"/>
  <c r="S263" i="2" s="1"/>
  <c r="S259" i="2"/>
  <c r="S272" i="2"/>
  <c r="S286" i="2"/>
  <c r="R297" i="2"/>
  <c r="S297" i="2" s="1"/>
  <c r="R260" i="2"/>
  <c r="S285" i="2"/>
  <c r="S300" i="2"/>
  <c r="S257" i="2"/>
  <c r="R262" i="2"/>
  <c r="S262" i="2" s="1"/>
  <c r="R277" i="2"/>
  <c r="S277" i="2" s="1"/>
  <c r="S282" i="2"/>
  <c r="S287" i="2"/>
  <c r="S294" i="2"/>
  <c r="R303" i="2"/>
  <c r="S303" i="2" s="1"/>
  <c r="R273" i="2"/>
  <c r="S273" i="2" s="1"/>
  <c r="R218" i="2"/>
  <c r="O237" i="2"/>
  <c r="Q237" i="2" s="1"/>
  <c r="O233" i="2"/>
  <c r="Q233" i="2" s="1"/>
  <c r="O240" i="2"/>
  <c r="Q240" i="2" s="1"/>
  <c r="O244" i="2"/>
  <c r="Q244" i="2" s="1"/>
  <c r="O247" i="2"/>
  <c r="Q247" i="2" s="1"/>
  <c r="R261" i="2"/>
  <c r="S261" i="2" s="1"/>
  <c r="R270" i="2"/>
  <c r="S270" i="2" s="1"/>
  <c r="R274" i="2"/>
  <c r="S274" i="2" s="1"/>
  <c r="R278" i="2"/>
  <c r="S278" i="2" s="1"/>
  <c r="R289" i="2"/>
  <c r="S289" i="2" s="1"/>
  <c r="R295" i="2"/>
  <c r="S295" i="2" s="1"/>
  <c r="R299" i="2"/>
  <c r="S299" i="2" s="1"/>
  <c r="R304" i="2"/>
  <c r="S304" i="2" s="1"/>
  <c r="R221" i="2"/>
  <c r="S221" i="2" s="1"/>
  <c r="O236" i="2"/>
  <c r="Q236" i="2" s="1"/>
  <c r="O232" i="2"/>
  <c r="O242" i="2"/>
  <c r="Q242" i="2" s="1"/>
  <c r="O245" i="2"/>
  <c r="Q245" i="2" s="1"/>
  <c r="O246" i="2"/>
  <c r="Q246" i="2" s="1"/>
  <c r="R264" i="2"/>
  <c r="S264" i="2" s="1"/>
  <c r="R267" i="2"/>
  <c r="R271" i="2"/>
  <c r="S271" i="2" s="1"/>
  <c r="E275" i="2"/>
  <c r="R279" i="2"/>
  <c r="S279" i="2" s="1"/>
  <c r="R290" i="2"/>
  <c r="S290" i="2" s="1"/>
  <c r="R305" i="2"/>
  <c r="S305" i="2" s="1"/>
  <c r="R220" i="2"/>
  <c r="S220" i="2" s="1"/>
  <c r="R230" i="2"/>
  <c r="O235" i="2"/>
  <c r="Q235" i="2" s="1"/>
  <c r="R231" i="2"/>
  <c r="S231" i="2" s="1"/>
  <c r="O243" i="2"/>
  <c r="Q243" i="2" s="1"/>
  <c r="R251" i="2"/>
  <c r="S251" i="2" s="1"/>
  <c r="R268" i="2"/>
  <c r="S268" i="2" s="1"/>
  <c r="R280" i="2"/>
  <c r="S280" i="2" s="1"/>
  <c r="R302" i="2"/>
  <c r="S302" i="2" s="1"/>
  <c r="R306" i="2"/>
  <c r="S306" i="2" s="1"/>
  <c r="S213" i="2"/>
  <c r="R219" i="2"/>
  <c r="S219" i="2" s="1"/>
  <c r="O238" i="2"/>
  <c r="Q238" i="2" s="1"/>
  <c r="O234" i="2"/>
  <c r="Q234" i="2" s="1"/>
  <c r="O239" i="2"/>
  <c r="Q239" i="2" s="1"/>
  <c r="O241" i="2"/>
  <c r="Q241" i="2" s="1"/>
  <c r="O248" i="2"/>
  <c r="Q248" i="2" s="1"/>
  <c r="R252" i="2"/>
  <c r="S252" i="2" s="1"/>
  <c r="R265" i="2"/>
  <c r="S265" i="2" s="1"/>
  <c r="R269" i="2"/>
  <c r="R298" i="2"/>
  <c r="S298" i="2" s="1"/>
  <c r="E222" i="2"/>
  <c r="C222" i="2"/>
  <c r="Q232" i="2" l="1"/>
  <c r="S230" i="2"/>
  <c r="Q222" i="2"/>
  <c r="S260" i="2"/>
  <c r="P275" i="2"/>
  <c r="P313" i="2" s="1"/>
  <c r="R233" i="2"/>
  <c r="S233" i="2" s="1"/>
  <c r="R245" i="2"/>
  <c r="S245" i="2" s="1"/>
  <c r="R241" i="2"/>
  <c r="S241" i="2" s="1"/>
  <c r="R237" i="2"/>
  <c r="S237" i="2" s="1"/>
  <c r="S269" i="2"/>
  <c r="S267" i="2"/>
  <c r="R222" i="2"/>
  <c r="R234" i="2"/>
  <c r="S234" i="2" s="1"/>
  <c r="R235" i="2"/>
  <c r="S235" i="2" s="1"/>
  <c r="R246" i="2"/>
  <c r="S246" i="2" s="1"/>
  <c r="R236" i="2"/>
  <c r="S236" i="2" s="1"/>
  <c r="R240" i="2"/>
  <c r="S240" i="2" s="1"/>
  <c r="R248" i="2"/>
  <c r="S248" i="2" s="1"/>
  <c r="R238" i="2"/>
  <c r="S238" i="2" s="1"/>
  <c r="R243" i="2"/>
  <c r="S243" i="2" s="1"/>
  <c r="R242" i="2"/>
  <c r="S242" i="2" s="1"/>
  <c r="R247" i="2"/>
  <c r="S247" i="2" s="1"/>
  <c r="R239" i="2"/>
  <c r="S239" i="2" s="1"/>
  <c r="R244" i="2"/>
  <c r="S244" i="2" s="1"/>
  <c r="S218" i="2"/>
  <c r="S222" i="2" s="1"/>
  <c r="C224" i="2"/>
  <c r="C226" i="2" s="1"/>
  <c r="O313" i="2" l="1"/>
  <c r="O315" i="2" s="1"/>
  <c r="O316" i="2" s="1"/>
  <c r="Q249" i="2"/>
  <c r="Q275" i="2"/>
  <c r="R232" i="2"/>
  <c r="R249" i="2" l="1"/>
  <c r="S249" i="2" s="1"/>
  <c r="S232" i="2"/>
  <c r="R275" i="2"/>
  <c r="S275" i="2" s="1"/>
  <c r="S69" i="2" l="1"/>
  <c r="E71" i="2" l="1"/>
  <c r="Q71" i="2" s="1"/>
  <c r="D70" i="2"/>
  <c r="G85" i="2" l="1"/>
  <c r="G125" i="2" s="1"/>
  <c r="E70" i="2"/>
  <c r="Q70" i="2" s="1"/>
  <c r="D85" i="2"/>
  <c r="D125" i="2" s="1"/>
  <c r="S71" i="2" l="1"/>
  <c r="E85" i="2"/>
  <c r="E125" i="2" s="1"/>
  <c r="E193" i="2" l="1"/>
  <c r="Q193" i="2" s="1"/>
  <c r="D192" i="2"/>
  <c r="S70" i="2"/>
  <c r="S85" i="2" s="1"/>
  <c r="Q85" i="2"/>
  <c r="S193" i="2" l="1"/>
  <c r="D203" i="2"/>
  <c r="D209" i="2" s="1"/>
  <c r="D224" i="2" s="1"/>
  <c r="D226" i="2" s="1"/>
  <c r="D315" i="2" s="1"/>
  <c r="E192" i="2"/>
  <c r="E203" i="2" l="1"/>
  <c r="E209" i="2" s="1"/>
  <c r="E224" i="2" l="1"/>
  <c r="E226" i="2" s="1"/>
  <c r="S207" i="2" l="1"/>
  <c r="S208" i="2" s="1"/>
  <c r="Q208" i="2"/>
  <c r="F171" i="2" l="1"/>
  <c r="S166" i="2" l="1"/>
  <c r="S171" i="2" s="1"/>
  <c r="Q171" i="2"/>
  <c r="F158" i="2" l="1"/>
  <c r="R151" i="2"/>
  <c r="S151" i="2" l="1"/>
  <c r="F137" i="2" l="1"/>
  <c r="F159" i="2" s="1"/>
  <c r="R131" i="2" l="1"/>
  <c r="S131" i="2" l="1"/>
  <c r="F189" i="2" l="1"/>
  <c r="S177" i="2" l="1"/>
  <c r="S189" i="2" s="1"/>
  <c r="Q189" i="2"/>
  <c r="S89" i="2" l="1"/>
  <c r="S90" i="2" s="1"/>
  <c r="S125" i="2" s="1"/>
  <c r="Q90" i="2"/>
  <c r="Q125" i="2" s="1"/>
  <c r="Q132" i="2" l="1"/>
  <c r="P137" i="2" l="1"/>
  <c r="P159" i="2" s="1"/>
  <c r="P209" i="2" s="1"/>
  <c r="P224" i="2" l="1"/>
  <c r="P226" i="2" s="1"/>
  <c r="P315" i="2" s="1"/>
  <c r="P316" i="2" s="1"/>
  <c r="R132" i="2"/>
  <c r="R137" i="2" s="1"/>
  <c r="Q137" i="2"/>
  <c r="S132" i="2" l="1"/>
  <c r="S137" i="2" s="1"/>
  <c r="I313" i="2" l="1"/>
  <c r="I315" i="2" l="1"/>
  <c r="L4" i="2" l="1"/>
  <c r="P4" i="2" l="1"/>
  <c r="O4" i="2" l="1"/>
  <c r="F201" i="2" l="1"/>
  <c r="Q201" i="2" s="1"/>
  <c r="S201" i="2" s="1"/>
  <c r="F200" i="2"/>
  <c r="Q200" i="2" s="1"/>
  <c r="S200" i="2" s="1"/>
  <c r="F196" i="2"/>
  <c r="Q196" i="2" s="1"/>
  <c r="S196" i="2" s="1"/>
  <c r="F197" i="2"/>
  <c r="Q197" i="2" s="1"/>
  <c r="S197" i="2" s="1"/>
  <c r="F194" i="2"/>
  <c r="Q194" i="2" s="1"/>
  <c r="S194" i="2" s="1"/>
  <c r="F199" i="2" l="1"/>
  <c r="Q199" i="2" s="1"/>
  <c r="S199" i="2" s="1"/>
  <c r="F195" i="2"/>
  <c r="Q195" i="2" s="1"/>
  <c r="S195" i="2" s="1"/>
  <c r="F192" i="2" l="1"/>
  <c r="F191" i="2"/>
  <c r="Q191" i="2" l="1"/>
  <c r="F203" i="2"/>
  <c r="F209" i="2" s="1"/>
  <c r="F224" i="2" s="1"/>
  <c r="F226" i="2" s="1"/>
  <c r="S191" i="2" l="1"/>
  <c r="F291" i="2" l="1"/>
  <c r="F313" i="2" l="1"/>
  <c r="F315" i="2" s="1"/>
  <c r="H311" i="2" l="1"/>
  <c r="H313" i="2" l="1"/>
  <c r="H315" i="2" s="1"/>
  <c r="J316" i="2" l="1"/>
  <c r="J4" i="2" s="1"/>
  <c r="I316" i="2" l="1"/>
  <c r="I4" i="2" s="1"/>
  <c r="K316" i="2" l="1"/>
  <c r="K4" i="2" s="1"/>
  <c r="F316" i="2" l="1"/>
  <c r="F4" i="2" s="1"/>
  <c r="H316" i="2" l="1"/>
  <c r="S126" i="2" l="1"/>
  <c r="C311" i="2" l="1"/>
  <c r="E311" i="2" l="1"/>
  <c r="C313" i="2"/>
  <c r="C315" i="2" s="1"/>
  <c r="E313" i="2" l="1"/>
  <c r="E315" i="2" s="1"/>
  <c r="E316" i="2" s="1"/>
  <c r="E4" i="2" s="1"/>
  <c r="Q311" i="2"/>
  <c r="S311" i="2" l="1"/>
  <c r="G291" i="2" l="1"/>
  <c r="G192" i="2"/>
  <c r="G313" i="2" l="1"/>
  <c r="G203" i="2"/>
  <c r="G209" i="2" s="1"/>
  <c r="G224" i="2" s="1"/>
  <c r="G226" i="2" s="1"/>
  <c r="G315" i="2" s="1"/>
  <c r="G316" i="2" s="1"/>
  <c r="G4" i="2" s="1"/>
  <c r="Q192" i="2"/>
  <c r="S192" i="2" l="1"/>
  <c r="S203" i="2" s="1"/>
  <c r="Q203" i="2"/>
  <c r="M153" i="2" l="1"/>
  <c r="M158" i="2" l="1"/>
  <c r="M159" i="2" s="1"/>
  <c r="M209" i="2" s="1"/>
  <c r="M224" i="2" s="1"/>
  <c r="M226" i="2" s="1"/>
  <c r="M291" i="2" l="1"/>
  <c r="M313" i="2" l="1"/>
  <c r="M315" i="2" s="1"/>
  <c r="M316" i="2" s="1"/>
  <c r="M4" i="2" s="1"/>
  <c r="N153" i="2" l="1"/>
  <c r="N158" i="2" l="1"/>
  <c r="N159" i="2" s="1"/>
  <c r="N209" i="2" s="1"/>
  <c r="N224" i="2" s="1"/>
  <c r="N226" i="2" s="1"/>
  <c r="Q153" i="2"/>
  <c r="R153" i="2" l="1"/>
  <c r="Q158" i="2"/>
  <c r="Q159" i="2" s="1"/>
  <c r="Q209" i="2" s="1"/>
  <c r="Q224" i="2" s="1"/>
  <c r="Q226" i="2" s="1"/>
  <c r="S153" i="2" l="1"/>
  <c r="S158" i="2" s="1"/>
  <c r="S159" i="2" s="1"/>
  <c r="S209" i="2" s="1"/>
  <c r="S224" i="2" s="1"/>
  <c r="S226" i="2" s="1"/>
  <c r="R158" i="2"/>
  <c r="R159" i="2" s="1"/>
  <c r="R209" i="2" s="1"/>
  <c r="R224" i="2" s="1"/>
  <c r="R226" i="2" s="1"/>
  <c r="N291" i="2" l="1"/>
  <c r="N313" i="2" l="1"/>
  <c r="N315" i="2" s="1"/>
  <c r="N316" i="2" s="1"/>
  <c r="N4" i="2" s="1"/>
  <c r="R291" i="2"/>
  <c r="R313" i="2" s="1"/>
  <c r="R315" i="2" s="1"/>
  <c r="R316" i="2" s="1"/>
  <c r="R4" i="2" s="1"/>
  <c r="Q291" i="2"/>
  <c r="S291" i="2" l="1"/>
  <c r="S313" i="2" s="1"/>
  <c r="S315" i="2" s="1"/>
  <c r="S316" i="2" s="1"/>
  <c r="Q313" i="2"/>
  <c r="Q315" i="2" s="1"/>
  <c r="A1" i="2" l="1"/>
  <c r="S4" i="2"/>
</calcChain>
</file>

<file path=xl/sharedStrings.xml><?xml version="1.0" encoding="utf-8"?>
<sst xmlns="http://schemas.openxmlformats.org/spreadsheetml/2006/main" count="844" uniqueCount="425">
  <si>
    <t>AMA Monthly Reports 2011 GRC Order</t>
  </si>
  <si>
    <t xml:space="preserve"> </t>
  </si>
  <si>
    <t>Total Accumulated Depreciation and Amortization</t>
  </si>
  <si>
    <t>Accumulated Depreciation and Amortization:</t>
  </si>
  <si>
    <t>Total Gross Utility Plant in Service</t>
  </si>
  <si>
    <t>Gross Utility Plant In Service:</t>
  </si>
  <si>
    <t>a-Sep 2016</t>
  </si>
  <si>
    <t xml:space="preserve">     Production Plant:</t>
  </si>
  <si>
    <t xml:space="preserve">          Steam Production:</t>
  </si>
  <si>
    <t xml:space="preserve">               310 - Land and Land Rights</t>
  </si>
  <si>
    <t xml:space="preserve">               311 - Structures and Improvements</t>
  </si>
  <si>
    <t xml:space="preserve">               312 - Boiler Plant Equipment</t>
  </si>
  <si>
    <t xml:space="preserve">               314 - Turbogenerator Units</t>
  </si>
  <si>
    <t xml:space="preserve">               315 - Accessory Electric Equipment</t>
  </si>
  <si>
    <t xml:space="preserve">               316 - Miscellaneous Power Plant Equipment</t>
  </si>
  <si>
    <t xml:space="preserve">               317 - Asset Retirement Obligation</t>
  </si>
  <si>
    <t xml:space="preserve">          Hydraulic Production:</t>
  </si>
  <si>
    <t xml:space="preserve">               330 - Land and Land Rights</t>
  </si>
  <si>
    <t xml:space="preserve">               331 - Structures and Improvements</t>
  </si>
  <si>
    <t xml:space="preserve">               332 - Reservoirs, Dams, and Waterways</t>
  </si>
  <si>
    <t xml:space="preserve">               333 - Waterwheels, Turbines and Generators</t>
  </si>
  <si>
    <t xml:space="preserve">               334 - Accessory Electric Equipment</t>
  </si>
  <si>
    <t xml:space="preserve">               335 - Miscellaneous Power Plant Equipment</t>
  </si>
  <si>
    <t xml:space="preserve">               336 - Roads, Railroads and Bridges</t>
  </si>
  <si>
    <t xml:space="preserve">               337 - ARO</t>
  </si>
  <si>
    <t xml:space="preserve">               338 - Easements</t>
  </si>
  <si>
    <t xml:space="preserve">          Other Production:</t>
  </si>
  <si>
    <t xml:space="preserve">               340 - Land and Land Rights</t>
  </si>
  <si>
    <t xml:space="preserve">               341 - Structures and Improvements</t>
  </si>
  <si>
    <t xml:space="preserve">               342 - Fuel Holders, Producers, and Accessories</t>
  </si>
  <si>
    <t xml:space="preserve">               344 - Generators</t>
  </si>
  <si>
    <t xml:space="preserve">               345 - Accessory Electric Equipment</t>
  </si>
  <si>
    <t xml:space="preserve">               346 - Other Production</t>
  </si>
  <si>
    <t xml:space="preserve">               347 - Asset Retirement Obligation</t>
  </si>
  <si>
    <t xml:space="preserve">     Total Production</t>
  </si>
  <si>
    <t xml:space="preserve">     Transmission:</t>
  </si>
  <si>
    <t xml:space="preserve">          350 - Land and Land Rights</t>
  </si>
  <si>
    <t xml:space="preserve">          351 - Easements</t>
  </si>
  <si>
    <t xml:space="preserve">          352 - Structures and improvements</t>
  </si>
  <si>
    <t xml:space="preserve">          353 - Station Equipment</t>
  </si>
  <si>
    <t xml:space="preserve">          354 - Towers and Fixtures</t>
  </si>
  <si>
    <t xml:space="preserve">          355 - Poles and Fixtures</t>
  </si>
  <si>
    <t xml:space="preserve">          356 - Overhead Conductors and Devices</t>
  </si>
  <si>
    <t xml:space="preserve">          357 - Underground Conduit</t>
  </si>
  <si>
    <t xml:space="preserve">          358 - Underground Conductors and Devices</t>
  </si>
  <si>
    <t xml:space="preserve">          359 - Roads and Trails</t>
  </si>
  <si>
    <t xml:space="preserve">     Total Transmission</t>
  </si>
  <si>
    <t xml:space="preserve">     Distribution</t>
  </si>
  <si>
    <t xml:space="preserve">          360 - Land and Land Rights</t>
  </si>
  <si>
    <t xml:space="preserve">          361 - Structures and Improvements</t>
  </si>
  <si>
    <t xml:space="preserve">          362 - Substation Equipment</t>
  </si>
  <si>
    <t xml:space="preserve">          364 - Poles, Towers and Fixtures</t>
  </si>
  <si>
    <t xml:space="preserve">          365 - Overhead Conductors and Devices</t>
  </si>
  <si>
    <t xml:space="preserve">          366 - Underground Conduit</t>
  </si>
  <si>
    <t xml:space="preserve">          367 - Underground Conductors and Devices</t>
  </si>
  <si>
    <t xml:space="preserve">          368 - Line Transformers</t>
  </si>
  <si>
    <t xml:space="preserve">          369 - Services</t>
  </si>
  <si>
    <t xml:space="preserve">          370 - Meters</t>
  </si>
  <si>
    <t xml:space="preserve">          371 - Installation on Customer's Premises</t>
  </si>
  <si>
    <t xml:space="preserve">          372 - Leased Property on Customers' Premises</t>
  </si>
  <si>
    <t xml:space="preserve">          373 - Street Lighting and Signal Systems</t>
  </si>
  <si>
    <t xml:space="preserve">          374 - asset retirement obligat</t>
  </si>
  <si>
    <t xml:space="preserve">          375 - Easements</t>
  </si>
  <si>
    <t xml:space="preserve">     Total Distribution</t>
  </si>
  <si>
    <t xml:space="preserve">     General Plant:</t>
  </si>
  <si>
    <t xml:space="preserve">          389 - Land and Land Rights</t>
  </si>
  <si>
    <t xml:space="preserve">          390 - Structures and Improvements</t>
  </si>
  <si>
    <t xml:space="preserve">          391 - Office Furniture and Equipment</t>
  </si>
  <si>
    <t xml:space="preserve">          392 - Transportation Equipment</t>
  </si>
  <si>
    <t xml:space="preserve">          393 - Stores Equipment</t>
  </si>
  <si>
    <t xml:space="preserve">          394 - Tools, Shop and Garage Equipment</t>
  </si>
  <si>
    <t xml:space="preserve">          395 - Laboratory Equipment</t>
  </si>
  <si>
    <t xml:space="preserve">          396 - Power Operated Equipment</t>
  </si>
  <si>
    <t xml:space="preserve">          397 - Communication Equipment</t>
  </si>
  <si>
    <t xml:space="preserve">          398 - Miscellaneous Equipment</t>
  </si>
  <si>
    <t xml:space="preserve">          399 - Other Tangible Property</t>
  </si>
  <si>
    <t xml:space="preserve">     Total General Plant</t>
  </si>
  <si>
    <t xml:space="preserve">     Intangible Plant:</t>
  </si>
  <si>
    <t xml:space="preserve">          301 - Organization</t>
  </si>
  <si>
    <t xml:space="preserve">          302 - Franchises and Consents</t>
  </si>
  <si>
    <t xml:space="preserve">          303 - Miscellaneous Intangible Plant</t>
  </si>
  <si>
    <t xml:space="preserve">     Total Intangible Plant</t>
  </si>
  <si>
    <t>A/C 10100601 Electric Plant In Service - Manual Adjustment</t>
  </si>
  <si>
    <t>A/C 10600601 Electric NC manual adjustments</t>
  </si>
  <si>
    <t>A/C 23001021 ARO-Electric Colstrip 1 &amp; 2 ash pond ca</t>
  </si>
  <si>
    <t>A/C 23001031 ARO-Electric Colstrip 3 &amp; 4 ash pond ca</t>
  </si>
  <si>
    <t>A/C 23001041 ARO-Hopkins Ridge</t>
  </si>
  <si>
    <t>A/C 23001061 ARO - Transmission Wood Poles</t>
  </si>
  <si>
    <t>A/C 23001071 ARO - Distribution Wood Poles</t>
  </si>
  <si>
    <t>A/C 23001131 ARO - Lower Snake River Wind Facility</t>
  </si>
  <si>
    <t>A/C 23001141 ARO - Crystal Mountain Generator Site</t>
  </si>
  <si>
    <t>A/C 23001151 ARO - Meteorological Tower Long Term</t>
  </si>
  <si>
    <t>A/C 23001231 ARO - Ferndale - Long Term</t>
  </si>
  <si>
    <t>A/C 23002011 ARO - Frederickson</t>
  </si>
  <si>
    <t>A/C 23002041 ARO-Wild Horse Wind</t>
  </si>
  <si>
    <t>A/C 23002061 ARO - Transmission Wood Poles to Short Term</t>
  </si>
  <si>
    <t>A/C 23002071 ARO - Distribution Wood Poles Short Term</t>
  </si>
  <si>
    <t>A/C 10600603 Common NC manual adjustments</t>
  </si>
  <si>
    <t>A/C 23001043 ARO - South King Complex - Long Term</t>
  </si>
  <si>
    <t>A/C 25300353 PSE Building (A) - Landlord Incentives</t>
  </si>
  <si>
    <t>A/C 25300363 PSE Building (B) - Landlord Incentives</t>
  </si>
  <si>
    <t>A/C 25300413 Landlord Incentive Bldg B - Floor 4</t>
  </si>
  <si>
    <t>A/C 25300443 Bothel Data Center Landlord Incentives</t>
  </si>
  <si>
    <t>A/C 25300663 Redmond West 2nd Amen Tenant Incentives</t>
  </si>
  <si>
    <t>A/C 25301203 Redmond West on Willows - Landlord Ince</t>
  </si>
  <si>
    <t>A/C 25301213 Redmond West Tenant Improvement</t>
  </si>
  <si>
    <t>Acquistion Adjustments</t>
  </si>
  <si>
    <t>A/C 11400001 Electric - Plant Acq Adj. Milwaukee RR</t>
  </si>
  <si>
    <t>A/C 11400011 Electric - Plant Acq Adj. DuPont</t>
  </si>
  <si>
    <t>A/C 11400031 Acquisition Adjustment - Encogen</t>
  </si>
  <si>
    <t>A/C 11400061 Mint Farm - Electric Plant Acquisition Adjustments</t>
  </si>
  <si>
    <t>A/C 11400071 Whitehorn - Electric Plant Acquisition</t>
  </si>
  <si>
    <t>A/C 11400091 Ferndale - Electric Plant Acquistion Adjust</t>
  </si>
  <si>
    <t>Puget Sound Energy</t>
  </si>
  <si>
    <t>Balance Sheet Extract</t>
  </si>
  <si>
    <t>ELEC</t>
  </si>
  <si>
    <t>Account</t>
  </si>
  <si>
    <t>Account Description</t>
  </si>
  <si>
    <t>AMA (September 16)</t>
  </si>
  <si>
    <t>Rate Base Line No.</t>
  </si>
  <si>
    <t>Electric - Plant in Service - PP</t>
  </si>
  <si>
    <t>Electric Plant In Service -Manual Adjustment</t>
  </si>
  <si>
    <t>4</t>
  </si>
  <si>
    <t>ARO-Electric Colstrip 1 &amp; 2 ash pond ca</t>
  </si>
  <si>
    <t>ARO-Electric Colstrip 3 &amp; 4 ash pond ca</t>
  </si>
  <si>
    <t>ARO-Hopkins Ridge</t>
  </si>
  <si>
    <t>ARO - Transmission Wood Poles</t>
  </si>
  <si>
    <t>ARO - Distribution Wood Poles</t>
  </si>
  <si>
    <t>ARO - Lower Snake River Wind Facility</t>
  </si>
  <si>
    <t>ARO - Crystal Mountain Generator Site</t>
  </si>
  <si>
    <t>ARO - Meteorological Tower Long Term</t>
  </si>
  <si>
    <t>ARO - Ferndale - Long Term</t>
  </si>
  <si>
    <t>ARO - Frederickson</t>
  </si>
  <si>
    <t>ARO-Wild Horse Wind</t>
  </si>
  <si>
    <t>ARO - Transmission Wood Poles to Short Term</t>
  </si>
  <si>
    <t>ARO - Distribution Wood Poles Short Term</t>
  </si>
  <si>
    <t>ARO - Electric Short Term</t>
  </si>
  <si>
    <t>Common - Plant in Service - PP</t>
  </si>
  <si>
    <t>Common NC manual adjustments</t>
  </si>
  <si>
    <t>5</t>
  </si>
  <si>
    <t>ARO - South King Complex - Long Term</t>
  </si>
  <si>
    <t>PSE Building (A) - Landlord Incentives</t>
  </si>
  <si>
    <t>PSE Building (B) - Landlord Incentives</t>
  </si>
  <si>
    <t>Landlord Incentive Bldg B - Floor 4</t>
  </si>
  <si>
    <t>Bothel Data Center Landlord Incentives</t>
  </si>
  <si>
    <t>Redmond West 2nd Amen Tenant Incentives</t>
  </si>
  <si>
    <t>Redmond West on Willows - Landlord Ince</t>
  </si>
  <si>
    <t>Redmond West Tenant Improvement</t>
  </si>
  <si>
    <t>Electric - Plant Acq Adj. Milwaukee RR</t>
  </si>
  <si>
    <t>Electric - Plant Acq Adj. DuPont</t>
  </si>
  <si>
    <t>Acquisition Adjustment - Encogen</t>
  </si>
  <si>
    <t>Mint Farm - Electric Plant Acquisition Adjustments</t>
  </si>
  <si>
    <t>Whitehorn - Electric Plant Acquisition</t>
  </si>
  <si>
    <t>Ferndale - Electric Plant Acquistion Adjust</t>
  </si>
  <si>
    <t>6</t>
  </si>
  <si>
    <t>Snoqualmie Reg Asset UE-130617</t>
  </si>
  <si>
    <t>6a</t>
  </si>
  <si>
    <t>Baker Reg Asset UE-130617</t>
  </si>
  <si>
    <t>6b</t>
  </si>
  <si>
    <t>White River Plant Costs Reg Asset</t>
  </si>
  <si>
    <t>6c</t>
  </si>
  <si>
    <t>White River Land Reg Asset</t>
  </si>
  <si>
    <t>White River accum Depreciation to 1/15/</t>
  </si>
  <si>
    <t>White River accum Amort. from 1/16/04 R</t>
  </si>
  <si>
    <t>Proceeds from CWA for White River Plant Sale</t>
  </si>
  <si>
    <t>6d</t>
  </si>
  <si>
    <t>White River Proj. - CWA AOA- Reg Asset</t>
  </si>
  <si>
    <t>White River Salvage</t>
  </si>
  <si>
    <t>White River Land Sales Costs</t>
  </si>
  <si>
    <t>White River Relicensing - UE-040641</t>
  </si>
  <si>
    <t>White River Safety &amp; Regulatory - UE-040641</t>
  </si>
  <si>
    <t>White River Water Rights - UE-040641</t>
  </si>
  <si>
    <t>White River Relicensing - UE-040641 - Post Jan 15, 2004</t>
  </si>
  <si>
    <t>White River Safety &amp; Regulatory - UE-040641 - Post Jan 15, 2004</t>
  </si>
  <si>
    <t>White River Water Rights - UE-040641 - Post Jan 15, 2004</t>
  </si>
  <si>
    <t>WHR Land Sales Cost</t>
  </si>
  <si>
    <t>WHR-Processing Costs-Readying For Sale</t>
  </si>
  <si>
    <t>White River Surplus Land Sales</t>
  </si>
  <si>
    <t>Colstrip 1&amp;2 WeCo Coal Reserve Payment UE-111048</t>
  </si>
  <si>
    <t>6e</t>
  </si>
  <si>
    <t>Ferndale Reg Asset UE-130617</t>
  </si>
  <si>
    <t>6f</t>
  </si>
  <si>
    <t>Mint Farm Deferral - UE-090704</t>
  </si>
  <si>
    <t>6i</t>
  </si>
  <si>
    <t>PSE Merchant Deposit - Transmission</t>
  </si>
  <si>
    <t>6j</t>
  </si>
  <si>
    <t>PSE Transmission Contra - Merchant Deposit</t>
  </si>
  <si>
    <t>BPA RES JD Wind Deposit</t>
  </si>
  <si>
    <t>BPA Hopkins Ridge Transmission Deposit</t>
  </si>
  <si>
    <t>BPA TSR 80368917-Goldendale Deposit</t>
  </si>
  <si>
    <t>Otr Special Deposits-BPA TSR 81325474</t>
  </si>
  <si>
    <t>Chelan PUD Contract Prepmt Requirement</t>
  </si>
  <si>
    <t>6m</t>
  </si>
  <si>
    <t>Chelan PUD Contract Initiation</t>
  </si>
  <si>
    <t>Upper Baker - Unrecovered Plant &amp; Reg. Study Costs</t>
  </si>
  <si>
    <t>6n</t>
  </si>
  <si>
    <t>LSR Deposit Def UE-100882</t>
  </si>
  <si>
    <t>6o</t>
  </si>
  <si>
    <t>LSR Def Carrying Costs UE-100882</t>
  </si>
  <si>
    <t>LSR Def Phase 1 UE-111048</t>
  </si>
  <si>
    <t>Electron Unrecovered Loss</t>
  </si>
  <si>
    <t>6p</t>
  </si>
  <si>
    <t>Electric - Colstrip Common FERC Adj - Reg Ass</t>
  </si>
  <si>
    <t>Electric - accum Amort Colstrip Common FERC A</t>
  </si>
  <si>
    <t>Electric - Colstrip Def Depr FERC Adj - Reg A</t>
  </si>
  <si>
    <t>Electric - BPA Power Exch Invstmt - Reg Asset</t>
  </si>
  <si>
    <t>Electric - BPA Power Exch Inv Amort - Reg Ass</t>
  </si>
  <si>
    <t>Electric - Def AFUDC - Regulatory Asset</t>
  </si>
  <si>
    <t>12</t>
  </si>
  <si>
    <t>Electric - Plant Held for Future Use -</t>
  </si>
  <si>
    <t>Electric Plant - NOT CLASSIFIED - PP</t>
  </si>
  <si>
    <t>16</t>
  </si>
  <si>
    <t>Common - Plant - NOT CLASSIFIED - PP</t>
  </si>
  <si>
    <t>16a</t>
  </si>
  <si>
    <t>Accum Depreciation Non-legal Cost of Removal</t>
  </si>
  <si>
    <t>Contra Accum Depreciation Non-legal Cost of Remova</t>
  </si>
  <si>
    <t>Elec-Accum Depreciation -PP</t>
  </si>
  <si>
    <t>17</t>
  </si>
  <si>
    <t>Elec-RWIP-CED3 C.O.R./Salvage-PP</t>
  </si>
  <si>
    <t>Electric  Depr Reserve - Manual Adjustments</t>
  </si>
  <si>
    <t>Common-Accum Depreciation -PP</t>
  </si>
  <si>
    <t>Common-RWIP-RET1 C.O.R./Salvage PP</t>
  </si>
  <si>
    <t>Electric-Accum Amortization - PP</t>
  </si>
  <si>
    <t>Common-Accum Amortization - PP</t>
  </si>
  <si>
    <t>Accum Amort Acq Adj. Milwaukee RR - Electric</t>
  </si>
  <si>
    <t>Accum Amort Acq Adj. DuPont - Electric</t>
  </si>
  <si>
    <t>Accumulated Amort Acqu Adj. - Encogen</t>
  </si>
  <si>
    <t>Accum Amort Acquis Adjust - Mint Farm</t>
  </si>
  <si>
    <t>21</t>
  </si>
  <si>
    <t>Accum Amort Acquis Adjust - Whitehorn</t>
  </si>
  <si>
    <t>Accum Amort Acquis Adjust - Ferndale</t>
  </si>
  <si>
    <t>DFIT- Deferral Snoqualmie Treasury Grant-LT</t>
  </si>
  <si>
    <t>22</t>
  </si>
  <si>
    <t>DFIT-Int Baker Treasury Grant-LT</t>
  </si>
  <si>
    <t>Snoqualmie U.S. Hydro Grant</t>
  </si>
  <si>
    <t>Baker Hydro Grant</t>
  </si>
  <si>
    <t>Deferral Snoqualmie Hydro Grant</t>
  </si>
  <si>
    <t>Deferral Baker US Treasury Grant</t>
  </si>
  <si>
    <t>DFIT - Westcoast Capacity Assignment - Electric</t>
  </si>
  <si>
    <t>26b</t>
  </si>
  <si>
    <t>DFIT-BNP Electric</t>
  </si>
  <si>
    <t>26c</t>
  </si>
  <si>
    <t>Transmission Services Deposits</t>
  </si>
  <si>
    <t>Customer Deposits - Common</t>
  </si>
  <si>
    <t>28a</t>
  </si>
  <si>
    <t>BNP Westcoast Pipeline Capacity-Non Core Gas</t>
  </si>
  <si>
    <t>29.1</t>
  </si>
  <si>
    <t>FBE Westcoast Pipeline Capacity- Non Core Gas</t>
  </si>
  <si>
    <t>Cust Advances for  Const Posted 9/1</t>
  </si>
  <si>
    <t>Residential Single Family Elec Customer</t>
  </si>
  <si>
    <t>Residential Plat Elec Customer Advances</t>
  </si>
  <si>
    <t>Non-Residential Elec Customer Advances</t>
  </si>
  <si>
    <t>Def Inc Tax - Post 1980 Additions</t>
  </si>
  <si>
    <t>DFIT Bothel Data Ctr. - Ppd Lease Expense</t>
  </si>
  <si>
    <t>35a</t>
  </si>
  <si>
    <t xml:space="preserve">Deferred Tax - Common Depreciation  </t>
  </si>
  <si>
    <t>DFIT Audit Adjustments</t>
  </si>
  <si>
    <t>DFIT-DFIT NOL Carryforward-ST</t>
  </si>
  <si>
    <t>35a2</t>
  </si>
  <si>
    <t>DFIT - Variable Deferred Cost Snoqualmie LT</t>
  </si>
  <si>
    <t>37a</t>
  </si>
  <si>
    <t>DFIT-Variable Deferred Cost Baker Upgrade_LT</t>
  </si>
  <si>
    <t>37b</t>
  </si>
  <si>
    <t>DFIT - White River Reg Asset</t>
  </si>
  <si>
    <t>37c</t>
  </si>
  <si>
    <t>DFIT - Ferndale Purchase Deferrals - Long Term</t>
  </si>
  <si>
    <t>37d</t>
  </si>
  <si>
    <t>Deferred Taxes WNP#3</t>
  </si>
  <si>
    <t>37e</t>
  </si>
  <si>
    <t>Deferred FIT - FAS 143 Whitehorn 2 &amp; 3</t>
  </si>
  <si>
    <t>37f</t>
  </si>
  <si>
    <t>DFIT Summit Landlord Incentive</t>
  </si>
  <si>
    <t>37g</t>
  </si>
  <si>
    <t>DFIT - Electron Unrecovered Loss</t>
  </si>
  <si>
    <t>37i</t>
  </si>
  <si>
    <t>DFIT - FIT MF UE090704</t>
  </si>
  <si>
    <t>37j</t>
  </si>
  <si>
    <t>DFIT - Interest Chelan PUD Reg Asset</t>
  </si>
  <si>
    <t>37l</t>
  </si>
  <si>
    <t>DFIT - BPA Prepayment LT</t>
  </si>
  <si>
    <t>37m</t>
  </si>
  <si>
    <t>DFIT - Lower Snake River Deferred Costs</t>
  </si>
  <si>
    <t>Other Depreciation Items</t>
  </si>
  <si>
    <t>A/C 10800541 Elec-RWIP-CED COR/Salvage</t>
  </si>
  <si>
    <t>A/C 10800543 Common-RWIP Ret COR/Salvage</t>
  </si>
  <si>
    <t>Acquistion Adjustment Amortization</t>
  </si>
  <si>
    <t>A/C 11500001 Accum Amort Acq Adj. Milwaukee RR - Electric</t>
  </si>
  <si>
    <t>A/C 11500011 Accum Amort Acq Adj. DuPont - Electric</t>
  </si>
  <si>
    <t>A/C 11500031 Accumulated Amort Acqu Adj. - Encogen</t>
  </si>
  <si>
    <t>A/C 11500041 Accum Amort Acquis Adjust - Mint Farm</t>
  </si>
  <si>
    <t>A/C 11500051 Accum Amort Acquis Adjust - Whitehorn</t>
  </si>
  <si>
    <t>A/C 11500061 Accum Amort Acquis Adjust - Ferndale</t>
  </si>
  <si>
    <t>Total Other Depreciation Items</t>
  </si>
  <si>
    <t>Reconciling</t>
  </si>
  <si>
    <t>Other Rate Base Items</t>
  </si>
  <si>
    <t>Regulatory Assets &amp; Liabilities</t>
  </si>
  <si>
    <t>A/C 18238331 Snoqualmie Reg Asset UE-130617</t>
  </si>
  <si>
    <t>A/C 18238321 Baker Reg Asset UE-130617</t>
  </si>
  <si>
    <t>A/C 18220011 White River Plant Costs Reg Asset</t>
  </si>
  <si>
    <t>A/C 18220021 White River Land Reg Asset</t>
  </si>
  <si>
    <t>A/C 18220031 White River accum Depreciation to 1/15/</t>
  </si>
  <si>
    <t>A/C 18220041 White River accum Amort. from 1/16/04 R</t>
  </si>
  <si>
    <t>A/C 18220061 Proceeds from CWA for White River Plant Sale</t>
  </si>
  <si>
    <t>A/C 18230401 White River Proj. - CWA AOA- Reg Asset</t>
  </si>
  <si>
    <t>A/C 18230691 White River Salvage</t>
  </si>
  <si>
    <t>A/C 18230971 White River Land Sales Costs</t>
  </si>
  <si>
    <t>A/C 18236021 White River Relicensing - UE-040641</t>
  </si>
  <si>
    <t>A/C 18236031 White River Safety &amp; Regulatory - UE-040641</t>
  </si>
  <si>
    <t>A/C 18236041 White River Water Rights - UE-040641</t>
  </si>
  <si>
    <t>A/C 18236051 White River Relicensing - UE-040641 - Post Jan 15, 2004</t>
  </si>
  <si>
    <t>A/C 18236061 White River Safety &amp; Regulatory - UE-040641 - Post Jan 15, 2004</t>
  </si>
  <si>
    <t>A/C 18236071 White River Water Rights - UE-040641 - Post Jan 15, 2004</t>
  </si>
  <si>
    <t>A/C 18236091 WHR Land Sales Cost</t>
  </si>
  <si>
    <t>A/C 18236101 WHR-Processing Costs-Readying For Sale</t>
  </si>
  <si>
    <t>A/C 18236111 White River Surplus Land Sales</t>
  </si>
  <si>
    <t>A/C 18232321 Colstrip 1&amp;2 WeCo Coal Reserve Payment UE-111048</t>
  </si>
  <si>
    <t>A/C 18238311 Ferndale Reg Asset UE-130617</t>
  </si>
  <si>
    <t>A/C 18235521 Mint Farm Deferral - UE-090704</t>
  </si>
  <si>
    <t>A/C 13400021 PSE Merchant Deposit - Transmission</t>
  </si>
  <si>
    <t>A/C 13400031 PSE Transmission Contra - Merchant Deposit</t>
  </si>
  <si>
    <t>A/C 13400111 BPA RES JD Wind Deposit</t>
  </si>
  <si>
    <t>A/C 13400231 BPA - Mint Farm Station Svcc TSM Firm D</t>
  </si>
  <si>
    <t>A/C 13400241 BPA Hopkins Ridge Transmission Deposit</t>
  </si>
  <si>
    <t>A/C 13400261 BPA TSR 80368917-Goldendale Deposit</t>
  </si>
  <si>
    <t>A/C 13400321 Otr Special Deposits-BPA TSR 81325474</t>
  </si>
  <si>
    <t>A/C 12800001 Chelan PUD Contract Prepmt Requirement</t>
  </si>
  <si>
    <t>A/C 18230351 Chelan PUD Contract Initiation</t>
  </si>
  <si>
    <t>A/C 18220091 Upper Baker - Unrecovered Plant &amp; Reg. Study Costs</t>
  </si>
  <si>
    <t>A/C 18232301 LSR Deposit Def UE-100882</t>
  </si>
  <si>
    <t>A/C 18232311 LSR Def Carrying Costs UE-100882</t>
  </si>
  <si>
    <t>A/C 18232331 LSR Def Phase 1 UE-111048</t>
  </si>
  <si>
    <t>A/C 18220101 Electron Unrecovered Loss</t>
  </si>
  <si>
    <t>A/C 18230041 Electric - Colstrip Common FERC Adj - Reg Ass</t>
  </si>
  <si>
    <t>A/C 18230051 Electric - accum Amort Colstrip Common FERC A</t>
  </si>
  <si>
    <t>A/C 18230061 Electric - Colstrip Def Depr FERC Adj - Reg A</t>
  </si>
  <si>
    <t>A/C 18230071 Electric - BPA Power Exch Invstmt - Reg Asset</t>
  </si>
  <si>
    <t>A/C 18230081 Electric - BPA Power Exch Inv Amort - Reg Ass</t>
  </si>
  <si>
    <t>A/C 18230031 Electric - Def AFUDC - Regulatory Asset</t>
  </si>
  <si>
    <t>A/C 19003011 DFIT- Deferral Snoqualmie Treasury Grant-LT</t>
  </si>
  <si>
    <t>A/C 19003021 DFIT-Int Baker Treasury Grant-LT</t>
  </si>
  <si>
    <t>A/C 22840331 Snoqualmie U.S. Hydro Grant</t>
  </si>
  <si>
    <t>A/C 22840341 Baker Hydro Grant</t>
  </si>
  <si>
    <t>A/C 25400491 Deferral Snoqualmie Hydro Grant</t>
  </si>
  <si>
    <t>A/C 25400501 Deferral Baker US Treasury Grant</t>
  </si>
  <si>
    <t>A/C 25400191 BNP Westcoast Pipeline Capacity-Non Core Gas</t>
  </si>
  <si>
    <t>A/C 25400201 FBE Westcoast Pipeline Capacity- Non Core Gas</t>
  </si>
  <si>
    <t>Customer Deposits &amp; Customer Advances</t>
  </si>
  <si>
    <t>A/C 23500011 Transmission Services Deposits</t>
  </si>
  <si>
    <t>A/C 23500003 Customer Deposits - Common</t>
  </si>
  <si>
    <t>A/C 25200121 Cust Advances for  Const Posted 9/1</t>
  </si>
  <si>
    <t>A/C 25200161 Residential Single Family Elec Customer</t>
  </si>
  <si>
    <t>A/C 25200171 Residential Plat Elec Customer Advances</t>
  </si>
  <si>
    <t>A/C 25200181 Non-Residential Elec Customer Advances</t>
  </si>
  <si>
    <t>DFIT</t>
  </si>
  <si>
    <t>A/C 19000151 DFIT - Westcoast Capacity Assignment - Electric</t>
  </si>
  <si>
    <t>A/C 19000711 DFIT-BNP Electric</t>
  </si>
  <si>
    <t>A/C 28200121 Def Inc Tax - Post 1980 Additions</t>
  </si>
  <si>
    <t>A/C 19000573 DFIT Bothel Data Ctr. - Ppd Lease Expense</t>
  </si>
  <si>
    <t xml:space="preserve">A/C 28200013 Deferred Tax - Common Depreciation  </t>
  </si>
  <si>
    <t>A/C 28300501 DFIT Audit Adjustments</t>
  </si>
  <si>
    <t>A/C 28300091 DFIT - Variable Deferred Cost Snoqualmie LT</t>
  </si>
  <si>
    <t>A/C 28300741 DFIT-Variable Deferred Cost Baker Upgrade_LT</t>
  </si>
  <si>
    <t>A/C 28300651 DFIT - White River Reg Asset</t>
  </si>
  <si>
    <t>A/C 28300731 DFIT - Ferndale Purchase Deferrals - Long Term</t>
  </si>
  <si>
    <t>A/C 28300431 Deferred Taxes WNP#3</t>
  </si>
  <si>
    <t>A/C 19000441 Deferred FIT - FAS 143 Whitehorn 2 &amp; 3</t>
  </si>
  <si>
    <t>A/C 19000553 DFIT Summit Landlord Incentive</t>
  </si>
  <si>
    <t>A/C 28302061 DFIT - Electron Unrecovered Loss</t>
  </si>
  <si>
    <t>A/C 28300661 DFIT - FIT MF UE090704</t>
  </si>
  <si>
    <t>A/C 28300561 DFIT - Interest Chelan PUD Reg Asset</t>
  </si>
  <si>
    <t>A/C 28300081 DFIT - BPA Prepayment LT</t>
  </si>
  <si>
    <t>A/C 28300721 DFIT - Lower Snake River Deferred Costs</t>
  </si>
  <si>
    <t>DFIT -NOL Carryforward</t>
  </si>
  <si>
    <t>A/C 19002003 DFIT-DFIT NOL Carryforward-ST</t>
  </si>
  <si>
    <t>Working Capital</t>
  </si>
  <si>
    <t>Allowance For Working Capital</t>
  </si>
  <si>
    <t>Total Other Rate Base Items</t>
  </si>
  <si>
    <t>Total Depreciation Reserve</t>
  </si>
  <si>
    <t>Total Net Utility Plant In Service</t>
  </si>
  <si>
    <t>Rate Base</t>
  </si>
  <si>
    <t>UI</t>
  </si>
  <si>
    <t>Source</t>
  </si>
  <si>
    <t>WC/RB</t>
  </si>
  <si>
    <t xml:space="preserve">Reconciling </t>
  </si>
  <si>
    <t>Items frm SAP</t>
  </si>
  <si>
    <t>Per Model</t>
  </si>
  <si>
    <t>Test Year</t>
  </si>
  <si>
    <t xml:space="preserve">Sub </t>
  </si>
  <si>
    <t>Total</t>
  </si>
  <si>
    <t>Prod Adj</t>
  </si>
  <si>
    <t>Spread</t>
  </si>
  <si>
    <t>Total Steam Production</t>
  </si>
  <si>
    <t>Total Hydro Production</t>
  </si>
  <si>
    <t>Total Other Production</t>
  </si>
  <si>
    <t xml:space="preserve">          363- DST Battery Storage Equip</t>
  </si>
  <si>
    <t>Total Production</t>
  </si>
  <si>
    <t>Total Hydro</t>
  </si>
  <si>
    <t>To Reconcile PP to SAP</t>
  </si>
  <si>
    <t>ARO's</t>
  </si>
  <si>
    <t>A/C 23002091 ARO - ARO - Electric Short Term</t>
  </si>
  <si>
    <t>390.1 - Structures and Improvements Leasehold Improvements</t>
  </si>
  <si>
    <t>WILD HORSE</t>
  </si>
  <si>
    <t xml:space="preserve"> SOLAR</t>
  </si>
  <si>
    <t xml:space="preserve">               348 - Energy Production Storage</t>
  </si>
  <si>
    <t>CONSOLIDATED WHITE RIVER REGULATORY ASSET</t>
  </si>
  <si>
    <t>Rounding</t>
  </si>
  <si>
    <t>ISWC &amp; RB</t>
  </si>
  <si>
    <t>SETTLEMENT</t>
  </si>
  <si>
    <t>DEPRECIATION</t>
  </si>
  <si>
    <t>SOUTH KING</t>
  </si>
  <si>
    <t>REG ASSETS</t>
  </si>
  <si>
    <t>GLACIER</t>
  </si>
  <si>
    <t>ENERGY IMB</t>
  </si>
  <si>
    <t>GOLDENDALE</t>
  </si>
  <si>
    <t>MINT FARM</t>
  </si>
  <si>
    <t xml:space="preserve">WHITE </t>
  </si>
  <si>
    <t>RECLASS OF HYDRO</t>
  </si>
  <si>
    <t>STUDY</t>
  </si>
  <si>
    <t>SERVICE CENTER</t>
  </si>
  <si>
    <t>&amp; LIABILITIES</t>
  </si>
  <si>
    <t>BATTERY STRG</t>
  </si>
  <si>
    <t>MARKET</t>
  </si>
  <si>
    <t>CAPACITY UPGRADE</t>
  </si>
  <si>
    <t>RIVER</t>
  </si>
  <si>
    <t>TREASURY GRANTS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</si>
</sst>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(* #,##0_);_(* \(#,##0\);_(* &quot;-&quot;??_);_(@_)"/>
    <numFmt numFmtId="166" formatCode="_(* #,##0.00000_);_(* \(#,##0.00000\);_(* &quot;-&quot;?????_);_(@_)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11"/>
      <color rgb="FF006100"/>
      <name val="Times New Roman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1"/>
      <color rgb="FF9C0006"/>
      <name val="Times New Roman"/>
      <family val="2"/>
    </font>
    <font>
      <sz val="11"/>
      <color rgb="FF9C6500"/>
      <name val="Times New Roman"/>
      <family val="2"/>
    </font>
    <font>
      <sz val="11"/>
      <color rgb="FF3F3F76"/>
      <name val="Times New Roman"/>
      <family val="2"/>
    </font>
    <font>
      <b/>
      <sz val="11"/>
      <color rgb="FF3F3F3F"/>
      <name val="Times New Roman"/>
      <family val="2"/>
    </font>
    <font>
      <b/>
      <sz val="11"/>
      <color rgb="FFFA7D00"/>
      <name val="Times New Roman"/>
      <family val="2"/>
    </font>
    <font>
      <sz val="11"/>
      <color rgb="FFFA7D00"/>
      <name val="Times New Roman"/>
      <family val="2"/>
    </font>
    <font>
      <b/>
      <sz val="11"/>
      <color theme="0"/>
      <name val="Times New Roman"/>
      <family val="2"/>
    </font>
    <font>
      <sz val="11"/>
      <color rgb="FFFF0000"/>
      <name val="Times New Roman"/>
      <family val="2"/>
    </font>
    <font>
      <i/>
      <sz val="11"/>
      <color rgb="FF7F7F7F"/>
      <name val="Times New Roman"/>
      <family val="2"/>
    </font>
    <font>
      <b/>
      <sz val="11"/>
      <color theme="1"/>
      <name val="Times New Roman"/>
      <family val="2"/>
    </font>
    <font>
      <sz val="11"/>
      <color theme="0"/>
      <name val="Times New Roman"/>
      <family val="2"/>
    </font>
    <font>
      <sz val="10"/>
      <color indexed="8"/>
      <name val="Calibri"/>
      <family val="2"/>
      <scheme val="minor"/>
    </font>
    <font>
      <b/>
      <u/>
      <sz val="10"/>
      <name val="Arial"/>
      <family val="2"/>
    </font>
  </fonts>
  <fills count="4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9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ck">
        <color theme="6" tint="-0.24994659260841701"/>
      </left>
      <right style="thick">
        <color theme="6" tint="-0.24994659260841701"/>
      </right>
      <top style="thick">
        <color theme="6" tint="-0.24994659260841701"/>
      </top>
      <bottom style="thick">
        <color theme="6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9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5" fillId="2" borderId="0" applyNumberFormat="0" applyBorder="0" applyAlignment="0" applyProtection="0"/>
    <xf numFmtId="0" fontId="26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1" applyNumberFormat="0" applyFill="0" applyAlignment="0" applyProtection="0"/>
    <xf numFmtId="0" fontId="30" fillId="0" borderId="2" applyNumberFormat="0" applyFill="0" applyAlignment="0" applyProtection="0"/>
    <xf numFmtId="0" fontId="31" fillId="0" borderId="3" applyNumberFormat="0" applyFill="0" applyAlignment="0" applyProtection="0"/>
    <xf numFmtId="0" fontId="31" fillId="0" borderId="0" applyNumberFormat="0" applyFill="0" applyBorder="0" applyAlignment="0" applyProtection="0"/>
    <xf numFmtId="0" fontId="32" fillId="3" borderId="0" applyNumberFormat="0" applyBorder="0" applyAlignment="0" applyProtection="0"/>
    <xf numFmtId="0" fontId="33" fillId="4" borderId="0" applyNumberFormat="0" applyBorder="0" applyAlignment="0" applyProtection="0"/>
    <xf numFmtId="0" fontId="34" fillId="5" borderId="4" applyNumberFormat="0" applyAlignment="0" applyProtection="0"/>
    <xf numFmtId="0" fontId="35" fillId="6" borderId="5" applyNumberFormat="0" applyAlignment="0" applyProtection="0"/>
    <xf numFmtId="0" fontId="36" fillId="6" borderId="4" applyNumberFormat="0" applyAlignment="0" applyProtection="0"/>
    <xf numFmtId="0" fontId="37" fillId="0" borderId="6" applyNumberFormat="0" applyFill="0" applyAlignment="0" applyProtection="0"/>
    <xf numFmtId="0" fontId="38" fillId="7" borderId="7" applyNumberFormat="0" applyAlignment="0" applyProtection="0"/>
    <xf numFmtId="0" fontId="39" fillId="0" borderId="0" applyNumberFormat="0" applyFill="0" applyBorder="0" applyAlignment="0" applyProtection="0"/>
    <xf numFmtId="0" fontId="21" fillId="8" borderId="8" applyNumberFormat="0" applyFont="0" applyAlignment="0" applyProtection="0"/>
    <xf numFmtId="0" fontId="40" fillId="0" borderId="0" applyNumberFormat="0" applyFill="0" applyBorder="0" applyAlignment="0" applyProtection="0"/>
    <xf numFmtId="0" fontId="41" fillId="0" borderId="9" applyNumberFormat="0" applyFill="0" applyAlignment="0" applyProtection="0"/>
    <xf numFmtId="0" fontId="42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42" fillId="16" borderId="0" applyNumberFormat="0" applyBorder="0" applyAlignment="0" applyProtection="0"/>
    <xf numFmtId="0" fontId="42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42" fillId="20" borderId="0" applyNumberFormat="0" applyBorder="0" applyAlignment="0" applyProtection="0"/>
    <xf numFmtId="0" fontId="42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42" fillId="28" borderId="0" applyNumberFormat="0" applyBorder="0" applyAlignment="0" applyProtection="0"/>
    <xf numFmtId="0" fontId="42" fillId="29" borderId="0" applyNumberFormat="0" applyBorder="0" applyAlignment="0" applyProtection="0"/>
    <xf numFmtId="0" fontId="21" fillId="30" borderId="0" applyNumberFormat="0" applyBorder="0" applyAlignment="0" applyProtection="0"/>
    <xf numFmtId="0" fontId="21" fillId="31" borderId="0" applyNumberFormat="0" applyBorder="0" applyAlignment="0" applyProtection="0"/>
    <xf numFmtId="0" fontId="42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138">
    <xf numFmtId="0" fontId="0" fillId="0" borderId="0" xfId="0"/>
    <xf numFmtId="164" fontId="18" fillId="0" borderId="0" xfId="0" applyNumberFormat="1" applyFont="1" applyAlignment="1">
      <alignment horizontal="right"/>
    </xf>
    <xf numFmtId="164" fontId="18" fillId="0" borderId="0" xfId="0" applyNumberFormat="1" applyFont="1" applyAlignment="1">
      <alignment horizontal="left"/>
    </xf>
    <xf numFmtId="49" fontId="18" fillId="0" borderId="0" xfId="0" applyNumberFormat="1" applyFont="1" applyAlignment="1">
      <alignment horizontal="left" wrapText="1"/>
    </xf>
    <xf numFmtId="49" fontId="22" fillId="0" borderId="0" xfId="43" applyNumberFormat="1" applyFont="1" applyFill="1" applyAlignment="1"/>
    <xf numFmtId="0" fontId="23" fillId="0" borderId="0" xfId="43" applyFont="1" applyFill="1"/>
    <xf numFmtId="165" fontId="23" fillId="0" borderId="0" xfId="44" applyNumberFormat="1" applyFont="1" applyFill="1"/>
    <xf numFmtId="49" fontId="23" fillId="0" borderId="0" xfId="43" applyNumberFormat="1" applyFont="1" applyFill="1" applyAlignment="1"/>
    <xf numFmtId="0" fontId="24" fillId="0" borderId="0" xfId="43" applyFont="1"/>
    <xf numFmtId="38" fontId="6" fillId="0" borderId="0" xfId="45" applyNumberFormat="1" applyFont="1" applyFill="1" applyAlignment="1">
      <alignment horizontal="center"/>
    </xf>
    <xf numFmtId="165" fontId="23" fillId="0" borderId="0" xfId="43" applyNumberFormat="1" applyFont="1" applyFill="1" applyBorder="1"/>
    <xf numFmtId="49" fontId="22" fillId="0" borderId="11" xfId="43" applyNumberFormat="1" applyFont="1" applyFill="1" applyBorder="1" applyAlignment="1">
      <alignment horizontal="centerContinuous"/>
    </xf>
    <xf numFmtId="49" fontId="22" fillId="0" borderId="10" xfId="43" applyNumberFormat="1" applyFont="1" applyFill="1" applyBorder="1" applyAlignment="1"/>
    <xf numFmtId="0" fontId="23" fillId="0" borderId="10" xfId="43" applyNumberFormat="1" applyFont="1" applyFill="1" applyBorder="1" applyAlignment="1">
      <alignment horizontal="center"/>
    </xf>
    <xf numFmtId="17" fontId="22" fillId="0" borderId="10" xfId="43" applyNumberFormat="1" applyFont="1" applyFill="1" applyBorder="1" applyAlignment="1">
      <alignment horizontal="center"/>
    </xf>
    <xf numFmtId="49" fontId="22" fillId="0" borderId="11" xfId="43" applyNumberFormat="1" applyFont="1" applyFill="1" applyBorder="1" applyAlignment="1">
      <alignment horizontal="center" wrapText="1"/>
    </xf>
    <xf numFmtId="49" fontId="23" fillId="0" borderId="11" xfId="44" applyNumberFormat="1" applyFont="1" applyFill="1" applyBorder="1" applyAlignment="1">
      <alignment horizontal="left"/>
    </xf>
    <xf numFmtId="0" fontId="23" fillId="0" borderId="11" xfId="43" applyFont="1" applyFill="1" applyBorder="1"/>
    <xf numFmtId="43" fontId="22" fillId="0" borderId="11" xfId="44" applyFont="1" applyFill="1" applyBorder="1"/>
    <xf numFmtId="49" fontId="23" fillId="0" borderId="11" xfId="43" applyNumberFormat="1" applyFont="1" applyFill="1" applyBorder="1" applyAlignment="1">
      <alignment horizontal="center"/>
    </xf>
    <xf numFmtId="49" fontId="23" fillId="0" borderId="11" xfId="43" applyNumberFormat="1" applyFont="1" applyFill="1" applyBorder="1" applyAlignment="1">
      <alignment horizontal="left"/>
    </xf>
    <xf numFmtId="0" fontId="23" fillId="0" borderId="11" xfId="43" applyNumberFormat="1" applyFont="1" applyFill="1" applyBorder="1" applyAlignment="1">
      <alignment horizontal="center"/>
    </xf>
    <xf numFmtId="1" fontId="23" fillId="0" borderId="11" xfId="44" applyNumberFormat="1" applyFont="1" applyFill="1" applyBorder="1" applyAlignment="1">
      <alignment horizontal="left"/>
    </xf>
    <xf numFmtId="0" fontId="21" fillId="0" borderId="0" xfId="43"/>
    <xf numFmtId="43" fontId="24" fillId="0" borderId="0" xfId="43" applyNumberFormat="1" applyFont="1"/>
    <xf numFmtId="49" fontId="23" fillId="0" borderId="11" xfId="43" applyNumberFormat="1" applyFont="1" applyFill="1" applyBorder="1" applyAlignment="1">
      <alignment horizontal="left" vertical="top"/>
    </xf>
    <xf numFmtId="0" fontId="23" fillId="0" borderId="11" xfId="43" applyNumberFormat="1" applyFont="1" applyFill="1" applyBorder="1" applyAlignment="1">
      <alignment vertical="top" wrapText="1"/>
    </xf>
    <xf numFmtId="0" fontId="23" fillId="0" borderId="11" xfId="43" applyFont="1" applyFill="1" applyBorder="1" applyAlignment="1">
      <alignment horizontal="left"/>
    </xf>
    <xf numFmtId="0" fontId="27" fillId="0" borderId="11" xfId="46" applyFont="1" applyFill="1" applyBorder="1" applyAlignment="1">
      <alignment horizontal="left" wrapText="1"/>
    </xf>
    <xf numFmtId="0" fontId="27" fillId="0" borderId="11" xfId="46" applyFont="1" applyFill="1" applyBorder="1" applyAlignment="1">
      <alignment wrapText="1"/>
    </xf>
    <xf numFmtId="49" fontId="22" fillId="0" borderId="11" xfId="43" applyNumberFormat="1" applyFont="1" applyFill="1" applyBorder="1" applyAlignment="1">
      <alignment horizontal="left"/>
    </xf>
    <xf numFmtId="49" fontId="22" fillId="0" borderId="11" xfId="43" applyNumberFormat="1" applyFont="1" applyFill="1" applyBorder="1" applyAlignment="1">
      <alignment horizontal="center"/>
    </xf>
    <xf numFmtId="0" fontId="22" fillId="0" borderId="11" xfId="43" applyFont="1" applyFill="1" applyBorder="1"/>
    <xf numFmtId="49" fontId="23" fillId="0" borderId="11" xfId="43" quotePrefix="1" applyNumberFormat="1" applyFont="1" applyFill="1" applyBorder="1" applyAlignment="1">
      <alignment horizontal="left"/>
    </xf>
    <xf numFmtId="49" fontId="22" fillId="0" borderId="11" xfId="43" applyNumberFormat="1" applyFont="1" applyFill="1" applyBorder="1"/>
    <xf numFmtId="0" fontId="23" fillId="0" borderId="11" xfId="43" applyFont="1" applyFill="1" applyBorder="1" applyAlignment="1">
      <alignment vertical="top" wrapText="1"/>
    </xf>
    <xf numFmtId="49" fontId="23" fillId="0" borderId="11" xfId="43" applyNumberFormat="1" applyFont="1" applyFill="1" applyBorder="1"/>
    <xf numFmtId="43" fontId="22" fillId="34" borderId="11" xfId="44" applyFont="1" applyFill="1" applyBorder="1"/>
    <xf numFmtId="43" fontId="22" fillId="33" borderId="11" xfId="44" applyFont="1" applyFill="1" applyBorder="1"/>
    <xf numFmtId="43" fontId="22" fillId="36" borderId="11" xfId="44" applyFont="1" applyFill="1" applyBorder="1"/>
    <xf numFmtId="43" fontId="22" fillId="35" borderId="11" xfId="44" applyFont="1" applyFill="1" applyBorder="1"/>
    <xf numFmtId="43" fontId="22" fillId="38" borderId="11" xfId="44" applyFont="1" applyFill="1" applyBorder="1"/>
    <xf numFmtId="43" fontId="22" fillId="37" borderId="11" xfId="44" applyFont="1" applyFill="1" applyBorder="1"/>
    <xf numFmtId="43" fontId="22" fillId="39" borderId="11" xfId="44" applyFont="1" applyFill="1" applyBorder="1"/>
    <xf numFmtId="43" fontId="22" fillId="40" borderId="11" xfId="44" applyFont="1" applyFill="1" applyBorder="1"/>
    <xf numFmtId="43" fontId="23" fillId="40" borderId="11" xfId="44" applyFont="1" applyFill="1" applyBorder="1"/>
    <xf numFmtId="164" fontId="18" fillId="0" borderId="0" xfId="0" applyNumberFormat="1" applyFont="1" applyFill="1" applyAlignment="1">
      <alignment horizontal="left"/>
    </xf>
    <xf numFmtId="43" fontId="22" fillId="41" borderId="11" xfId="44" applyFont="1" applyFill="1" applyBorder="1"/>
    <xf numFmtId="43" fontId="22" fillId="42" borderId="11" xfId="44" applyFont="1" applyFill="1" applyBorder="1"/>
    <xf numFmtId="164" fontId="18" fillId="44" borderId="0" xfId="0" applyNumberFormat="1" applyFont="1" applyFill="1" applyAlignment="1">
      <alignment horizontal="right"/>
    </xf>
    <xf numFmtId="164" fontId="19" fillId="0" borderId="0" xfId="0" applyNumberFormat="1" applyFont="1" applyFill="1" applyAlignment="1">
      <alignment horizontal="left"/>
    </xf>
    <xf numFmtId="49" fontId="18" fillId="0" borderId="0" xfId="0" applyNumberFormat="1" applyFont="1" applyAlignment="1">
      <alignment horizontal="center" wrapText="1"/>
    </xf>
    <xf numFmtId="164" fontId="18" fillId="0" borderId="0" xfId="0" applyNumberFormat="1" applyFont="1" applyAlignment="1">
      <alignment horizontal="center"/>
    </xf>
    <xf numFmtId="38" fontId="18" fillId="33" borderId="0" xfId="0" applyNumberFormat="1" applyFont="1" applyFill="1" applyAlignment="1">
      <alignment horizontal="center"/>
    </xf>
    <xf numFmtId="40" fontId="18" fillId="33" borderId="0" xfId="0" applyNumberFormat="1" applyFont="1" applyFill="1" applyAlignment="1">
      <alignment horizontal="center"/>
    </xf>
    <xf numFmtId="49" fontId="18" fillId="0" borderId="0" xfId="0" applyNumberFormat="1" applyFont="1" applyFill="1" applyAlignment="1">
      <alignment horizontal="right" wrapText="1"/>
    </xf>
    <xf numFmtId="38" fontId="18" fillId="0" borderId="0" xfId="0" applyNumberFormat="1" applyFont="1" applyFill="1" applyAlignment="1">
      <alignment horizontal="center"/>
    </xf>
    <xf numFmtId="40" fontId="18" fillId="0" borderId="0" xfId="0" applyNumberFormat="1" applyFont="1" applyFill="1" applyAlignment="1">
      <alignment horizontal="center"/>
    </xf>
    <xf numFmtId="164" fontId="18" fillId="0" borderId="0" xfId="0" applyNumberFormat="1" applyFont="1" applyFill="1" applyAlignment="1">
      <alignment horizontal="right"/>
    </xf>
    <xf numFmtId="49" fontId="19" fillId="44" borderId="0" xfId="0" applyNumberFormat="1" applyFont="1" applyFill="1" applyAlignment="1">
      <alignment horizontal="right" wrapText="1"/>
    </xf>
    <xf numFmtId="49" fontId="18" fillId="44" borderId="0" xfId="0" applyNumberFormat="1" applyFont="1" applyFill="1" applyAlignment="1">
      <alignment horizontal="center" wrapText="1"/>
    </xf>
    <xf numFmtId="164" fontId="18" fillId="44" borderId="0" xfId="0" applyNumberFormat="1" applyFont="1" applyFill="1" applyAlignment="1">
      <alignment horizontal="center"/>
    </xf>
    <xf numFmtId="49" fontId="19" fillId="44" borderId="0" xfId="0" applyNumberFormat="1" applyFont="1" applyFill="1" applyAlignment="1">
      <alignment horizontal="center" wrapText="1"/>
    </xf>
    <xf numFmtId="164" fontId="19" fillId="0" borderId="0" xfId="0" applyNumberFormat="1" applyFont="1" applyAlignment="1">
      <alignment horizontal="center"/>
    </xf>
    <xf numFmtId="41" fontId="18" fillId="0" borderId="0" xfId="0" applyNumberFormat="1" applyFont="1" applyAlignment="1">
      <alignment horizontal="right"/>
    </xf>
    <xf numFmtId="41" fontId="18" fillId="0" borderId="10" xfId="0" applyNumberFormat="1" applyFont="1" applyBorder="1" applyAlignment="1">
      <alignment horizontal="right"/>
    </xf>
    <xf numFmtId="41" fontId="19" fillId="0" borderId="0" xfId="0" applyNumberFormat="1" applyFont="1" applyAlignment="1">
      <alignment horizontal="right"/>
    </xf>
    <xf numFmtId="41" fontId="19" fillId="44" borderId="0" xfId="0" applyNumberFormat="1" applyFont="1" applyFill="1" applyAlignment="1">
      <alignment horizontal="right"/>
    </xf>
    <xf numFmtId="41" fontId="18" fillId="0" borderId="0" xfId="0" applyNumberFormat="1" applyFont="1" applyBorder="1" applyAlignment="1">
      <alignment horizontal="right"/>
    </xf>
    <xf numFmtId="41" fontId="18" fillId="33" borderId="0" xfId="0" applyNumberFormat="1" applyFont="1" applyFill="1" applyAlignment="1">
      <alignment horizontal="right"/>
    </xf>
    <xf numFmtId="41" fontId="19" fillId="44" borderId="14" xfId="0" applyNumberFormat="1" applyFont="1" applyFill="1" applyBorder="1" applyAlignment="1">
      <alignment horizontal="right"/>
    </xf>
    <xf numFmtId="41" fontId="18" fillId="0" borderId="0" xfId="0" applyNumberFormat="1" applyFont="1" applyFill="1" applyBorder="1" applyAlignment="1">
      <alignment horizontal="right"/>
    </xf>
    <xf numFmtId="41" fontId="18" fillId="37" borderId="0" xfId="0" applyNumberFormat="1" applyFont="1" applyFill="1" applyBorder="1" applyAlignment="1">
      <alignment horizontal="right"/>
    </xf>
    <xf numFmtId="41" fontId="19" fillId="44" borderId="0" xfId="0" applyNumberFormat="1" applyFont="1" applyFill="1" applyBorder="1" applyAlignment="1">
      <alignment horizontal="right"/>
    </xf>
    <xf numFmtId="41" fontId="19" fillId="45" borderId="12" xfId="0" applyNumberFormat="1" applyFont="1" applyFill="1" applyBorder="1" applyAlignment="1">
      <alignment horizontal="right"/>
    </xf>
    <xf numFmtId="41" fontId="19" fillId="0" borderId="13" xfId="0" applyNumberFormat="1" applyFont="1" applyBorder="1" applyAlignment="1">
      <alignment horizontal="right"/>
    </xf>
    <xf numFmtId="41" fontId="18" fillId="0" borderId="0" xfId="43" applyNumberFormat="1" applyFont="1" applyFill="1" applyBorder="1" applyAlignment="1">
      <alignment horizontal="right"/>
    </xf>
    <xf numFmtId="41" fontId="18" fillId="41" borderId="0" xfId="43" applyNumberFormat="1" applyFont="1" applyFill="1" applyBorder="1" applyAlignment="1">
      <alignment horizontal="right"/>
    </xf>
    <xf numFmtId="41" fontId="18" fillId="42" borderId="0" xfId="43" applyNumberFormat="1" applyFont="1" applyFill="1" applyBorder="1" applyAlignment="1">
      <alignment horizontal="right"/>
    </xf>
    <xf numFmtId="41" fontId="18" fillId="34" borderId="0" xfId="43" applyNumberFormat="1" applyFont="1" applyFill="1" applyBorder="1" applyAlignment="1">
      <alignment horizontal="right"/>
    </xf>
    <xf numFmtId="41" fontId="18" fillId="0" borderId="12" xfId="0" applyNumberFormat="1" applyFont="1" applyBorder="1" applyAlignment="1">
      <alignment horizontal="right"/>
    </xf>
    <xf numFmtId="41" fontId="18" fillId="45" borderId="0" xfId="0" applyNumberFormat="1" applyFont="1" applyFill="1" applyAlignment="1">
      <alignment horizontal="right"/>
    </xf>
    <xf numFmtId="41" fontId="18" fillId="0" borderId="0" xfId="43" applyNumberFormat="1" applyFont="1" applyFill="1" applyAlignment="1">
      <alignment horizontal="right"/>
    </xf>
    <xf numFmtId="41" fontId="18" fillId="35" borderId="0" xfId="43" applyNumberFormat="1" applyFont="1" applyFill="1" applyAlignment="1">
      <alignment horizontal="right"/>
    </xf>
    <xf numFmtId="41" fontId="18" fillId="36" borderId="0" xfId="43" applyNumberFormat="1" applyFont="1" applyFill="1" applyAlignment="1">
      <alignment horizontal="right"/>
    </xf>
    <xf numFmtId="41" fontId="20" fillId="37" borderId="0" xfId="43" applyNumberFormat="1" applyFont="1" applyFill="1" applyAlignment="1"/>
    <xf numFmtId="41" fontId="20" fillId="33" borderId="0" xfId="43" applyNumberFormat="1" applyFont="1" applyFill="1" applyAlignment="1"/>
    <xf numFmtId="41" fontId="18" fillId="33" borderId="0" xfId="43" applyNumberFormat="1" applyFont="1" applyFill="1" applyAlignment="1">
      <alignment horizontal="right"/>
    </xf>
    <xf numFmtId="41" fontId="18" fillId="38" borderId="0" xfId="43" applyNumberFormat="1" applyFont="1" applyFill="1" applyAlignment="1">
      <alignment horizontal="right"/>
    </xf>
    <xf numFmtId="41" fontId="18" fillId="39" borderId="0" xfId="43" applyNumberFormat="1" applyFont="1" applyFill="1" applyAlignment="1">
      <alignment horizontal="right"/>
    </xf>
    <xf numFmtId="41" fontId="20" fillId="36" borderId="0" xfId="43" applyNumberFormat="1" applyFont="1" applyFill="1" applyAlignment="1"/>
    <xf numFmtId="41" fontId="20" fillId="35" borderId="0" xfId="43" applyNumberFormat="1" applyFont="1" applyFill="1" applyAlignment="1"/>
    <xf numFmtId="41" fontId="20" fillId="40" borderId="0" xfId="43" applyNumberFormat="1" applyFont="1" applyFill="1" applyAlignment="1"/>
    <xf numFmtId="41" fontId="20" fillId="0" borderId="0" xfId="43" applyNumberFormat="1" applyFont="1" applyFill="1" applyAlignment="1"/>
    <xf numFmtId="41" fontId="20" fillId="0" borderId="0" xfId="43" applyNumberFormat="1" applyFont="1" applyFill="1" applyBorder="1" applyAlignment="1"/>
    <xf numFmtId="41" fontId="19" fillId="0" borderId="14" xfId="0" applyNumberFormat="1" applyFont="1" applyBorder="1" applyAlignment="1">
      <alignment horizontal="right"/>
    </xf>
    <xf numFmtId="164" fontId="18" fillId="0" borderId="14" xfId="0" applyNumberFormat="1" applyFont="1" applyBorder="1" applyAlignment="1">
      <alignment horizontal="right"/>
    </xf>
    <xf numFmtId="41" fontId="18" fillId="0" borderId="14" xfId="43" applyNumberFormat="1" applyFont="1" applyFill="1" applyBorder="1" applyAlignment="1">
      <alignment horizontal="right"/>
    </xf>
    <xf numFmtId="41" fontId="18" fillId="0" borderId="15" xfId="0" applyNumberFormat="1" applyFont="1" applyBorder="1" applyAlignment="1">
      <alignment horizontal="right"/>
    </xf>
    <xf numFmtId="41" fontId="18" fillId="0" borderId="14" xfId="43" applyNumberFormat="1" applyFont="1" applyBorder="1" applyAlignment="1">
      <alignment horizontal="right"/>
    </xf>
    <xf numFmtId="42" fontId="18" fillId="0" borderId="0" xfId="0" applyNumberFormat="1" applyFont="1" applyAlignment="1">
      <alignment horizontal="right"/>
    </xf>
    <xf numFmtId="166" fontId="18" fillId="0" borderId="0" xfId="0" applyNumberFormat="1" applyFont="1" applyAlignment="1">
      <alignment horizontal="right"/>
    </xf>
    <xf numFmtId="9" fontId="18" fillId="0" borderId="0" xfId="98" applyFont="1" applyAlignment="1">
      <alignment horizontal="right"/>
    </xf>
    <xf numFmtId="0" fontId="28" fillId="0" borderId="0" xfId="0" applyNumberFormat="1" applyFont="1" applyFill="1" applyAlignment="1">
      <alignment horizontal="center" wrapText="1"/>
    </xf>
    <xf numFmtId="164" fontId="18" fillId="43" borderId="0" xfId="0" applyNumberFormat="1" applyFont="1" applyFill="1" applyAlignment="1">
      <alignment horizontal="right"/>
    </xf>
    <xf numFmtId="37" fontId="6" fillId="2" borderId="16" xfId="6" applyNumberFormat="1" applyBorder="1" applyAlignment="1">
      <alignment horizontal="center" wrapText="1"/>
    </xf>
    <xf numFmtId="43" fontId="18" fillId="0" borderId="0" xfId="0" applyNumberFormat="1" applyFont="1" applyAlignment="1">
      <alignment horizontal="right"/>
    </xf>
    <xf numFmtId="41" fontId="20" fillId="0" borderId="18" xfId="43" applyNumberFormat="1" applyFont="1" applyFill="1" applyBorder="1" applyAlignment="1"/>
    <xf numFmtId="41" fontId="20" fillId="0" borderId="19" xfId="43" applyNumberFormat="1" applyFont="1" applyFill="1" applyBorder="1" applyAlignment="1"/>
    <xf numFmtId="41" fontId="18" fillId="0" borderId="18" xfId="43" applyNumberFormat="1" applyFont="1" applyFill="1" applyBorder="1" applyAlignment="1">
      <alignment horizontal="right"/>
    </xf>
    <xf numFmtId="164" fontId="18" fillId="46" borderId="0" xfId="0" applyNumberFormat="1" applyFont="1" applyFill="1" applyAlignment="1">
      <alignment horizontal="right"/>
    </xf>
    <xf numFmtId="41" fontId="18" fillId="0" borderId="0" xfId="0" applyNumberFormat="1" applyFont="1" applyFill="1" applyAlignment="1">
      <alignment horizontal="right"/>
    </xf>
    <xf numFmtId="41" fontId="18" fillId="0" borderId="10" xfId="0" applyNumberFormat="1" applyFont="1" applyFill="1" applyBorder="1" applyAlignment="1">
      <alignment horizontal="right"/>
    </xf>
    <xf numFmtId="41" fontId="19" fillId="0" borderId="0" xfId="0" applyNumberFormat="1" applyFont="1" applyFill="1" applyAlignment="1">
      <alignment horizontal="right"/>
    </xf>
    <xf numFmtId="41" fontId="19" fillId="0" borderId="13" xfId="0" applyNumberFormat="1" applyFont="1" applyFill="1" applyBorder="1" applyAlignment="1">
      <alignment horizontal="right"/>
    </xf>
    <xf numFmtId="41" fontId="18" fillId="0" borderId="17" xfId="43" applyNumberFormat="1" applyFont="1" applyFill="1" applyBorder="1" applyAlignment="1">
      <alignment horizontal="right"/>
    </xf>
    <xf numFmtId="41" fontId="20" fillId="0" borderId="17" xfId="43" applyNumberFormat="1" applyFont="1" applyFill="1" applyBorder="1" applyAlignment="1"/>
    <xf numFmtId="164" fontId="18" fillId="0" borderId="0" xfId="0" applyNumberFormat="1" applyFont="1" applyFill="1" applyAlignment="1">
      <alignment horizontal="left" indent="3"/>
    </xf>
    <xf numFmtId="49" fontId="20" fillId="0" borderId="0" xfId="42" applyNumberFormat="1" applyFont="1" applyFill="1" applyAlignment="1">
      <alignment horizontal="left"/>
    </xf>
    <xf numFmtId="49" fontId="20" fillId="0" borderId="0" xfId="0" applyNumberFormat="1" applyFont="1" applyFill="1" applyAlignment="1">
      <alignment horizontal="center"/>
    </xf>
    <xf numFmtId="49" fontId="20" fillId="0" borderId="0" xfId="0" applyNumberFormat="1" applyFont="1" applyFill="1" applyAlignment="1">
      <alignment horizontal="left"/>
    </xf>
    <xf numFmtId="49" fontId="20" fillId="0" borderId="0" xfId="0" applyNumberFormat="1" applyFont="1" applyFill="1" applyBorder="1" applyAlignment="1">
      <alignment horizontal="left" vertical="top"/>
    </xf>
    <xf numFmtId="1" fontId="20" fillId="0" borderId="0" xfId="42" applyNumberFormat="1" applyFont="1" applyFill="1" applyAlignment="1">
      <alignment horizontal="left"/>
    </xf>
    <xf numFmtId="164" fontId="18" fillId="0" borderId="0" xfId="43" applyNumberFormat="1" applyFont="1" applyFill="1" applyAlignment="1">
      <alignment horizontal="left"/>
    </xf>
    <xf numFmtId="164" fontId="18" fillId="0" borderId="0" xfId="43" applyNumberFormat="1" applyFont="1" applyFill="1" applyAlignment="1">
      <alignment horizontal="center"/>
    </xf>
    <xf numFmtId="49" fontId="20" fillId="0" borderId="0" xfId="43" applyNumberFormat="1" applyFont="1" applyFill="1" applyAlignment="1">
      <alignment horizontal="left"/>
    </xf>
    <xf numFmtId="49" fontId="20" fillId="0" borderId="0" xfId="43" applyNumberFormat="1" applyFont="1" applyFill="1" applyBorder="1" applyAlignment="1">
      <alignment horizontal="left" vertical="top"/>
    </xf>
    <xf numFmtId="0" fontId="20" fillId="0" borderId="0" xfId="43" applyFont="1" applyFill="1" applyAlignment="1">
      <alignment horizontal="left"/>
    </xf>
    <xf numFmtId="0" fontId="43" fillId="0" borderId="0" xfId="46" applyFont="1" applyFill="1" applyBorder="1" applyAlignment="1">
      <alignment horizontal="left"/>
    </xf>
    <xf numFmtId="49" fontId="20" fillId="0" borderId="0" xfId="43" applyNumberFormat="1" applyFont="1" applyFill="1" applyAlignment="1">
      <alignment horizontal="center"/>
    </xf>
    <xf numFmtId="49" fontId="20" fillId="0" borderId="0" xfId="43" quotePrefix="1" applyNumberFormat="1" applyFont="1" applyFill="1" applyAlignment="1">
      <alignment horizontal="left"/>
    </xf>
    <xf numFmtId="49" fontId="20" fillId="0" borderId="0" xfId="43" applyNumberFormat="1" applyFont="1" applyFill="1" applyAlignment="1"/>
    <xf numFmtId="1" fontId="20" fillId="0" borderId="0" xfId="44" applyNumberFormat="1" applyFont="1" applyFill="1" applyAlignment="1">
      <alignment horizontal="left"/>
    </xf>
    <xf numFmtId="49" fontId="20" fillId="0" borderId="0" xfId="43" applyNumberFormat="1" applyFont="1" applyFill="1" applyBorder="1" applyAlignment="1">
      <alignment horizontal="left"/>
    </xf>
    <xf numFmtId="49" fontId="0" fillId="0" borderId="0" xfId="0" applyNumberFormat="1" applyFill="1" applyAlignment="1">
      <alignment horizontal="left"/>
    </xf>
    <xf numFmtId="165" fontId="0" fillId="0" borderId="0" xfId="0" applyNumberFormat="1" applyFill="1" applyAlignment="1"/>
    <xf numFmtId="0" fontId="0" fillId="0" borderId="0" xfId="0" applyNumberFormat="1" applyFill="1" applyAlignment="1">
      <alignment horizontal="left"/>
    </xf>
    <xf numFmtId="0" fontId="44" fillId="0" borderId="0" xfId="0" applyNumberFormat="1" applyFont="1" applyFill="1" applyAlignment="1"/>
  </cellXfs>
  <cellStyles count="99">
    <cellStyle name="20% - Accent1" xfId="19" builtinId="30" customBuiltin="1"/>
    <cellStyle name="20% - Accent1 2" xfId="75"/>
    <cellStyle name="20% - Accent2" xfId="23" builtinId="34" customBuiltin="1"/>
    <cellStyle name="20% - Accent2 2" xfId="79"/>
    <cellStyle name="20% - Accent3" xfId="27" builtinId="38" customBuiltin="1"/>
    <cellStyle name="20% - Accent3 2" xfId="83"/>
    <cellStyle name="20% - Accent4" xfId="31" builtinId="42" customBuiltin="1"/>
    <cellStyle name="20% - Accent4 2" xfId="87"/>
    <cellStyle name="20% - Accent5" xfId="35" builtinId="46" customBuiltin="1"/>
    <cellStyle name="20% - Accent5 2" xfId="91"/>
    <cellStyle name="20% - Accent6" xfId="39" builtinId="50" customBuiltin="1"/>
    <cellStyle name="20% - Accent6 2" xfId="95"/>
    <cellStyle name="40% - Accent1" xfId="20" builtinId="31" customBuiltin="1"/>
    <cellStyle name="40% - Accent1 2" xfId="76"/>
    <cellStyle name="40% - Accent2" xfId="24" builtinId="35" customBuiltin="1"/>
    <cellStyle name="40% - Accent2 2" xfId="80"/>
    <cellStyle name="40% - Accent3" xfId="28" builtinId="39" customBuiltin="1"/>
    <cellStyle name="40% - Accent3 2" xfId="84"/>
    <cellStyle name="40% - Accent4" xfId="32" builtinId="43" customBuiltin="1"/>
    <cellStyle name="40% - Accent4 2" xfId="88"/>
    <cellStyle name="40% - Accent5" xfId="36" builtinId="47" customBuiltin="1"/>
    <cellStyle name="40% - Accent5 2" xfId="92"/>
    <cellStyle name="40% - Accent6" xfId="40" builtinId="51" customBuiltin="1"/>
    <cellStyle name="40% - Accent6 2" xfId="96"/>
    <cellStyle name="60% - Accent1" xfId="21" builtinId="32" customBuiltin="1"/>
    <cellStyle name="60% - Accent1 2" xfId="77"/>
    <cellStyle name="60% - Accent2" xfId="25" builtinId="36" customBuiltin="1"/>
    <cellStyle name="60% - Accent2 2" xfId="81"/>
    <cellStyle name="60% - Accent3" xfId="29" builtinId="40" customBuiltin="1"/>
    <cellStyle name="60% - Accent3 2" xfId="85"/>
    <cellStyle name="60% - Accent4" xfId="33" builtinId="44" customBuiltin="1"/>
    <cellStyle name="60% - Accent4 2" xfId="89"/>
    <cellStyle name="60% - Accent5" xfId="37" builtinId="48" customBuiltin="1"/>
    <cellStyle name="60% - Accent5 2" xfId="93"/>
    <cellStyle name="60% - Accent6" xfId="41" builtinId="52" customBuiltin="1"/>
    <cellStyle name="60% - Accent6 2" xfId="97"/>
    <cellStyle name="Accent1" xfId="18" builtinId="29" customBuiltin="1"/>
    <cellStyle name="Accent1 2" xfId="74"/>
    <cellStyle name="Accent2" xfId="22" builtinId="33" customBuiltin="1"/>
    <cellStyle name="Accent2 2" xfId="78"/>
    <cellStyle name="Accent3" xfId="26" builtinId="37" customBuiltin="1"/>
    <cellStyle name="Accent3 2" xfId="82"/>
    <cellStyle name="Accent4" xfId="30" builtinId="41" customBuiltin="1"/>
    <cellStyle name="Accent4 2" xfId="86"/>
    <cellStyle name="Accent5" xfId="34" builtinId="45" customBuiltin="1"/>
    <cellStyle name="Accent5 2" xfId="90"/>
    <cellStyle name="Accent6" xfId="38" builtinId="49" customBuiltin="1"/>
    <cellStyle name="Accent6 2" xfId="94"/>
    <cellStyle name="Bad" xfId="7" builtinId="27" customBuiltin="1"/>
    <cellStyle name="Bad 2" xfId="63"/>
    <cellStyle name="Calculation" xfId="11" builtinId="22" customBuiltin="1"/>
    <cellStyle name="Calculation 2" xfId="67"/>
    <cellStyle name="Check Cell" xfId="13" builtinId="23" customBuiltin="1"/>
    <cellStyle name="Check Cell 2" xfId="69"/>
    <cellStyle name="Comma" xfId="42" builtinId="3"/>
    <cellStyle name="Comma 2" xfId="44"/>
    <cellStyle name="Explanatory Text" xfId="16" builtinId="53" customBuiltin="1"/>
    <cellStyle name="Explanatory Text 2" xfId="72"/>
    <cellStyle name="Good" xfId="6" builtinId="26" customBuiltin="1"/>
    <cellStyle name="Good 2" xfId="45"/>
    <cellStyle name="Heading 1" xfId="2" builtinId="16" customBuiltin="1"/>
    <cellStyle name="Heading 1 2" xfId="59"/>
    <cellStyle name="Heading 2" xfId="3" builtinId="17" customBuiltin="1"/>
    <cellStyle name="Heading 2 2" xfId="60"/>
    <cellStyle name="Heading 3" xfId="4" builtinId="18" customBuiltin="1"/>
    <cellStyle name="Heading 3 2" xfId="61"/>
    <cellStyle name="Heading 4" xfId="5" builtinId="19" customBuiltin="1"/>
    <cellStyle name="Heading 4 2" xfId="62"/>
    <cellStyle name="Input" xfId="9" builtinId="20" customBuiltin="1"/>
    <cellStyle name="Input 2" xfId="65"/>
    <cellStyle name="Linked Cell" xfId="12" builtinId="24" customBuiltin="1"/>
    <cellStyle name="Linked Cell 2" xfId="68"/>
    <cellStyle name="Neutral" xfId="8" builtinId="28" customBuiltin="1"/>
    <cellStyle name="Neutral 2" xfId="64"/>
    <cellStyle name="Normal" xfId="0" builtinId="0"/>
    <cellStyle name="Normal 2" xfId="43"/>
    <cellStyle name="Normal 2 2" xfId="47"/>
    <cellStyle name="Normal 21" xfId="48"/>
    <cellStyle name="Normal 29" xfId="49"/>
    <cellStyle name="Normal 31" xfId="50"/>
    <cellStyle name="Normal 33" xfId="51"/>
    <cellStyle name="Normal 34" xfId="52"/>
    <cellStyle name="Normal 37" xfId="53"/>
    <cellStyle name="Normal 40" xfId="54"/>
    <cellStyle name="Normal 42" xfId="55"/>
    <cellStyle name="Normal 43" xfId="56"/>
    <cellStyle name="Normal 7" xfId="57"/>
    <cellStyle name="Normal 8" xfId="58"/>
    <cellStyle name="Normal_Sheet3" xfId="46"/>
    <cellStyle name="Note" xfId="15" builtinId="10" customBuiltin="1"/>
    <cellStyle name="Note 2" xfId="71"/>
    <cellStyle name="Output" xfId="10" builtinId="21" customBuiltin="1"/>
    <cellStyle name="Output 2" xfId="66"/>
    <cellStyle name="Percent" xfId="98" builtinId="5"/>
    <cellStyle name="Title" xfId="1" builtinId="15" customBuiltin="1"/>
    <cellStyle name="Total" xfId="17" builtinId="25" customBuiltin="1"/>
    <cellStyle name="Total 2" xfId="73"/>
    <cellStyle name="Warning Text" xfId="14" builtinId="11" customBuiltin="1"/>
    <cellStyle name="Warning Text 2" xfId="70"/>
  </cellStyles>
  <dxfs count="4">
    <dxf>
      <font>
        <b/>
        <i val="0"/>
        <condense val="0"/>
        <extend val="0"/>
        <color auto="1"/>
      </font>
      <fill>
        <patternFill>
          <bgColor indexed="5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lor rgb="FF008000"/>
      </font>
      <fill>
        <patternFill>
          <bgColor rgb="FFCCFF99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00FFCC"/>
      <color rgb="FFFFFF99"/>
      <color rgb="FF008000"/>
      <color rgb="FFCCFF99"/>
      <color rgb="FFFFFF66"/>
      <color rgb="FF66FFFF"/>
      <color rgb="FFCCFFFF"/>
      <color rgb="FFFFFF00"/>
      <color rgb="FFCC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19" Type="http://schemas.openxmlformats.org/officeDocument/2006/relationships/customXml" Target="../customXml/item4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%23Electric%20Model%20Tax%20Reform%202017%20GRC%20(SETTLEMENT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7.03E-Wild-Horse-Solar-17GRC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7.09E-Goldendale-Capacity-Upgrade-17GRC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7.10E-Mint-Farm-Cap-Upgrade-17GRC-Tax-Reform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7.07E-Glacier-Battery-17GRC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6.21E-and-6.21G-South-King-Ser-Cen-17GRC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@%20170033-Electric%20Dep%20Stdy%20Settle%20Tax%20Reform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7.06E%20Reg%20Assets%20&amp;%20Liab%2017GRC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WP-5.03-E-and-G-RB-5.04-E-and-G-WC-17GR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Summary"/>
      <sheetName val="ETR"/>
      <sheetName val="KJB-3,11 Def"/>
      <sheetName val="KJB-6,13 Cmn Adj"/>
      <sheetName val="KJB-7,14 El Adj"/>
      <sheetName val="Power Cost Bridge to A-1"/>
      <sheetName val="Exh.A-1"/>
      <sheetName val="RJR Prod O&amp;M"/>
      <sheetName val="PKW RY PC1"/>
      <sheetName val="MCC-2r page 7-30 Black Box"/>
      <sheetName val="Work Papers==&gt;"/>
      <sheetName val="Verify Pwr Costs"/>
      <sheetName val="Centralia Equity Kicker"/>
      <sheetName val="For Prod Adj Ratebase"/>
      <sheetName val="For Prod Adj Expense"/>
      <sheetName val="Trans Ratebase"/>
      <sheetName val="Trans OATT Revenue"/>
    </sheetNames>
    <sheetDataSet>
      <sheetData sheetId="0"/>
      <sheetData sheetId="1">
        <row r="56">
          <cell r="AT56">
            <v>9801651058.3894615</v>
          </cell>
        </row>
        <row r="60">
          <cell r="AA60">
            <v>19006089.689173639</v>
          </cell>
        </row>
        <row r="62">
          <cell r="D62">
            <v>5153204461.5858841</v>
          </cell>
          <cell r="J62">
            <v>-17155893.789511569</v>
          </cell>
          <cell r="Y62">
            <v>15915060.097866783</v>
          </cell>
          <cell r="AA62">
            <v>19006089.689173639</v>
          </cell>
          <cell r="AE62">
            <v>-1969341.3363122558</v>
          </cell>
          <cell r="AH62">
            <v>-44085326.485419184</v>
          </cell>
          <cell r="AI62">
            <v>2842787.0613208562</v>
          </cell>
          <cell r="AJ62">
            <v>0</v>
          </cell>
          <cell r="AK62">
            <v>18140954.4063752</v>
          </cell>
          <cell r="AL62">
            <v>19004590.008907948</v>
          </cell>
          <cell r="AM62">
            <v>-4108724.3018971421</v>
          </cell>
          <cell r="AN62">
            <v>5739614.9999999851</v>
          </cell>
          <cell r="AO62">
            <v>0</v>
          </cell>
          <cell r="AQ62">
            <v>5166534271.936389</v>
          </cell>
        </row>
      </sheetData>
      <sheetData sheetId="2"/>
      <sheetData sheetId="3"/>
      <sheetData sheetId="4"/>
      <sheetData sheetId="5">
        <row r="14">
          <cell r="BC14">
            <v>-498461.68791667372</v>
          </cell>
        </row>
        <row r="15">
          <cell r="BC15">
            <v>18825.34</v>
          </cell>
          <cell r="BH15">
            <v>-95819883.979849756</v>
          </cell>
        </row>
        <row r="16">
          <cell r="BC16">
            <v>26606.68</v>
          </cell>
        </row>
        <row r="18">
          <cell r="BC18">
            <v>-5892548.2885149345</v>
          </cell>
        </row>
        <row r="19">
          <cell r="BC19">
            <v>2236853.6545344666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WH Solar Balance SEpt 16"/>
      <sheetName val="WH deferred Tax Sept 2016"/>
      <sheetName val="Sept 16 PP Report"/>
    </sheetNames>
    <sheetDataSet>
      <sheetData sheetId="0">
        <row r="16">
          <cell r="D16">
            <v>4539303</v>
          </cell>
        </row>
        <row r="19">
          <cell r="F19">
            <v>984138.515625</v>
          </cell>
        </row>
        <row r="20">
          <cell r="F20">
            <v>-4192.5412645544202</v>
          </cell>
        </row>
      </sheetData>
      <sheetData sheetId="1">
        <row r="13">
          <cell r="O13">
            <v>3130666</v>
          </cell>
        </row>
        <row r="14">
          <cell r="O14">
            <v>1081259</v>
          </cell>
        </row>
        <row r="15">
          <cell r="O15">
            <v>180679</v>
          </cell>
        </row>
        <row r="16">
          <cell r="O16">
            <v>71312</v>
          </cell>
        </row>
        <row r="17">
          <cell r="O17">
            <v>75387</v>
          </cell>
        </row>
        <row r="21">
          <cell r="P21">
            <v>1084996.722022248</v>
          </cell>
        </row>
        <row r="22">
          <cell r="P22">
            <v>446099.01776656177</v>
          </cell>
        </row>
        <row r="23">
          <cell r="P23">
            <v>32024.071302066353</v>
          </cell>
        </row>
        <row r="24">
          <cell r="P24">
            <v>15192.69086886345</v>
          </cell>
        </row>
        <row r="25">
          <cell r="P25">
            <v>11703.187367558765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Addition-Retire Source"/>
      <sheetName val="Retirement Summary"/>
      <sheetName val="Retirement Detail"/>
      <sheetName val="Retirement Depr Exp"/>
      <sheetName val="Retirement ADFIT"/>
      <sheetName val="Addition"/>
      <sheetName val="IRS DFIT"/>
      <sheetName val="MACRS W 50% BONUS"/>
    </sheetNames>
    <sheetDataSet>
      <sheetData sheetId="0">
        <row r="13">
          <cell r="C13">
            <v>21985164.197500002</v>
          </cell>
          <cell r="E13">
            <v>-21985164.197500002</v>
          </cell>
        </row>
        <row r="14">
          <cell r="E14">
            <v>21835739.237264812</v>
          </cell>
        </row>
        <row r="15">
          <cell r="E15">
            <v>770444.58162956533</v>
          </cell>
        </row>
        <row r="16">
          <cell r="E16">
            <v>1771037.4357740821</v>
          </cell>
        </row>
        <row r="17">
          <cell r="E17">
            <v>-269655.60357034783</v>
          </cell>
        </row>
        <row r="21">
          <cell r="E21">
            <v>21938507.569999989</v>
          </cell>
        </row>
        <row r="22">
          <cell r="E22">
            <v>-1603823.9182529056</v>
          </cell>
        </row>
        <row r="23">
          <cell r="E23">
            <v>109553.08143874648</v>
          </cell>
        </row>
        <row r="24">
          <cell r="E24">
            <v>-4387340.2019051835</v>
          </cell>
        </row>
        <row r="25">
          <cell r="E25">
            <v>-38343.578503561264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IRS DFIT"/>
      <sheetName val="Mint Farm DFIT"/>
      <sheetName val="MTF MI General spending detail"/>
      <sheetName val="MACRS W 50% BONUS"/>
      <sheetName val="Elec Depr Stdy 2017 GRC"/>
      <sheetName val="Mint Farm Current Depr."/>
    </sheetNames>
    <sheetDataSet>
      <sheetData sheetId="0">
        <row r="14">
          <cell r="C14">
            <v>0</v>
          </cell>
          <cell r="D14">
            <v>24765516.030000001</v>
          </cell>
        </row>
        <row r="15">
          <cell r="E15">
            <v>-1572187.2608600797</v>
          </cell>
        </row>
        <row r="16">
          <cell r="E16">
            <v>-4188738.7602319769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DFIT "/>
      <sheetName val="Other  Glacier Battery Plant"/>
      <sheetName val="Production Glacier Battery Plt"/>
      <sheetName val="MACRS W 50% BONUS"/>
      <sheetName val="New Recap Prod -Non-Prod"/>
      <sheetName val="Detail Plant Data"/>
      <sheetName val="New Depr Study"/>
      <sheetName val="RB&amp;ISbyFERC"/>
    </sheetNames>
    <sheetDataSet>
      <sheetData sheetId="0">
        <row r="15">
          <cell r="C15">
            <v>2532527.2133333334</v>
          </cell>
        </row>
      </sheetData>
      <sheetData sheetId="1" refreshError="1"/>
      <sheetData sheetId="2">
        <row r="101">
          <cell r="E101">
            <v>28201.162064624998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9">
          <cell r="E9">
            <v>2864024.6325000003</v>
          </cell>
        </row>
        <row r="10">
          <cell r="E10">
            <v>2419118.0557666672</v>
          </cell>
        </row>
        <row r="15">
          <cell r="E15">
            <v>-495916.20105393277</v>
          </cell>
        </row>
        <row r="16">
          <cell r="E16">
            <v>-227809.13725579009</v>
          </cell>
        </row>
        <row r="20">
          <cell r="E20">
            <v>-1716630.2886360891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Summary Data Electric &amp; Gas"/>
      <sheetName val="Leashold Improvements"/>
      <sheetName val="IRS DFIT"/>
      <sheetName val="Plant and Tax Data"/>
      <sheetName val="Tax Depreciation Rates"/>
      <sheetName val="South King Plant"/>
      <sheetName val="Allocation Method"/>
      <sheetName val="Common Depr Rates"/>
      <sheetName val="RB&amp;IS by FERC"/>
    </sheetNames>
    <sheetDataSet>
      <sheetData sheetId="0">
        <row r="16">
          <cell r="D16">
            <v>2565876.3629749999</v>
          </cell>
        </row>
      </sheetData>
      <sheetData sheetId="1">
        <row r="16">
          <cell r="D16">
            <v>1253528.7620250001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9">
          <cell r="I9">
            <v>11090930.553116666</v>
          </cell>
        </row>
        <row r="10">
          <cell r="I10">
            <v>6947080.7489083335</v>
          </cell>
        </row>
        <row r="11">
          <cell r="G11">
            <v>2296590.5674166665</v>
          </cell>
          <cell r="I11">
            <v>-2296590.5674166665</v>
          </cell>
        </row>
        <row r="16">
          <cell r="I16">
            <v>-1189137.7376513439</v>
          </cell>
        </row>
        <row r="17">
          <cell r="G17">
            <v>-1087774.3612499998</v>
          </cell>
          <cell r="I17">
            <v>1087774.3612499998</v>
          </cell>
        </row>
        <row r="21">
          <cell r="I21">
            <v>275002.73965979565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 Depr Rates Sept 07"/>
      <sheetName val="Depreciation Recon"/>
      <sheetName val="Lead E"/>
      <sheetName val="Electric"/>
      <sheetName val="Elec Study Rpt"/>
      <sheetName val="Col 1&amp;2 $18.5M"/>
      <sheetName val="Col 3&amp;4 2027"/>
      <sheetName val="Common"/>
      <sheetName val="Comm Study Rpt"/>
      <sheetName val="DFIT Depr Stdy 8.06E"/>
      <sheetName val="403.1 Depr"/>
      <sheetName val="Elec Accretion"/>
      <sheetName val="Depr Oct15-Sep16 Revised"/>
      <sheetName val="CC300"/>
      <sheetName val="RB&amp;ISbyFERC"/>
    </sheetNames>
    <sheetDataSet>
      <sheetData sheetId="0"/>
      <sheetData sheetId="1"/>
      <sheetData sheetId="2">
        <row r="40">
          <cell r="E40">
            <v>9237788.9635831658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56">
          <cell r="H456">
            <v>-1221467.433044014</v>
          </cell>
        </row>
        <row r="457">
          <cell r="H457">
            <v>-7452474.9491235157</v>
          </cell>
        </row>
        <row r="458">
          <cell r="H458">
            <v>-2941159.0855033142</v>
          </cell>
        </row>
        <row r="459">
          <cell r="H459">
            <v>-574155.36550828069</v>
          </cell>
        </row>
        <row r="460">
          <cell r="H460">
            <v>-282713.47079006681</v>
          </cell>
        </row>
        <row r="461">
          <cell r="H461">
            <v>71.219646203836987</v>
          </cell>
        </row>
        <row r="462">
          <cell r="H462">
            <v>-298929.18992365093</v>
          </cell>
        </row>
        <row r="463">
          <cell r="H463">
            <v>-1344714.5709835822</v>
          </cell>
        </row>
        <row r="464">
          <cell r="H464">
            <v>-113590.31464512002</v>
          </cell>
        </row>
        <row r="465">
          <cell r="H465">
            <v>-71752.395004293765</v>
          </cell>
        </row>
        <row r="466">
          <cell r="H466">
            <v>-30921.48091987658</v>
          </cell>
        </row>
        <row r="467">
          <cell r="H467">
            <v>-4515.2555489361548</v>
          </cell>
        </row>
        <row r="468">
          <cell r="H468">
            <v>-2530.71027163703</v>
          </cell>
        </row>
        <row r="469">
          <cell r="H469">
            <v>2944.3258405878996</v>
          </cell>
        </row>
        <row r="470">
          <cell r="H470">
            <v>220555.97963787016</v>
          </cell>
        </row>
        <row r="471">
          <cell r="H471">
            <v>-169250.35986076985</v>
          </cell>
        </row>
        <row r="472">
          <cell r="H472">
            <v>78507.429730541466</v>
          </cell>
        </row>
        <row r="473">
          <cell r="H473">
            <v>307582.16753432306</v>
          </cell>
        </row>
        <row r="474">
          <cell r="H474">
            <v>-1819563.4164394741</v>
          </cell>
        </row>
        <row r="475">
          <cell r="H475">
            <v>-4747796.7683442086</v>
          </cell>
        </row>
        <row r="476">
          <cell r="H476">
            <v>15934.990199350606</v>
          </cell>
        </row>
        <row r="477">
          <cell r="H477">
            <v>-143691.92633006541</v>
          </cell>
        </row>
        <row r="478">
          <cell r="H478">
            <v>1784.0710209193276</v>
          </cell>
        </row>
        <row r="479">
          <cell r="H479">
            <v>-8861.6806126298961</v>
          </cell>
        </row>
        <row r="480">
          <cell r="H480">
            <v>-100667.77388420558</v>
          </cell>
        </row>
        <row r="481">
          <cell r="H481">
            <v>-16398.027191400393</v>
          </cell>
        </row>
        <row r="482">
          <cell r="H482">
            <v>74.193737469096959</v>
          </cell>
        </row>
        <row r="483">
          <cell r="H483">
            <v>52134.587241951594</v>
          </cell>
        </row>
        <row r="484">
          <cell r="H484">
            <v>12610.66041687737</v>
          </cell>
        </row>
        <row r="485">
          <cell r="H485">
            <v>120674.45158753064</v>
          </cell>
        </row>
        <row r="486">
          <cell r="H486">
            <v>654.78758697354499</v>
          </cell>
        </row>
        <row r="487">
          <cell r="H487">
            <v>3365.6965312743669</v>
          </cell>
        </row>
        <row r="488">
          <cell r="H488">
            <v>3090.5798862790689</v>
          </cell>
        </row>
        <row r="489">
          <cell r="H489">
            <v>5603.9879921746615</v>
          </cell>
        </row>
        <row r="490">
          <cell r="H490">
            <v>24187.889529687571</v>
          </cell>
        </row>
        <row r="491">
          <cell r="H491">
            <v>-248668.16008588625</v>
          </cell>
        </row>
        <row r="492">
          <cell r="H492">
            <v>-2037.5892305730313</v>
          </cell>
        </row>
        <row r="493">
          <cell r="H493">
            <v>-513707.04069941991</v>
          </cell>
        </row>
        <row r="494">
          <cell r="H494">
            <v>-997.32419199937385</v>
          </cell>
        </row>
        <row r="495">
          <cell r="H495">
            <v>277596.67273913784</v>
          </cell>
        </row>
        <row r="496">
          <cell r="H496">
            <v>188114.33566601446</v>
          </cell>
        </row>
        <row r="497">
          <cell r="H497">
            <v>14965.253992336809</v>
          </cell>
        </row>
        <row r="498">
          <cell r="H498">
            <v>772.19907346042214</v>
          </cell>
        </row>
        <row r="499">
          <cell r="H499">
            <v>-8153.8362973697949</v>
          </cell>
        </row>
        <row r="500">
          <cell r="H500">
            <v>-48661.385319584049</v>
          </cell>
        </row>
        <row r="501">
          <cell r="H501">
            <v>-250483.49101904035</v>
          </cell>
        </row>
        <row r="502">
          <cell r="H502">
            <v>23838.386746558575</v>
          </cell>
        </row>
        <row r="503">
          <cell r="H503">
            <v>523557.39450205164</v>
          </cell>
        </row>
        <row r="504">
          <cell r="H504">
            <v>96928.610070590337</v>
          </cell>
        </row>
        <row r="505">
          <cell r="H505">
            <v>1006380.710934759</v>
          </cell>
        </row>
        <row r="506">
          <cell r="H506">
            <v>52901.837377911106</v>
          </cell>
        </row>
        <row r="507">
          <cell r="H507">
            <v>-1000.5072528174478</v>
          </cell>
        </row>
        <row r="508">
          <cell r="H508">
            <v>224.45326632220224</v>
          </cell>
        </row>
        <row r="509">
          <cell r="H509">
            <v>40928.733949567017</v>
          </cell>
        </row>
        <row r="510">
          <cell r="H510">
            <v>70202.365242989996</v>
          </cell>
        </row>
        <row r="511">
          <cell r="H511">
            <v>209.33662747042217</v>
          </cell>
        </row>
        <row r="512">
          <cell r="H512">
            <v>4067.7910623709104</v>
          </cell>
        </row>
        <row r="513">
          <cell r="H513">
            <v>66.20124990577294</v>
          </cell>
        </row>
        <row r="514">
          <cell r="H514">
            <v>34067.241112088115</v>
          </cell>
        </row>
        <row r="515">
          <cell r="H515">
            <v>1974.5780469243764</v>
          </cell>
        </row>
        <row r="516">
          <cell r="H516">
            <v>-145934.88275002036</v>
          </cell>
        </row>
        <row r="517">
          <cell r="H517">
            <v>18.448031016960158</v>
          </cell>
        </row>
        <row r="518">
          <cell r="H518">
            <v>-53076.296512254514</v>
          </cell>
        </row>
        <row r="519">
          <cell r="H519">
            <v>-1783748.7083359559</v>
          </cell>
        </row>
        <row r="520">
          <cell r="H520">
            <v>1607451.6565665714</v>
          </cell>
        </row>
        <row r="521">
          <cell r="H521">
            <v>-1618762.6115819705</v>
          </cell>
        </row>
        <row r="522">
          <cell r="H522">
            <v>-1839804.7255003452</v>
          </cell>
        </row>
        <row r="523">
          <cell r="H523">
            <v>-738029.84538035374</v>
          </cell>
        </row>
        <row r="524">
          <cell r="H524">
            <v>-4094398.3938797601</v>
          </cell>
        </row>
        <row r="525">
          <cell r="H525">
            <v>-368634.97227116057</v>
          </cell>
        </row>
        <row r="526">
          <cell r="H526">
            <v>16785.043986842968</v>
          </cell>
        </row>
        <row r="527">
          <cell r="H527">
            <v>2218213.4921839931</v>
          </cell>
        </row>
        <row r="528">
          <cell r="H528">
            <v>-181268.36501296976</v>
          </cell>
        </row>
        <row r="529">
          <cell r="H529">
            <v>49804.870371278332</v>
          </cell>
        </row>
        <row r="530">
          <cell r="H530">
            <v>161360.6924716676</v>
          </cell>
        </row>
        <row r="531">
          <cell r="H531">
            <v>-27354.005452524456</v>
          </cell>
        </row>
        <row r="532">
          <cell r="H532">
            <v>-52029.222684578606</v>
          </cell>
        </row>
        <row r="533">
          <cell r="H533">
            <v>-169955.43433907386</v>
          </cell>
        </row>
        <row r="534">
          <cell r="H534">
            <v>-7875.4746963250682</v>
          </cell>
        </row>
        <row r="535">
          <cell r="H535">
            <v>-132210.7282036118</v>
          </cell>
        </row>
        <row r="536">
          <cell r="H536">
            <v>-1942.9018599192414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XLFunctions"/>
      <sheetName val="PPXLSaveData0"/>
      <sheetName val="PPXLOpen"/>
      <sheetName val="Lead E"/>
      <sheetName val="TY Reg Assets RB"/>
      <sheetName val="BEP 2006 GRC"/>
      <sheetName val="BNP"/>
      <sheetName val="FB Energy"/>
      <sheetName val="$89M Chelan PUD"/>
      <sheetName val="Mint Farm Def"/>
      <sheetName val="Colstrip 1&amp;2 Prepaid"/>
      <sheetName val="$18.5M Chelan"/>
      <sheetName val="Chelan PUD"/>
      <sheetName val="FERC PART 12 STUDY (Baker)"/>
      <sheetName val="LSR Prepaid carrying charges "/>
      <sheetName val="LSR Deferral 4yrs"/>
      <sheetName val="LSR Prepaid Principal"/>
      <sheetName val="LSR Prepaid BPA interest"/>
      <sheetName val="LSR Prepaid Bill Credits"/>
      <sheetName val="BPA Statement"/>
      <sheetName val="Snoq"/>
      <sheetName val="Baker"/>
      <sheetName val="Ferndale"/>
      <sheetName val="T-Grant Baker Deferral"/>
      <sheetName val="T-Grant Snoq Deferral"/>
      <sheetName val="Electron Deferral"/>
      <sheetName val="RB-IS by FERC"/>
    </sheetNames>
    <sheetDataSet>
      <sheetData sheetId="0"/>
      <sheetData sheetId="1"/>
      <sheetData sheetId="2"/>
      <sheetData sheetId="3">
        <row r="14">
          <cell r="C14">
            <v>2930264.5350000057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5">
          <cell r="E5">
            <v>-4408183.0100000054</v>
          </cell>
        </row>
        <row r="6">
          <cell r="E6">
            <v>1477918.4749999999</v>
          </cell>
        </row>
        <row r="10">
          <cell r="E10">
            <v>876935.31351851427</v>
          </cell>
        </row>
        <row r="11">
          <cell r="E11">
            <v>-306927.27039814671</v>
          </cell>
        </row>
        <row r="14">
          <cell r="E14">
            <v>-420767.2026537201</v>
          </cell>
        </row>
        <row r="15">
          <cell r="E15">
            <v>1202192.2713915813</v>
          </cell>
        </row>
        <row r="22">
          <cell r="E22">
            <v>-6491366.5049776919</v>
          </cell>
        </row>
        <row r="25">
          <cell r="E25">
            <v>2271978.7158395406</v>
          </cell>
        </row>
        <row r="28">
          <cell r="E28">
            <v>-15948148.266666666</v>
          </cell>
        </row>
        <row r="29">
          <cell r="E29">
            <v>2077475.9368332867</v>
          </cell>
        </row>
        <row r="33">
          <cell r="E33">
            <v>0</v>
          </cell>
        </row>
        <row r="36">
          <cell r="E36">
            <v>-1124999.7799999947</v>
          </cell>
        </row>
        <row r="39">
          <cell r="E39">
            <v>-180950.83</v>
          </cell>
        </row>
        <row r="43">
          <cell r="E43">
            <v>-8091243.9054677039</v>
          </cell>
        </row>
        <row r="47">
          <cell r="E47">
            <v>-1546694.8507692255</v>
          </cell>
        </row>
        <row r="48">
          <cell r="E48">
            <v>541343.27524358965</v>
          </cell>
        </row>
        <row r="54">
          <cell r="E54">
            <v>-765556.50250000006</v>
          </cell>
        </row>
        <row r="55">
          <cell r="E55">
            <v>267944.94588636316</v>
          </cell>
        </row>
        <row r="60">
          <cell r="E60">
            <v>-1505683.2579666723</v>
          </cell>
        </row>
        <row r="61">
          <cell r="E61">
            <v>526989.14528833539</v>
          </cell>
        </row>
        <row r="67">
          <cell r="E67">
            <v>-5912547.3229209622</v>
          </cell>
        </row>
        <row r="68">
          <cell r="E68">
            <v>2069391.5610223413</v>
          </cell>
        </row>
        <row r="75">
          <cell r="E75">
            <v>-10170949.748569375</v>
          </cell>
        </row>
        <row r="76">
          <cell r="E76">
            <v>3559832.4159992849</v>
          </cell>
        </row>
        <row r="79">
          <cell r="E79">
            <v>1073395.3661266326</v>
          </cell>
        </row>
        <row r="80">
          <cell r="E80">
            <v>-375688.37814432086</v>
          </cell>
        </row>
        <row r="83">
          <cell r="E83">
            <v>3707969.451229482</v>
          </cell>
        </row>
        <row r="84">
          <cell r="E84">
            <v>-1297789.307930317</v>
          </cell>
        </row>
        <row r="87">
          <cell r="E87">
            <v>-7986456.8004166633</v>
          </cell>
        </row>
        <row r="88">
          <cell r="E88">
            <v>2795259.5805833335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B"/>
      <sheetName val="GRB"/>
      <sheetName val="CWC"/>
      <sheetName val="BS"/>
      <sheetName val="NOL Spread"/>
      <sheetName val="summary NOL"/>
      <sheetName val="June16"/>
      <sheetName val="May16"/>
      <sheetName val="Apr16"/>
      <sheetName val="Mar16"/>
      <sheetName val="Feb16"/>
      <sheetName val="Jan16"/>
      <sheetName val="Dec15"/>
      <sheetName val="Nov15"/>
      <sheetName val="Oct15"/>
      <sheetName val="Sept15"/>
      <sheetName val="BS and CWC Recon, p1"/>
      <sheetName val="BS and CWC Recon, p2"/>
      <sheetName val="PPXLSaveData0"/>
      <sheetName val="PPXLFunctions"/>
      <sheetName val="PPXLOpen"/>
    </sheetNames>
    <sheetDataSet>
      <sheetData sheetId="0">
        <row r="67">
          <cell r="D67">
            <v>73969464.23932533</v>
          </cell>
        </row>
        <row r="95">
          <cell r="D95">
            <v>227005241.70228952</v>
          </cell>
        </row>
      </sheetData>
      <sheetData sheetId="1">
        <row r="19">
          <cell r="D19">
            <v>3545031363</v>
          </cell>
        </row>
      </sheetData>
      <sheetData sheetId="2" refreshError="1"/>
      <sheetData sheetId="3">
        <row r="2407">
          <cell r="D2407">
            <v>-10959549411.560005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00"/>
  </sheetPr>
  <dimension ref="A1:Z662"/>
  <sheetViews>
    <sheetView tabSelected="1" zoomScaleNormal="100" workbookViewId="0">
      <pane xSplit="2" ySplit="4" topLeftCell="L309" activePane="bottomRight" state="frozen"/>
      <selection activeCell="E19" sqref="E19"/>
      <selection pane="topRight" activeCell="E19" sqref="E19"/>
      <selection pane="bottomLeft" activeCell="E19" sqref="E19"/>
      <selection pane="bottomRight" activeCell="S316" sqref="S316"/>
    </sheetView>
  </sheetViews>
  <sheetFormatPr defaultColWidth="9.109375" defaultRowHeight="13.8" outlineLevelCol="1" x14ac:dyDescent="0.3"/>
  <cols>
    <col min="1" max="1" width="12.6640625" style="52" bestFit="1" customWidth="1"/>
    <col min="2" max="2" width="53.44140625" style="2" customWidth="1"/>
    <col min="3" max="3" width="14.109375" style="1" hidden="1" customWidth="1" outlineLevel="1"/>
    <col min="4" max="4" width="12" style="1" hidden="1" customWidth="1" outlineLevel="1"/>
    <col min="5" max="5" width="14.109375" style="1" bestFit="1" customWidth="1" collapsed="1"/>
    <col min="6" max="7" width="14.109375" style="1" bestFit="1" customWidth="1"/>
    <col min="8" max="8" width="16.109375" style="1" customWidth="1"/>
    <col min="9" max="11" width="14.109375" style="1" bestFit="1" customWidth="1"/>
    <col min="12" max="12" width="14.109375" style="1" customWidth="1"/>
    <col min="13" max="15" width="14.109375" style="1" bestFit="1" customWidth="1"/>
    <col min="16" max="16" width="16.109375" style="1" bestFit="1" customWidth="1"/>
    <col min="17" max="17" width="14.109375" style="1" customWidth="1"/>
    <col min="18" max="18" width="7.6640625" style="1" bestFit="1" customWidth="1"/>
    <col min="19" max="19" width="14.109375" style="1" bestFit="1" customWidth="1"/>
    <col min="20" max="20" width="12" style="1" hidden="1" customWidth="1"/>
    <col min="21" max="21" width="11" style="1" hidden="1" customWidth="1"/>
    <col min="22" max="22" width="10.44140625" style="1" hidden="1" customWidth="1"/>
    <col min="23" max="24" width="10.44140625" style="1" bestFit="1" customWidth="1"/>
    <col min="25" max="16384" width="9.109375" style="1"/>
  </cols>
  <sheetData>
    <row r="1" spans="1:26" s="55" customFormat="1" ht="15.6" thickTop="1" thickBot="1" x14ac:dyDescent="0.35">
      <c r="A1" s="105">
        <f ca="1">S316</f>
        <v>-3.2320976257324219E-2</v>
      </c>
      <c r="B1" s="137" t="s">
        <v>407</v>
      </c>
      <c r="C1" s="59"/>
      <c r="D1" s="60"/>
      <c r="E1" s="53"/>
      <c r="F1" s="53" t="s">
        <v>408</v>
      </c>
      <c r="G1" s="53" t="s">
        <v>409</v>
      </c>
      <c r="H1" s="53" t="s">
        <v>406</v>
      </c>
      <c r="I1" s="53" t="s">
        <v>401</v>
      </c>
      <c r="J1" s="53" t="s">
        <v>410</v>
      </c>
      <c r="K1" s="53" t="s">
        <v>411</v>
      </c>
      <c r="L1" s="53" t="s">
        <v>412</v>
      </c>
      <c r="M1" s="53" t="s">
        <v>413</v>
      </c>
      <c r="N1" s="53" t="s">
        <v>414</v>
      </c>
      <c r="O1" s="53" t="s">
        <v>415</v>
      </c>
      <c r="P1" s="53" t="s">
        <v>416</v>
      </c>
      <c r="Q1" s="62" t="s">
        <v>387</v>
      </c>
      <c r="R1" s="53" t="s">
        <v>389</v>
      </c>
      <c r="S1" s="62"/>
      <c r="T1" s="56"/>
      <c r="U1" s="56"/>
      <c r="V1" s="56"/>
      <c r="W1" s="56"/>
      <c r="X1" s="56"/>
      <c r="Y1" s="56"/>
      <c r="Z1" s="56"/>
    </row>
    <row r="2" spans="1:26" s="55" customFormat="1" ht="14.4" thickTop="1" x14ac:dyDescent="0.3">
      <c r="A2" s="51"/>
      <c r="B2" s="3" t="s">
        <v>0</v>
      </c>
      <c r="C2" s="62" t="s">
        <v>6</v>
      </c>
      <c r="D2" s="60" t="s">
        <v>383</v>
      </c>
      <c r="E2" s="53" t="s">
        <v>385</v>
      </c>
      <c r="F2" s="53" t="s">
        <v>417</v>
      </c>
      <c r="G2" s="53" t="s">
        <v>418</v>
      </c>
      <c r="H2" s="53"/>
      <c r="I2" s="53" t="s">
        <v>402</v>
      </c>
      <c r="J2" s="53" t="s">
        <v>419</v>
      </c>
      <c r="K2" s="53" t="s">
        <v>420</v>
      </c>
      <c r="L2" s="53" t="s">
        <v>421</v>
      </c>
      <c r="M2" s="53" t="s">
        <v>422</v>
      </c>
      <c r="N2" s="53" t="s">
        <v>422</v>
      </c>
      <c r="O2" s="53" t="s">
        <v>423</v>
      </c>
      <c r="P2" s="53" t="s">
        <v>424</v>
      </c>
      <c r="Q2" s="62" t="s">
        <v>388</v>
      </c>
      <c r="R2" s="53" t="s">
        <v>390</v>
      </c>
      <c r="S2" s="62" t="s">
        <v>388</v>
      </c>
      <c r="T2" s="56"/>
      <c r="U2" s="56"/>
      <c r="V2" s="56"/>
      <c r="W2" s="56"/>
      <c r="X2" s="56"/>
      <c r="Y2" s="56"/>
      <c r="Z2" s="56"/>
    </row>
    <row r="3" spans="1:26" s="58" customFormat="1" ht="13.95" x14ac:dyDescent="0.3">
      <c r="A3" s="52" t="s">
        <v>381</v>
      </c>
      <c r="B3" s="2"/>
      <c r="C3" s="49"/>
      <c r="D3" s="61" t="s">
        <v>384</v>
      </c>
      <c r="E3" s="54" t="s">
        <v>386</v>
      </c>
      <c r="F3" s="54">
        <v>13.06</v>
      </c>
      <c r="G3" s="54">
        <v>13.21</v>
      </c>
      <c r="H3" s="54">
        <v>13.23</v>
      </c>
      <c r="I3" s="54">
        <v>14.03</v>
      </c>
      <c r="J3" s="54">
        <v>14.06</v>
      </c>
      <c r="K3" s="54">
        <v>14.07</v>
      </c>
      <c r="L3" s="54">
        <v>14.08</v>
      </c>
      <c r="M3" s="54">
        <v>14.09</v>
      </c>
      <c r="N3" s="54">
        <v>14.1</v>
      </c>
      <c r="O3" s="54">
        <v>14.11</v>
      </c>
      <c r="P3" s="54">
        <v>14.12</v>
      </c>
      <c r="Q3" s="49"/>
      <c r="R3" s="54"/>
      <c r="S3" s="49"/>
      <c r="T3" s="57"/>
      <c r="U3" s="57"/>
      <c r="V3" s="57"/>
      <c r="W3" s="57"/>
      <c r="X3" s="57"/>
      <c r="Y3" s="57"/>
      <c r="Z3" s="57"/>
    </row>
    <row r="4" spans="1:26" ht="13.95" x14ac:dyDescent="0.3">
      <c r="A4" s="63" t="s">
        <v>380</v>
      </c>
      <c r="B4" s="46" t="s">
        <v>5</v>
      </c>
      <c r="C4" s="64"/>
      <c r="E4" s="64">
        <f ca="1">ROUNDDOWN(E316,0)</f>
        <v>0</v>
      </c>
      <c r="F4" s="64">
        <f ca="1">ROUNDDOWN(F316,0)</f>
        <v>0</v>
      </c>
      <c r="G4" s="64">
        <f t="shared" ref="G4:Q4" ca="1" si="0">G316</f>
        <v>0</v>
      </c>
      <c r="H4" s="64"/>
      <c r="I4" s="64">
        <f t="shared" ca="1" si="0"/>
        <v>0</v>
      </c>
      <c r="J4" s="64">
        <f t="shared" si="0"/>
        <v>0</v>
      </c>
      <c r="K4" s="64">
        <f t="shared" ca="1" si="0"/>
        <v>0</v>
      </c>
      <c r="L4" s="64">
        <f t="shared" si="0"/>
        <v>0</v>
      </c>
      <c r="M4" s="64">
        <f t="shared" ca="1" si="0"/>
        <v>0</v>
      </c>
      <c r="N4" s="64">
        <f t="shared" ca="1" si="0"/>
        <v>0</v>
      </c>
      <c r="O4" s="64">
        <f t="shared" ca="1" si="0"/>
        <v>0</v>
      </c>
      <c r="P4" s="64">
        <f t="shared" ca="1" si="0"/>
        <v>0</v>
      </c>
      <c r="Q4" s="64">
        <f t="shared" si="0"/>
        <v>0</v>
      </c>
      <c r="R4" s="64">
        <f ca="1">ROUNDDOWN(R316,0)</f>
        <v>0</v>
      </c>
      <c r="S4" s="64">
        <f ca="1">ROUNDDOWN(S316,0)</f>
        <v>0</v>
      </c>
    </row>
    <row r="5" spans="1:26" ht="13.95" x14ac:dyDescent="0.3">
      <c r="A5" s="63" t="s">
        <v>380</v>
      </c>
      <c r="B5" s="46" t="s">
        <v>7</v>
      </c>
      <c r="C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101">
        <v>0</v>
      </c>
      <c r="S5" s="64"/>
    </row>
    <row r="6" spans="1:26" ht="13.95" x14ac:dyDescent="0.3">
      <c r="A6" s="63" t="s">
        <v>380</v>
      </c>
      <c r="B6" s="46" t="s">
        <v>8</v>
      </c>
      <c r="C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</row>
    <row r="7" spans="1:26" ht="13.95" collapsed="1" x14ac:dyDescent="0.3">
      <c r="A7" s="63" t="s">
        <v>380</v>
      </c>
      <c r="B7" s="46" t="s">
        <v>9</v>
      </c>
      <c r="C7" s="100">
        <v>3795328.1387499999</v>
      </c>
      <c r="D7" s="100"/>
      <c r="E7" s="100">
        <f>SUM(C7:D7)</f>
        <v>3795328.1387499999</v>
      </c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>
        <f t="shared" ref="Q7:Q13" si="1">SUM(E7:P7)</f>
        <v>3795328.1387499999</v>
      </c>
      <c r="R7" s="100">
        <f t="shared" ref="R7:R13" si="2">-Q7*$R$5</f>
        <v>0</v>
      </c>
      <c r="S7" s="100">
        <f t="shared" ref="S7:S13" si="3">SUM(Q7:R7)</f>
        <v>3795328.1387499999</v>
      </c>
    </row>
    <row r="8" spans="1:26" ht="13.95" collapsed="1" x14ac:dyDescent="0.3">
      <c r="A8" s="63" t="s">
        <v>380</v>
      </c>
      <c r="B8" s="46" t="s">
        <v>10</v>
      </c>
      <c r="C8" s="64">
        <v>176876488.397499</v>
      </c>
      <c r="E8" s="64">
        <f t="shared" ref="E8:E13" si="4">SUM(C8:D8)</f>
        <v>176876488.397499</v>
      </c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>
        <f t="shared" si="1"/>
        <v>176876488.397499</v>
      </c>
      <c r="R8" s="64">
        <f t="shared" si="2"/>
        <v>0</v>
      </c>
      <c r="S8" s="64">
        <f t="shared" si="3"/>
        <v>176876488.397499</v>
      </c>
    </row>
    <row r="9" spans="1:26" ht="13.95" collapsed="1" x14ac:dyDescent="0.3">
      <c r="A9" s="63" t="s">
        <v>380</v>
      </c>
      <c r="B9" s="46" t="s">
        <v>11</v>
      </c>
      <c r="C9" s="64">
        <v>688472345.13499904</v>
      </c>
      <c r="E9" s="64">
        <f t="shared" si="4"/>
        <v>688472345.13499904</v>
      </c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>
        <f t="shared" si="1"/>
        <v>688472345.13499904</v>
      </c>
      <c r="R9" s="64">
        <f>-Q9*$R$5</f>
        <v>0</v>
      </c>
      <c r="S9" s="64">
        <f t="shared" si="3"/>
        <v>688472345.13499904</v>
      </c>
    </row>
    <row r="10" spans="1:26" ht="13.95" collapsed="1" x14ac:dyDescent="0.3">
      <c r="A10" s="63" t="s">
        <v>380</v>
      </c>
      <c r="B10" s="46" t="s">
        <v>12</v>
      </c>
      <c r="C10" s="64">
        <v>336625193.170416</v>
      </c>
      <c r="E10" s="64">
        <f t="shared" si="4"/>
        <v>336625193.170416</v>
      </c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>
        <f t="shared" si="1"/>
        <v>336625193.170416</v>
      </c>
      <c r="R10" s="64">
        <f t="shared" si="2"/>
        <v>0</v>
      </c>
      <c r="S10" s="64">
        <f t="shared" si="3"/>
        <v>336625193.170416</v>
      </c>
    </row>
    <row r="11" spans="1:26" ht="13.95" collapsed="1" x14ac:dyDescent="0.3">
      <c r="A11" s="63" t="s">
        <v>380</v>
      </c>
      <c r="B11" s="46" t="s">
        <v>13</v>
      </c>
      <c r="C11" s="64">
        <v>47432360.087916598</v>
      </c>
      <c r="E11" s="64">
        <f t="shared" si="4"/>
        <v>47432360.087916598</v>
      </c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>
        <f t="shared" si="1"/>
        <v>47432360.087916598</v>
      </c>
      <c r="R11" s="64">
        <f t="shared" si="2"/>
        <v>0</v>
      </c>
      <c r="S11" s="64">
        <f t="shared" si="3"/>
        <v>47432360.087916598</v>
      </c>
    </row>
    <row r="12" spans="1:26" ht="13.95" collapsed="1" x14ac:dyDescent="0.3">
      <c r="A12" s="63" t="s">
        <v>380</v>
      </c>
      <c r="B12" s="46" t="s">
        <v>14</v>
      </c>
      <c r="C12" s="64">
        <v>15682495.7279166</v>
      </c>
      <c r="E12" s="64">
        <f t="shared" si="4"/>
        <v>15682495.7279166</v>
      </c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>
        <f t="shared" si="1"/>
        <v>15682495.7279166</v>
      </c>
      <c r="R12" s="64">
        <f t="shared" si="2"/>
        <v>0</v>
      </c>
      <c r="S12" s="64">
        <f t="shared" si="3"/>
        <v>15682495.7279166</v>
      </c>
    </row>
    <row r="13" spans="1:26" ht="13.95" collapsed="1" x14ac:dyDescent="0.3">
      <c r="A13" s="63" t="s">
        <v>380</v>
      </c>
      <c r="B13" s="46" t="s">
        <v>15</v>
      </c>
      <c r="C13" s="65">
        <v>35657241.028750002</v>
      </c>
      <c r="E13" s="65">
        <f t="shared" si="4"/>
        <v>35657241.028750002</v>
      </c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>
        <f t="shared" si="1"/>
        <v>35657241.028750002</v>
      </c>
      <c r="R13" s="65">
        <f t="shared" si="2"/>
        <v>0</v>
      </c>
      <c r="S13" s="65">
        <f t="shared" si="3"/>
        <v>35657241.028750002</v>
      </c>
    </row>
    <row r="14" spans="1:26" ht="13.95" x14ac:dyDescent="0.3">
      <c r="A14" s="63"/>
      <c r="B14" s="50" t="s">
        <v>391</v>
      </c>
      <c r="C14" s="66">
        <f>SUM(C7:C13)</f>
        <v>1304541451.6862471</v>
      </c>
      <c r="D14" s="95">
        <f>SUM(D7:D13)</f>
        <v>0</v>
      </c>
      <c r="E14" s="95">
        <f>SUM(E7:E13)</f>
        <v>1304541451.6862471</v>
      </c>
      <c r="F14" s="66">
        <f t="shared" ref="F14:R14" si="5">SUM(F7:F13)</f>
        <v>0</v>
      </c>
      <c r="G14" s="66">
        <f t="shared" si="5"/>
        <v>0</v>
      </c>
      <c r="H14" s="66">
        <f>SUM(H7:H13)</f>
        <v>0</v>
      </c>
      <c r="I14" s="66">
        <f t="shared" si="5"/>
        <v>0</v>
      </c>
      <c r="J14" s="66">
        <f t="shared" si="5"/>
        <v>0</v>
      </c>
      <c r="K14" s="66">
        <f t="shared" si="5"/>
        <v>0</v>
      </c>
      <c r="L14" s="66">
        <f t="shared" si="5"/>
        <v>0</v>
      </c>
      <c r="M14" s="66">
        <f t="shared" si="5"/>
        <v>0</v>
      </c>
      <c r="N14" s="66">
        <f t="shared" si="5"/>
        <v>0</v>
      </c>
      <c r="O14" s="66">
        <f t="shared" si="5"/>
        <v>0</v>
      </c>
      <c r="P14" s="66">
        <f t="shared" si="5"/>
        <v>0</v>
      </c>
      <c r="Q14" s="66">
        <f t="shared" si="5"/>
        <v>1304541451.6862471</v>
      </c>
      <c r="R14" s="66">
        <f t="shared" si="5"/>
        <v>0</v>
      </c>
      <c r="S14" s="66">
        <f t="shared" ref="S14" si="6">SUM(S7:S13)</f>
        <v>1304541451.6862471</v>
      </c>
    </row>
    <row r="15" spans="1:26" ht="13.95" x14ac:dyDescent="0.3">
      <c r="A15" s="63" t="s">
        <v>380</v>
      </c>
      <c r="B15" s="46" t="s">
        <v>16</v>
      </c>
      <c r="C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</row>
    <row r="16" spans="1:26" ht="13.95" collapsed="1" x14ac:dyDescent="0.3">
      <c r="A16" s="63" t="s">
        <v>380</v>
      </c>
      <c r="B16" s="46" t="s">
        <v>17</v>
      </c>
      <c r="C16" s="64">
        <v>6103142.4158333298</v>
      </c>
      <c r="E16" s="64">
        <f t="shared" ref="E16:E24" si="7">SUM(C16:D16)</f>
        <v>6103142.4158333298</v>
      </c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>
        <f t="shared" ref="Q16:Q24" si="8">SUM(E16:P16)</f>
        <v>6103142.4158333298</v>
      </c>
      <c r="R16" s="64">
        <f t="shared" ref="R16:R24" si="9">-Q16*$R$5</f>
        <v>0</v>
      </c>
      <c r="S16" s="64">
        <f t="shared" ref="S16:S24" si="10">SUM(Q16:R16)</f>
        <v>6103142.4158333298</v>
      </c>
    </row>
    <row r="17" spans="1:19" ht="13.95" collapsed="1" x14ac:dyDescent="0.3">
      <c r="A17" s="63" t="s">
        <v>380</v>
      </c>
      <c r="B17" s="46" t="s">
        <v>18</v>
      </c>
      <c r="C17" s="64">
        <v>164143076.064583</v>
      </c>
      <c r="E17" s="64">
        <f t="shared" si="7"/>
        <v>164143076.064583</v>
      </c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>
        <f t="shared" si="8"/>
        <v>164143076.064583</v>
      </c>
      <c r="R17" s="64">
        <f t="shared" si="9"/>
        <v>0</v>
      </c>
      <c r="S17" s="64">
        <f t="shared" si="10"/>
        <v>164143076.064583</v>
      </c>
    </row>
    <row r="18" spans="1:19" ht="13.95" collapsed="1" x14ac:dyDescent="0.3">
      <c r="A18" s="63" t="s">
        <v>380</v>
      </c>
      <c r="B18" s="46" t="s">
        <v>19</v>
      </c>
      <c r="C18" s="64">
        <v>350262419.78041601</v>
      </c>
      <c r="E18" s="64">
        <f t="shared" si="7"/>
        <v>350262419.78041601</v>
      </c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>
        <f t="shared" si="8"/>
        <v>350262419.78041601</v>
      </c>
      <c r="R18" s="64">
        <f t="shared" si="9"/>
        <v>0</v>
      </c>
      <c r="S18" s="64">
        <f t="shared" si="10"/>
        <v>350262419.78041601</v>
      </c>
    </row>
    <row r="19" spans="1:19" ht="13.95" collapsed="1" x14ac:dyDescent="0.3">
      <c r="A19" s="63" t="s">
        <v>380</v>
      </c>
      <c r="B19" s="46" t="s">
        <v>20</v>
      </c>
      <c r="C19" s="64">
        <v>124560506.87666599</v>
      </c>
      <c r="E19" s="64">
        <f t="shared" si="7"/>
        <v>124560506.87666599</v>
      </c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>
        <f t="shared" si="8"/>
        <v>124560506.87666599</v>
      </c>
      <c r="R19" s="64">
        <f t="shared" si="9"/>
        <v>0</v>
      </c>
      <c r="S19" s="64">
        <f t="shared" si="10"/>
        <v>124560506.87666599</v>
      </c>
    </row>
    <row r="20" spans="1:19" ht="13.95" collapsed="1" x14ac:dyDescent="0.3">
      <c r="A20" s="63" t="s">
        <v>380</v>
      </c>
      <c r="B20" s="46" t="s">
        <v>21</v>
      </c>
      <c r="C20" s="64">
        <v>45791703.3395833</v>
      </c>
      <c r="E20" s="64">
        <f t="shared" si="7"/>
        <v>45791703.3395833</v>
      </c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>
        <f t="shared" si="8"/>
        <v>45791703.3395833</v>
      </c>
      <c r="R20" s="64">
        <f t="shared" si="9"/>
        <v>0</v>
      </c>
      <c r="S20" s="64">
        <f t="shared" si="10"/>
        <v>45791703.3395833</v>
      </c>
    </row>
    <row r="21" spans="1:19" ht="13.95" collapsed="1" x14ac:dyDescent="0.3">
      <c r="A21" s="63" t="s">
        <v>380</v>
      </c>
      <c r="B21" s="46" t="s">
        <v>22</v>
      </c>
      <c r="C21" s="64">
        <v>14363490.8395833</v>
      </c>
      <c r="E21" s="64">
        <f t="shared" si="7"/>
        <v>14363490.8395833</v>
      </c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>
        <f t="shared" si="8"/>
        <v>14363490.8395833</v>
      </c>
      <c r="R21" s="64">
        <f t="shared" si="9"/>
        <v>0</v>
      </c>
      <c r="S21" s="64">
        <f t="shared" si="10"/>
        <v>14363490.8395833</v>
      </c>
    </row>
    <row r="22" spans="1:19" ht="13.95" collapsed="1" x14ac:dyDescent="0.3">
      <c r="A22" s="63" t="s">
        <v>380</v>
      </c>
      <c r="B22" s="46" t="s">
        <v>23</v>
      </c>
      <c r="C22" s="64">
        <v>5031879.9524999997</v>
      </c>
      <c r="E22" s="64">
        <f t="shared" si="7"/>
        <v>5031879.9524999997</v>
      </c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>
        <f t="shared" si="8"/>
        <v>5031879.9524999997</v>
      </c>
      <c r="R22" s="64">
        <f t="shared" si="9"/>
        <v>0</v>
      </c>
      <c r="S22" s="64">
        <f t="shared" si="10"/>
        <v>5031879.9524999997</v>
      </c>
    </row>
    <row r="23" spans="1:19" ht="13.95" x14ac:dyDescent="0.3">
      <c r="A23" s="63" t="s">
        <v>380</v>
      </c>
      <c r="B23" s="46" t="s">
        <v>24</v>
      </c>
      <c r="C23" s="64">
        <v>0</v>
      </c>
      <c r="E23" s="64">
        <f t="shared" si="7"/>
        <v>0</v>
      </c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>
        <f t="shared" si="8"/>
        <v>0</v>
      </c>
      <c r="R23" s="64">
        <f t="shared" si="9"/>
        <v>0</v>
      </c>
      <c r="S23" s="64">
        <f t="shared" si="10"/>
        <v>0</v>
      </c>
    </row>
    <row r="24" spans="1:19" ht="13.95" x14ac:dyDescent="0.3">
      <c r="A24" s="63" t="s">
        <v>380</v>
      </c>
      <c r="B24" s="46" t="s">
        <v>25</v>
      </c>
      <c r="C24" s="65">
        <v>0</v>
      </c>
      <c r="E24" s="65">
        <f t="shared" si="7"/>
        <v>0</v>
      </c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>
        <f t="shared" si="8"/>
        <v>0</v>
      </c>
      <c r="R24" s="65">
        <f t="shared" si="9"/>
        <v>0</v>
      </c>
      <c r="S24" s="65">
        <f t="shared" si="10"/>
        <v>0</v>
      </c>
    </row>
    <row r="25" spans="1:19" ht="13.95" x14ac:dyDescent="0.3">
      <c r="A25" s="63"/>
      <c r="B25" s="50" t="s">
        <v>392</v>
      </c>
      <c r="C25" s="66">
        <f>SUM(C16:C24)</f>
        <v>710256219.2691648</v>
      </c>
      <c r="D25" s="95">
        <f>SUM(D16:D24)</f>
        <v>0</v>
      </c>
      <c r="E25" s="95">
        <f>SUM(E16:E24)</f>
        <v>710256219.2691648</v>
      </c>
      <c r="F25" s="66">
        <f t="shared" ref="F25:R25" si="11">SUM(F16:F24)</f>
        <v>0</v>
      </c>
      <c r="G25" s="66">
        <f t="shared" si="11"/>
        <v>0</v>
      </c>
      <c r="H25" s="66">
        <f>SUM(H16:H24)</f>
        <v>0</v>
      </c>
      <c r="I25" s="66">
        <f t="shared" si="11"/>
        <v>0</v>
      </c>
      <c r="J25" s="66">
        <f t="shared" si="11"/>
        <v>0</v>
      </c>
      <c r="K25" s="66">
        <f t="shared" si="11"/>
        <v>0</v>
      </c>
      <c r="L25" s="66">
        <f t="shared" si="11"/>
        <v>0</v>
      </c>
      <c r="M25" s="66">
        <f t="shared" si="11"/>
        <v>0</v>
      </c>
      <c r="N25" s="66">
        <f t="shared" si="11"/>
        <v>0</v>
      </c>
      <c r="O25" s="66">
        <f t="shared" si="11"/>
        <v>0</v>
      </c>
      <c r="P25" s="66">
        <f t="shared" si="11"/>
        <v>0</v>
      </c>
      <c r="Q25" s="66">
        <f t="shared" si="11"/>
        <v>710256219.2691648</v>
      </c>
      <c r="R25" s="66">
        <f t="shared" si="11"/>
        <v>0</v>
      </c>
      <c r="S25" s="66">
        <f t="shared" ref="S25" si="12">SUM(S16:S24)</f>
        <v>710256219.2691648</v>
      </c>
    </row>
    <row r="26" spans="1:19" ht="13.95" x14ac:dyDescent="0.3">
      <c r="A26" s="63" t="s">
        <v>380</v>
      </c>
      <c r="B26" s="46" t="s">
        <v>26</v>
      </c>
      <c r="C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</row>
    <row r="27" spans="1:19" ht="13.95" collapsed="1" x14ac:dyDescent="0.3">
      <c r="A27" s="63" t="s">
        <v>380</v>
      </c>
      <c r="B27" s="46" t="s">
        <v>27</v>
      </c>
      <c r="C27" s="64">
        <v>16019791.953749999</v>
      </c>
      <c r="E27" s="64">
        <f t="shared" ref="E27:E34" si="13">SUM(C27:D27)</f>
        <v>16019791.953749999</v>
      </c>
      <c r="F27" s="64"/>
      <c r="G27" s="64"/>
      <c r="H27" s="64"/>
      <c r="I27" s="64"/>
      <c r="J27" s="64"/>
      <c r="K27" s="64"/>
      <c r="L27" s="64"/>
      <c r="M27" s="64"/>
      <c r="N27" s="64"/>
      <c r="O27" s="111">
        <f ca="1">SUM('[1]KJB-7,14 El Adj'!$BC$15:$BC$16)</f>
        <v>45432.020000000004</v>
      </c>
      <c r="P27" s="64"/>
      <c r="Q27" s="64">
        <f t="shared" ref="Q27:Q34" ca="1" si="14">SUM(E27:P27)</f>
        <v>16065223.973749999</v>
      </c>
      <c r="R27" s="64">
        <f ca="1">-Q27*$R$5</f>
        <v>0</v>
      </c>
      <c r="S27" s="64">
        <f t="shared" ref="S27:S34" ca="1" si="15">SUM(Q27:R27)</f>
        <v>16065223.973749999</v>
      </c>
    </row>
    <row r="28" spans="1:19" ht="13.95" collapsed="1" x14ac:dyDescent="0.3">
      <c r="A28" s="63" t="s">
        <v>380</v>
      </c>
      <c r="B28" s="46" t="s">
        <v>28</v>
      </c>
      <c r="C28" s="64">
        <v>128599296.071666</v>
      </c>
      <c r="E28" s="64">
        <f t="shared" si="13"/>
        <v>128599296.071666</v>
      </c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>
        <f t="shared" si="14"/>
        <v>128599296.071666</v>
      </c>
      <c r="R28" s="64">
        <f t="shared" ref="R28:R34" si="16">-Q28*$R$5</f>
        <v>0</v>
      </c>
      <c r="S28" s="64">
        <f t="shared" si="15"/>
        <v>128599296.071666</v>
      </c>
    </row>
    <row r="29" spans="1:19" ht="13.95" collapsed="1" x14ac:dyDescent="0.3">
      <c r="A29" s="63" t="s">
        <v>380</v>
      </c>
      <c r="B29" s="46" t="s">
        <v>29</v>
      </c>
      <c r="C29" s="64">
        <v>25633030.5</v>
      </c>
      <c r="E29" s="64">
        <f t="shared" si="13"/>
        <v>25633030.5</v>
      </c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>
        <f t="shared" si="14"/>
        <v>25633030.5</v>
      </c>
      <c r="R29" s="64">
        <f t="shared" si="16"/>
        <v>0</v>
      </c>
      <c r="S29" s="64">
        <f t="shared" si="15"/>
        <v>25633030.5</v>
      </c>
    </row>
    <row r="30" spans="1:19" ht="13.95" collapsed="1" x14ac:dyDescent="0.3">
      <c r="A30" s="63" t="s">
        <v>380</v>
      </c>
      <c r="B30" s="46" t="s">
        <v>30</v>
      </c>
      <c r="C30" s="64">
        <v>1585157268.575</v>
      </c>
      <c r="E30" s="64">
        <f t="shared" si="13"/>
        <v>1585157268.575</v>
      </c>
      <c r="F30" s="64"/>
      <c r="G30" s="64"/>
      <c r="H30" s="64"/>
      <c r="I30" s="64">
        <f ca="1">-'[2]WH Solar Balance SEpt 16'!O13</f>
        <v>-3130666</v>
      </c>
      <c r="J30" s="64"/>
      <c r="K30" s="64"/>
      <c r="L30" s="64"/>
      <c r="M30" s="64">
        <f ca="1">'[3]Lead E'!$E$13+'[3]Lead E'!$E$21</f>
        <v>-46656.627500012517</v>
      </c>
      <c r="N30" s="64">
        <f ca="1">'[4]Lead E'!$D$14</f>
        <v>24765516.030000001</v>
      </c>
      <c r="O30" s="64"/>
      <c r="P30" s="64"/>
      <c r="Q30" s="64">
        <f t="shared" ca="1" si="14"/>
        <v>1606745461.9775</v>
      </c>
      <c r="R30" s="64">
        <f t="shared" ca="1" si="16"/>
        <v>0</v>
      </c>
      <c r="S30" s="64">
        <f t="shared" ca="1" si="15"/>
        <v>1606745461.9775</v>
      </c>
    </row>
    <row r="31" spans="1:19" ht="13.95" collapsed="1" x14ac:dyDescent="0.3">
      <c r="A31" s="63" t="s">
        <v>380</v>
      </c>
      <c r="B31" s="46" t="s">
        <v>31</v>
      </c>
      <c r="C31" s="64">
        <v>152571650.27791601</v>
      </c>
      <c r="E31" s="64">
        <f t="shared" si="13"/>
        <v>152571650.27791601</v>
      </c>
      <c r="F31" s="64"/>
      <c r="G31" s="64"/>
      <c r="H31" s="64"/>
      <c r="I31" s="64">
        <f ca="1">-'[2]WH Solar Balance SEpt 16'!O14</f>
        <v>-1081259</v>
      </c>
      <c r="J31" s="64"/>
      <c r="K31" s="64"/>
      <c r="L31" s="64"/>
      <c r="M31" s="64"/>
      <c r="N31" s="64"/>
      <c r="O31" s="64"/>
      <c r="P31" s="64"/>
      <c r="Q31" s="64">
        <f t="shared" ca="1" si="14"/>
        <v>151490391.27791601</v>
      </c>
      <c r="R31" s="64">
        <f t="shared" ca="1" si="16"/>
        <v>0</v>
      </c>
      <c r="S31" s="64">
        <f t="shared" ca="1" si="15"/>
        <v>151490391.27791601</v>
      </c>
    </row>
    <row r="32" spans="1:19" ht="13.95" collapsed="1" x14ac:dyDescent="0.3">
      <c r="A32" s="63" t="s">
        <v>380</v>
      </c>
      <c r="B32" s="46" t="s">
        <v>32</v>
      </c>
      <c r="C32" s="64">
        <v>14278846.46875</v>
      </c>
      <c r="E32" s="64">
        <f t="shared" si="13"/>
        <v>14278846.46875</v>
      </c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>
        <f t="shared" si="14"/>
        <v>14278846.46875</v>
      </c>
      <c r="R32" s="64">
        <f t="shared" si="16"/>
        <v>0</v>
      </c>
      <c r="S32" s="64">
        <f t="shared" si="15"/>
        <v>14278846.46875</v>
      </c>
    </row>
    <row r="33" spans="1:19" ht="13.95" collapsed="1" x14ac:dyDescent="0.3">
      <c r="A33" s="63" t="s">
        <v>380</v>
      </c>
      <c r="B33" s="46" t="s">
        <v>33</v>
      </c>
      <c r="C33" s="64">
        <v>26563249.297916599</v>
      </c>
      <c r="E33" s="64">
        <f t="shared" si="13"/>
        <v>26563249.297916599</v>
      </c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>
        <f t="shared" si="14"/>
        <v>26563249.297916599</v>
      </c>
      <c r="R33" s="64">
        <f t="shared" si="16"/>
        <v>0</v>
      </c>
      <c r="S33" s="64">
        <f t="shared" si="15"/>
        <v>26563249.297916599</v>
      </c>
    </row>
    <row r="34" spans="1:19" ht="13.95" collapsed="1" x14ac:dyDescent="0.3">
      <c r="A34" s="63" t="s">
        <v>380</v>
      </c>
      <c r="B34" s="46" t="s">
        <v>403</v>
      </c>
      <c r="C34" s="65">
        <v>1912706.9275</v>
      </c>
      <c r="E34" s="65">
        <f t="shared" si="13"/>
        <v>1912706.9275</v>
      </c>
      <c r="F34" s="65"/>
      <c r="G34" s="65"/>
      <c r="H34" s="65"/>
      <c r="I34" s="65"/>
      <c r="J34" s="65"/>
      <c r="K34" s="65">
        <f ca="1">'[5]RB&amp;ISbyFERC'!$E$9</f>
        <v>2864024.6325000003</v>
      </c>
      <c r="L34" s="65"/>
      <c r="M34" s="65"/>
      <c r="N34" s="65"/>
      <c r="O34" s="65"/>
      <c r="P34" s="65"/>
      <c r="Q34" s="65">
        <f t="shared" ca="1" si="14"/>
        <v>4776731.5600000005</v>
      </c>
      <c r="R34" s="65">
        <f t="shared" ca="1" si="16"/>
        <v>0</v>
      </c>
      <c r="S34" s="65">
        <f t="shared" ca="1" si="15"/>
        <v>4776731.5600000005</v>
      </c>
    </row>
    <row r="35" spans="1:19" ht="13.95" x14ac:dyDescent="0.3">
      <c r="A35" s="63"/>
      <c r="B35" s="50" t="s">
        <v>393</v>
      </c>
      <c r="C35" s="66">
        <f>SUM(C27:C34)</f>
        <v>1950735840.0724988</v>
      </c>
      <c r="D35" s="95">
        <f>SUM(D27:D34)</f>
        <v>0</v>
      </c>
      <c r="E35" s="95">
        <f>SUM(E27:E34)</f>
        <v>1950735840.0724988</v>
      </c>
      <c r="F35" s="66">
        <f t="shared" ref="F35:R35" si="17">SUM(F27:F34)</f>
        <v>0</v>
      </c>
      <c r="G35" s="66">
        <f t="shared" si="17"/>
        <v>0</v>
      </c>
      <c r="H35" s="66">
        <f>SUM(H27:H34)</f>
        <v>0</v>
      </c>
      <c r="I35" s="66">
        <f t="shared" ca="1" si="17"/>
        <v>-4211925</v>
      </c>
      <c r="J35" s="66">
        <f t="shared" si="17"/>
        <v>0</v>
      </c>
      <c r="K35" s="66">
        <f t="shared" ca="1" si="17"/>
        <v>2864024.6325000003</v>
      </c>
      <c r="L35" s="66">
        <f t="shared" si="17"/>
        <v>0</v>
      </c>
      <c r="M35" s="66">
        <f t="shared" ca="1" si="17"/>
        <v>-46656.627500012517</v>
      </c>
      <c r="N35" s="66">
        <f t="shared" ca="1" si="17"/>
        <v>24765516.030000001</v>
      </c>
      <c r="O35" s="66">
        <f t="shared" ca="1" si="17"/>
        <v>45432.020000000004</v>
      </c>
      <c r="P35" s="66">
        <f t="shared" si="17"/>
        <v>0</v>
      </c>
      <c r="Q35" s="66">
        <f t="shared" ca="1" si="17"/>
        <v>1974152231.1274984</v>
      </c>
      <c r="R35" s="66">
        <f t="shared" ca="1" si="17"/>
        <v>0</v>
      </c>
      <c r="S35" s="66">
        <f t="shared" ref="S35" ca="1" si="18">SUM(S27:S34)</f>
        <v>1974152231.1274984</v>
      </c>
    </row>
    <row r="36" spans="1:19" ht="13.95" x14ac:dyDescent="0.3">
      <c r="A36" s="63"/>
      <c r="B36" s="46"/>
      <c r="C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</row>
    <row r="37" spans="1:19" ht="13.95" x14ac:dyDescent="0.3">
      <c r="A37" s="63" t="s">
        <v>380</v>
      </c>
      <c r="B37" s="50" t="s">
        <v>34</v>
      </c>
      <c r="C37" s="67">
        <f>C14+C25+C35</f>
        <v>3965533511.0279107</v>
      </c>
      <c r="D37" s="70">
        <f>D14+D25+D35</f>
        <v>0</v>
      </c>
      <c r="E37" s="70">
        <f>E14+E25+E35</f>
        <v>3965533511.0279107</v>
      </c>
      <c r="F37" s="67">
        <f t="shared" ref="F37:R37" si="19">F14+F25+F35</f>
        <v>0</v>
      </c>
      <c r="G37" s="67">
        <f t="shared" si="19"/>
        <v>0</v>
      </c>
      <c r="H37" s="67">
        <f>H14+H25+H35</f>
        <v>0</v>
      </c>
      <c r="I37" s="67">
        <f t="shared" ca="1" si="19"/>
        <v>-4211925</v>
      </c>
      <c r="J37" s="67">
        <f t="shared" si="19"/>
        <v>0</v>
      </c>
      <c r="K37" s="67">
        <f t="shared" ca="1" si="19"/>
        <v>2864024.6325000003</v>
      </c>
      <c r="L37" s="67">
        <f t="shared" si="19"/>
        <v>0</v>
      </c>
      <c r="M37" s="67">
        <f t="shared" ca="1" si="19"/>
        <v>-46656.627500012517</v>
      </c>
      <c r="N37" s="67">
        <f t="shared" ca="1" si="19"/>
        <v>24765516.030000001</v>
      </c>
      <c r="O37" s="67">
        <f t="shared" ca="1" si="19"/>
        <v>45432.020000000004</v>
      </c>
      <c r="P37" s="67">
        <f t="shared" si="19"/>
        <v>0</v>
      </c>
      <c r="Q37" s="67">
        <f t="shared" ca="1" si="19"/>
        <v>3988949902.0829105</v>
      </c>
      <c r="R37" s="67">
        <f t="shared" ca="1" si="19"/>
        <v>0</v>
      </c>
      <c r="S37" s="67">
        <f t="shared" ref="S37" ca="1" si="20">S14+S25+S35</f>
        <v>3988949902.0829105</v>
      </c>
    </row>
    <row r="38" spans="1:19" ht="13.95" x14ac:dyDescent="0.3">
      <c r="A38" s="63" t="s">
        <v>380</v>
      </c>
      <c r="B38" s="46" t="s">
        <v>35</v>
      </c>
      <c r="C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</row>
    <row r="39" spans="1:19" ht="13.95" collapsed="1" x14ac:dyDescent="0.3">
      <c r="A39" s="63" t="s">
        <v>380</v>
      </c>
      <c r="B39" s="46" t="s">
        <v>36</v>
      </c>
      <c r="C39" s="64">
        <v>64188476.618333302</v>
      </c>
      <c r="E39" s="64">
        <f t="shared" ref="E39:E48" si="21">SUM(C39:D39)</f>
        <v>64188476.618333302</v>
      </c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>
        <f t="shared" ref="Q39:Q48" si="22">SUM(E39:P39)</f>
        <v>64188476.618333302</v>
      </c>
      <c r="R39" s="64"/>
      <c r="S39" s="64">
        <f t="shared" ref="S39:S48" si="23">SUM(Q39:R39)</f>
        <v>64188476.618333302</v>
      </c>
    </row>
    <row r="40" spans="1:19" ht="13.95" x14ac:dyDescent="0.3">
      <c r="A40" s="63" t="s">
        <v>380</v>
      </c>
      <c r="B40" s="46" t="s">
        <v>37</v>
      </c>
      <c r="C40" s="64">
        <v>0</v>
      </c>
      <c r="E40" s="64">
        <f t="shared" si="21"/>
        <v>0</v>
      </c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>
        <f t="shared" si="22"/>
        <v>0</v>
      </c>
      <c r="R40" s="64"/>
      <c r="S40" s="64">
        <f t="shared" si="23"/>
        <v>0</v>
      </c>
    </row>
    <row r="41" spans="1:19" ht="13.95" collapsed="1" x14ac:dyDescent="0.3">
      <c r="A41" s="63" t="s">
        <v>380</v>
      </c>
      <c r="B41" s="46" t="s">
        <v>38</v>
      </c>
      <c r="C41" s="64">
        <v>10943125.4012499</v>
      </c>
      <c r="E41" s="64">
        <f t="shared" si="21"/>
        <v>10943125.4012499</v>
      </c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>
        <f t="shared" si="22"/>
        <v>10943125.4012499</v>
      </c>
      <c r="R41" s="64"/>
      <c r="S41" s="64">
        <f t="shared" si="23"/>
        <v>10943125.4012499</v>
      </c>
    </row>
    <row r="42" spans="1:19" ht="13.95" collapsed="1" x14ac:dyDescent="0.3">
      <c r="A42" s="63" t="s">
        <v>380</v>
      </c>
      <c r="B42" s="46" t="s">
        <v>39</v>
      </c>
      <c r="C42" s="64">
        <v>582843774.51166606</v>
      </c>
      <c r="D42" s="1">
        <v>795330.19</v>
      </c>
      <c r="E42" s="64">
        <f t="shared" si="21"/>
        <v>583639104.70166612</v>
      </c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>
        <f t="shared" si="22"/>
        <v>583639104.70166612</v>
      </c>
      <c r="R42" s="64"/>
      <c r="S42" s="64">
        <f t="shared" si="23"/>
        <v>583639104.70166612</v>
      </c>
    </row>
    <row r="43" spans="1:19" ht="13.95" collapsed="1" x14ac:dyDescent="0.3">
      <c r="A43" s="63" t="s">
        <v>380</v>
      </c>
      <c r="B43" s="46" t="s">
        <v>40</v>
      </c>
      <c r="C43" s="64">
        <v>92203927.870000005</v>
      </c>
      <c r="E43" s="64">
        <f t="shared" si="21"/>
        <v>92203927.870000005</v>
      </c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>
        <f t="shared" si="22"/>
        <v>92203927.870000005</v>
      </c>
      <c r="R43" s="64"/>
      <c r="S43" s="64">
        <f t="shared" si="23"/>
        <v>92203927.870000005</v>
      </c>
    </row>
    <row r="44" spans="1:19" ht="13.95" collapsed="1" x14ac:dyDescent="0.3">
      <c r="A44" s="63" t="s">
        <v>380</v>
      </c>
      <c r="B44" s="46" t="s">
        <v>41</v>
      </c>
      <c r="C44" s="64">
        <v>334444510.48333299</v>
      </c>
      <c r="E44" s="64">
        <f t="shared" si="21"/>
        <v>334444510.48333299</v>
      </c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>
        <f t="shared" si="22"/>
        <v>334444510.48333299</v>
      </c>
      <c r="R44" s="64"/>
      <c r="S44" s="64">
        <f t="shared" si="23"/>
        <v>334444510.48333299</v>
      </c>
    </row>
    <row r="45" spans="1:19" ht="13.95" collapsed="1" x14ac:dyDescent="0.3">
      <c r="A45" s="63" t="s">
        <v>380</v>
      </c>
      <c r="B45" s="46" t="s">
        <v>42</v>
      </c>
      <c r="C45" s="64">
        <v>285889897.95208299</v>
      </c>
      <c r="E45" s="64">
        <f t="shared" si="21"/>
        <v>285889897.95208299</v>
      </c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>
        <f t="shared" si="22"/>
        <v>285889897.95208299</v>
      </c>
      <c r="R45" s="64"/>
      <c r="S45" s="64">
        <f t="shared" si="23"/>
        <v>285889897.95208299</v>
      </c>
    </row>
    <row r="46" spans="1:19" ht="13.95" collapsed="1" x14ac:dyDescent="0.3">
      <c r="A46" s="63" t="s">
        <v>380</v>
      </c>
      <c r="B46" s="46" t="s">
        <v>43</v>
      </c>
      <c r="C46" s="64">
        <v>764360.39624999894</v>
      </c>
      <c r="E46" s="64">
        <f t="shared" si="21"/>
        <v>764360.39624999894</v>
      </c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>
        <f t="shared" si="22"/>
        <v>764360.39624999894</v>
      </c>
      <c r="R46" s="64"/>
      <c r="S46" s="64">
        <f t="shared" si="23"/>
        <v>764360.39624999894</v>
      </c>
    </row>
    <row r="47" spans="1:19" ht="13.95" collapsed="1" x14ac:dyDescent="0.3">
      <c r="A47" s="63" t="s">
        <v>380</v>
      </c>
      <c r="B47" s="46" t="s">
        <v>44</v>
      </c>
      <c r="C47" s="64">
        <v>10226568.3974999</v>
      </c>
      <c r="E47" s="64">
        <f t="shared" si="21"/>
        <v>10226568.3974999</v>
      </c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>
        <f t="shared" si="22"/>
        <v>10226568.3974999</v>
      </c>
      <c r="R47" s="64"/>
      <c r="S47" s="64">
        <f t="shared" si="23"/>
        <v>10226568.3974999</v>
      </c>
    </row>
    <row r="48" spans="1:19" ht="13.95" collapsed="1" x14ac:dyDescent="0.3">
      <c r="A48" s="63" t="s">
        <v>380</v>
      </c>
      <c r="B48" s="46" t="s">
        <v>45</v>
      </c>
      <c r="C48" s="65">
        <v>6750242.8491666596</v>
      </c>
      <c r="E48" s="65">
        <f t="shared" si="21"/>
        <v>6750242.8491666596</v>
      </c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>
        <f t="shared" si="22"/>
        <v>6750242.8491666596</v>
      </c>
      <c r="R48" s="65"/>
      <c r="S48" s="65">
        <f t="shared" si="23"/>
        <v>6750242.8491666596</v>
      </c>
    </row>
    <row r="49" spans="1:19" ht="12.75" x14ac:dyDescent="0.2">
      <c r="A49" s="63" t="s">
        <v>380</v>
      </c>
      <c r="B49" s="50" t="s">
        <v>46</v>
      </c>
      <c r="C49" s="67">
        <f>SUM(C39:C48)</f>
        <v>1388254884.4795816</v>
      </c>
      <c r="D49" s="70">
        <f>SUM(D39:D48)</f>
        <v>795330.19</v>
      </c>
      <c r="E49" s="67">
        <f>SUM(E39:E48)</f>
        <v>1389050214.6695817</v>
      </c>
      <c r="F49" s="67">
        <f t="shared" ref="F49:R49" si="24">SUM(F39:F48)</f>
        <v>0</v>
      </c>
      <c r="G49" s="67">
        <f t="shared" si="24"/>
        <v>0</v>
      </c>
      <c r="H49" s="67">
        <f>SUM(H39:H48)</f>
        <v>0</v>
      </c>
      <c r="I49" s="67">
        <f t="shared" si="24"/>
        <v>0</v>
      </c>
      <c r="J49" s="67">
        <f t="shared" si="24"/>
        <v>0</v>
      </c>
      <c r="K49" s="67">
        <f t="shared" si="24"/>
        <v>0</v>
      </c>
      <c r="L49" s="67">
        <f t="shared" si="24"/>
        <v>0</v>
      </c>
      <c r="M49" s="67">
        <f t="shared" si="24"/>
        <v>0</v>
      </c>
      <c r="N49" s="67">
        <f t="shared" si="24"/>
        <v>0</v>
      </c>
      <c r="O49" s="67">
        <f t="shared" si="24"/>
        <v>0</v>
      </c>
      <c r="P49" s="67">
        <f t="shared" si="24"/>
        <v>0</v>
      </c>
      <c r="Q49" s="67">
        <f t="shared" si="24"/>
        <v>1389050214.6695817</v>
      </c>
      <c r="R49" s="67">
        <f t="shared" si="24"/>
        <v>0</v>
      </c>
      <c r="S49" s="67">
        <f t="shared" ref="S49" si="25">SUM(S39:S48)</f>
        <v>1389050214.6695817</v>
      </c>
    </row>
    <row r="50" spans="1:19" ht="12.75" x14ac:dyDescent="0.2">
      <c r="A50" s="63" t="s">
        <v>380</v>
      </c>
      <c r="B50" s="46" t="s">
        <v>47</v>
      </c>
      <c r="C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</row>
    <row r="51" spans="1:19" ht="12.75" collapsed="1" x14ac:dyDescent="0.2">
      <c r="A51" s="63" t="s">
        <v>380</v>
      </c>
      <c r="B51" s="46" t="s">
        <v>48</v>
      </c>
      <c r="C51" s="64">
        <v>46042581.236666597</v>
      </c>
      <c r="E51" s="64">
        <f t="shared" ref="E51:E65" si="26">SUM(C51:D51)</f>
        <v>46042581.236666597</v>
      </c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>
        <f t="shared" ref="Q51:Q66" si="27">SUM(E51:P51)</f>
        <v>46042581.236666597</v>
      </c>
      <c r="R51" s="64"/>
      <c r="S51" s="64">
        <f t="shared" ref="S51:S66" si="28">SUM(Q51:R51)</f>
        <v>46042581.236666597</v>
      </c>
    </row>
    <row r="52" spans="1:19" ht="12.75" collapsed="1" x14ac:dyDescent="0.2">
      <c r="A52" s="63" t="s">
        <v>380</v>
      </c>
      <c r="B52" s="46" t="s">
        <v>49</v>
      </c>
      <c r="C52" s="64">
        <v>7971125.8320833296</v>
      </c>
      <c r="E52" s="64">
        <f t="shared" si="26"/>
        <v>7971125.8320833296</v>
      </c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>
        <f t="shared" si="27"/>
        <v>7971125.8320833296</v>
      </c>
      <c r="R52" s="64"/>
      <c r="S52" s="64">
        <f t="shared" si="28"/>
        <v>7971125.8320833296</v>
      </c>
    </row>
    <row r="53" spans="1:19" ht="12.75" collapsed="1" x14ac:dyDescent="0.2">
      <c r="A53" s="63" t="s">
        <v>380</v>
      </c>
      <c r="B53" s="46" t="s">
        <v>50</v>
      </c>
      <c r="C53" s="64">
        <v>418845242.56041598</v>
      </c>
      <c r="D53" s="1">
        <f>-D42</f>
        <v>-795330.19</v>
      </c>
      <c r="E53" s="64">
        <f t="shared" si="26"/>
        <v>418049912.37041599</v>
      </c>
      <c r="F53" s="64"/>
      <c r="G53" s="64"/>
      <c r="H53" s="64"/>
      <c r="I53" s="64">
        <f ca="1">-'[2]WH Solar Balance SEpt 16'!O15</f>
        <v>-180679</v>
      </c>
      <c r="J53" s="64"/>
      <c r="K53" s="64"/>
      <c r="L53" s="64"/>
      <c r="M53" s="64"/>
      <c r="N53" s="64"/>
      <c r="O53" s="64"/>
      <c r="P53" s="64"/>
      <c r="Q53" s="64">
        <f t="shared" ca="1" si="27"/>
        <v>417869233.37041599</v>
      </c>
      <c r="R53" s="64">
        <f ca="1">-I53*$R$5</f>
        <v>0</v>
      </c>
      <c r="S53" s="64">
        <f t="shared" ca="1" si="28"/>
        <v>417869233.37041599</v>
      </c>
    </row>
    <row r="54" spans="1:19" ht="12.75" x14ac:dyDescent="0.2">
      <c r="A54" s="63" t="s">
        <v>380</v>
      </c>
      <c r="B54" s="46" t="s">
        <v>394</v>
      </c>
      <c r="C54" s="64">
        <v>478177</v>
      </c>
      <c r="E54" s="64">
        <f t="shared" si="26"/>
        <v>478177</v>
      </c>
      <c r="F54" s="64"/>
      <c r="G54" s="64"/>
      <c r="H54" s="64"/>
      <c r="J54" s="64"/>
      <c r="K54" s="64">
        <f ca="1">'[5]RB&amp;ISbyFERC'!$E$10</f>
        <v>2419118.0557666672</v>
      </c>
      <c r="L54" s="64"/>
      <c r="M54" s="64"/>
      <c r="N54" s="64"/>
      <c r="O54" s="64"/>
      <c r="P54" s="64"/>
      <c r="Q54" s="64">
        <f t="shared" ca="1" si="27"/>
        <v>2897295.0557666672</v>
      </c>
      <c r="R54" s="64"/>
      <c r="S54" s="64">
        <f t="shared" ca="1" si="28"/>
        <v>2897295.0557666672</v>
      </c>
    </row>
    <row r="55" spans="1:19" ht="12.75" collapsed="1" x14ac:dyDescent="0.2">
      <c r="A55" s="63" t="s">
        <v>380</v>
      </c>
      <c r="B55" s="46" t="s">
        <v>51</v>
      </c>
      <c r="C55" s="64">
        <v>332893424.07291597</v>
      </c>
      <c r="E55" s="64">
        <f t="shared" si="26"/>
        <v>332893424.07291597</v>
      </c>
      <c r="F55" s="64"/>
      <c r="G55" s="64"/>
      <c r="H55" s="64"/>
      <c r="I55" s="64">
        <f ca="1">-'[2]WH Solar Balance SEpt 16'!O16</f>
        <v>-71312</v>
      </c>
      <c r="J55" s="64"/>
      <c r="K55" s="64"/>
      <c r="L55" s="64"/>
      <c r="M55" s="64"/>
      <c r="N55" s="64"/>
      <c r="O55" s="64"/>
      <c r="P55" s="64"/>
      <c r="Q55" s="64">
        <f t="shared" ca="1" si="27"/>
        <v>332822112.07291597</v>
      </c>
      <c r="R55" s="64"/>
      <c r="S55" s="64">
        <f t="shared" ca="1" si="28"/>
        <v>332822112.07291597</v>
      </c>
    </row>
    <row r="56" spans="1:19" ht="12.75" collapsed="1" x14ac:dyDescent="0.2">
      <c r="A56" s="63" t="s">
        <v>380</v>
      </c>
      <c r="B56" s="46" t="s">
        <v>52</v>
      </c>
      <c r="C56" s="64">
        <v>392118804.83208299</v>
      </c>
      <c r="E56" s="64">
        <f t="shared" si="26"/>
        <v>392118804.83208299</v>
      </c>
      <c r="F56" s="64"/>
      <c r="G56" s="64"/>
      <c r="H56" s="64"/>
      <c r="I56" s="64">
        <f ca="1">-'[2]WH Solar Balance SEpt 16'!$O$17</f>
        <v>-75387</v>
      </c>
      <c r="J56" s="64"/>
      <c r="K56" s="64"/>
      <c r="L56" s="64"/>
      <c r="M56" s="64"/>
      <c r="N56" s="64"/>
      <c r="O56" s="64"/>
      <c r="P56" s="64"/>
      <c r="Q56" s="64">
        <f t="shared" ca="1" si="27"/>
        <v>392043417.83208299</v>
      </c>
      <c r="R56" s="64">
        <f ca="1">-I56*$R$5</f>
        <v>0</v>
      </c>
      <c r="S56" s="64">
        <f t="shared" ca="1" si="28"/>
        <v>392043417.83208299</v>
      </c>
    </row>
    <row r="57" spans="1:19" ht="12.75" collapsed="1" x14ac:dyDescent="0.2">
      <c r="A57" s="63" t="s">
        <v>380</v>
      </c>
      <c r="B57" s="46" t="s">
        <v>53</v>
      </c>
      <c r="C57" s="64">
        <v>658822996.62458301</v>
      </c>
      <c r="E57" s="64">
        <f t="shared" si="26"/>
        <v>658822996.62458301</v>
      </c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>
        <f t="shared" si="27"/>
        <v>658822996.62458301</v>
      </c>
      <c r="R57" s="64"/>
      <c r="S57" s="64">
        <f t="shared" si="28"/>
        <v>658822996.62458301</v>
      </c>
    </row>
    <row r="58" spans="1:19" ht="12.75" collapsed="1" x14ac:dyDescent="0.2">
      <c r="A58" s="63" t="s">
        <v>380</v>
      </c>
      <c r="B58" s="46" t="s">
        <v>54</v>
      </c>
      <c r="C58" s="64">
        <v>839507907.99583304</v>
      </c>
      <c r="E58" s="64">
        <f t="shared" si="26"/>
        <v>839507907.99583304</v>
      </c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>
        <f t="shared" si="27"/>
        <v>839507907.99583304</v>
      </c>
      <c r="R58" s="64"/>
      <c r="S58" s="64">
        <f t="shared" si="28"/>
        <v>839507907.99583304</v>
      </c>
    </row>
    <row r="59" spans="1:19" ht="12.75" collapsed="1" x14ac:dyDescent="0.2">
      <c r="A59" s="63" t="s">
        <v>380</v>
      </c>
      <c r="B59" s="46" t="s">
        <v>55</v>
      </c>
      <c r="C59" s="64">
        <v>457328636.21916598</v>
      </c>
      <c r="E59" s="64">
        <f t="shared" si="26"/>
        <v>457328636.21916598</v>
      </c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>
        <f t="shared" si="27"/>
        <v>457328636.21916598</v>
      </c>
      <c r="R59" s="64"/>
      <c r="S59" s="64">
        <f t="shared" si="28"/>
        <v>457328636.21916598</v>
      </c>
    </row>
    <row r="60" spans="1:19" ht="12.75" collapsed="1" x14ac:dyDescent="0.2">
      <c r="A60" s="63" t="s">
        <v>380</v>
      </c>
      <c r="B60" s="46" t="s">
        <v>56</v>
      </c>
      <c r="C60" s="64">
        <v>180881818.62999901</v>
      </c>
      <c r="E60" s="64">
        <f t="shared" si="26"/>
        <v>180881818.62999901</v>
      </c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>
        <f t="shared" si="27"/>
        <v>180881818.62999901</v>
      </c>
      <c r="R60" s="64"/>
      <c r="S60" s="64">
        <f t="shared" si="28"/>
        <v>180881818.62999901</v>
      </c>
    </row>
    <row r="61" spans="1:19" ht="12.75" collapsed="1" x14ac:dyDescent="0.2">
      <c r="A61" s="63" t="s">
        <v>380</v>
      </c>
      <c r="B61" s="46" t="s">
        <v>57</v>
      </c>
      <c r="C61" s="64">
        <v>136044280.14375001</v>
      </c>
      <c r="E61" s="64">
        <f t="shared" si="26"/>
        <v>136044280.14375001</v>
      </c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>
        <f t="shared" si="27"/>
        <v>136044280.14375001</v>
      </c>
      <c r="R61" s="64"/>
      <c r="S61" s="64">
        <f t="shared" si="28"/>
        <v>136044280.14375001</v>
      </c>
    </row>
    <row r="62" spans="1:19" ht="12.75" x14ac:dyDescent="0.2">
      <c r="A62" s="63" t="s">
        <v>380</v>
      </c>
      <c r="B62" s="46" t="s">
        <v>58</v>
      </c>
      <c r="C62" s="64">
        <v>0</v>
      </c>
      <c r="E62" s="64">
        <f t="shared" si="26"/>
        <v>0</v>
      </c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>
        <f t="shared" si="27"/>
        <v>0</v>
      </c>
      <c r="R62" s="64"/>
      <c r="S62" s="64">
        <f t="shared" si="28"/>
        <v>0</v>
      </c>
    </row>
    <row r="63" spans="1:19" ht="12.75" x14ac:dyDescent="0.2">
      <c r="A63" s="63" t="s">
        <v>380</v>
      </c>
      <c r="B63" s="46" t="s">
        <v>59</v>
      </c>
      <c r="C63" s="64">
        <v>0</v>
      </c>
      <c r="E63" s="64">
        <f t="shared" si="26"/>
        <v>0</v>
      </c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>
        <f t="shared" si="27"/>
        <v>0</v>
      </c>
      <c r="R63" s="64"/>
      <c r="S63" s="64">
        <f t="shared" si="28"/>
        <v>0</v>
      </c>
    </row>
    <row r="64" spans="1:19" ht="12.75" collapsed="1" x14ac:dyDescent="0.2">
      <c r="A64" s="63" t="s">
        <v>380</v>
      </c>
      <c r="B64" s="46" t="s">
        <v>60</v>
      </c>
      <c r="C64" s="64">
        <v>52258330.571666598</v>
      </c>
      <c r="E64" s="64">
        <f t="shared" si="26"/>
        <v>52258330.571666598</v>
      </c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>
        <f t="shared" si="27"/>
        <v>52258330.571666598</v>
      </c>
      <c r="R64" s="64"/>
      <c r="S64" s="64">
        <f t="shared" si="28"/>
        <v>52258330.571666598</v>
      </c>
    </row>
    <row r="65" spans="1:19" ht="12.75" collapsed="1" x14ac:dyDescent="0.2">
      <c r="A65" s="63" t="s">
        <v>380</v>
      </c>
      <c r="B65" s="46" t="s">
        <v>61</v>
      </c>
      <c r="C65" s="64">
        <v>2659127.9012499899</v>
      </c>
      <c r="E65" s="64">
        <f t="shared" si="26"/>
        <v>2659127.9012499899</v>
      </c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>
        <f t="shared" si="27"/>
        <v>2659127.9012499899</v>
      </c>
      <c r="R65" s="64"/>
      <c r="S65" s="64">
        <f t="shared" si="28"/>
        <v>2659127.9012499899</v>
      </c>
    </row>
    <row r="66" spans="1:19" ht="12.75" x14ac:dyDescent="0.2">
      <c r="A66" s="63" t="s">
        <v>380</v>
      </c>
      <c r="B66" s="46" t="s">
        <v>62</v>
      </c>
      <c r="C66" s="65">
        <v>0</v>
      </c>
      <c r="D66" s="65">
        <v>0</v>
      </c>
      <c r="E66" s="65">
        <v>0</v>
      </c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>
        <f t="shared" si="27"/>
        <v>0</v>
      </c>
      <c r="R66" s="65"/>
      <c r="S66" s="65">
        <f t="shared" si="28"/>
        <v>0</v>
      </c>
    </row>
    <row r="67" spans="1:19" ht="12.75" x14ac:dyDescent="0.2">
      <c r="A67" s="63" t="s">
        <v>380</v>
      </c>
      <c r="B67" s="50" t="s">
        <v>63</v>
      </c>
      <c r="C67" s="67">
        <f>SUM(C51:C66)</f>
        <v>3525852453.6204128</v>
      </c>
      <c r="D67" s="67">
        <f>SUM(D51:D66)</f>
        <v>-795330.19</v>
      </c>
      <c r="E67" s="67">
        <f>SUM(E51:E66)</f>
        <v>3525057123.4304128</v>
      </c>
      <c r="F67" s="67">
        <f t="shared" ref="F67:R67" si="29">SUM(F51:F66)</f>
        <v>0</v>
      </c>
      <c r="G67" s="67">
        <f t="shared" si="29"/>
        <v>0</v>
      </c>
      <c r="H67" s="67">
        <f>SUM(H51:H66)</f>
        <v>0</v>
      </c>
      <c r="I67" s="67">
        <f t="shared" ca="1" si="29"/>
        <v>-327378</v>
      </c>
      <c r="J67" s="67">
        <f t="shared" si="29"/>
        <v>0</v>
      </c>
      <c r="K67" s="67">
        <f t="shared" ca="1" si="29"/>
        <v>2419118.0557666672</v>
      </c>
      <c r="L67" s="67">
        <f t="shared" si="29"/>
        <v>0</v>
      </c>
      <c r="M67" s="67">
        <f t="shared" si="29"/>
        <v>0</v>
      </c>
      <c r="N67" s="67">
        <f t="shared" si="29"/>
        <v>0</v>
      </c>
      <c r="O67" s="67">
        <f t="shared" si="29"/>
        <v>0</v>
      </c>
      <c r="P67" s="67">
        <f t="shared" si="29"/>
        <v>0</v>
      </c>
      <c r="Q67" s="67">
        <f t="shared" ca="1" si="29"/>
        <v>3527148863.4861794</v>
      </c>
      <c r="R67" s="67">
        <f t="shared" ca="1" si="29"/>
        <v>0</v>
      </c>
      <c r="S67" s="67">
        <f t="shared" ref="S67" ca="1" si="30">SUM(S51:S66)</f>
        <v>3527148863.4861794</v>
      </c>
    </row>
    <row r="68" spans="1:19" ht="12.75" x14ac:dyDescent="0.2">
      <c r="A68" s="63" t="s">
        <v>380</v>
      </c>
      <c r="B68" s="46" t="s">
        <v>64</v>
      </c>
      <c r="C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</row>
    <row r="69" spans="1:19" ht="12.75" collapsed="1" x14ac:dyDescent="0.2">
      <c r="A69" s="63" t="s">
        <v>380</v>
      </c>
      <c r="B69" s="46" t="s">
        <v>65</v>
      </c>
      <c r="C69" s="64">
        <v>23500635.528460499</v>
      </c>
      <c r="E69" s="64">
        <f t="shared" ref="E69:E84" si="31">SUM(C69:D69)</f>
        <v>23500635.528460499</v>
      </c>
      <c r="F69" s="64"/>
      <c r="G69" s="64">
        <f ca="1">'[6]RB&amp;IS by FERC'!$I$9</f>
        <v>11090930.553116666</v>
      </c>
      <c r="H69" s="64"/>
      <c r="I69" s="64"/>
      <c r="J69" s="64"/>
      <c r="K69" s="64"/>
      <c r="L69" s="64"/>
      <c r="M69" s="64"/>
      <c r="N69" s="64"/>
      <c r="O69" s="64"/>
      <c r="P69" s="64"/>
      <c r="Q69" s="64">
        <f t="shared" ref="Q69:Q84" ca="1" si="32">SUM(E69:P69)</f>
        <v>34591566.081577167</v>
      </c>
      <c r="R69" s="64"/>
      <c r="S69" s="64">
        <f t="shared" ref="S69:S84" ca="1" si="33">SUM(Q69:R69)</f>
        <v>34591566.081577167</v>
      </c>
    </row>
    <row r="70" spans="1:19" ht="12.75" collapsed="1" x14ac:dyDescent="0.2">
      <c r="A70" s="63" t="s">
        <v>380</v>
      </c>
      <c r="B70" s="46" t="s">
        <v>66</v>
      </c>
      <c r="C70" s="64">
        <v>136018948.91572899</v>
      </c>
      <c r="D70" s="1">
        <f ca="1">-D71</f>
        <v>-2296590.5674166665</v>
      </c>
      <c r="E70" s="64">
        <f t="shared" ca="1" si="31"/>
        <v>133722358.34831232</v>
      </c>
      <c r="F70" s="64"/>
      <c r="G70" s="64">
        <f ca="1">'[6]RB&amp;IS by FERC'!$I$10</f>
        <v>6947080.7489083335</v>
      </c>
      <c r="H70" s="64"/>
      <c r="I70" s="64"/>
      <c r="J70" s="64"/>
      <c r="K70" s="64"/>
      <c r="L70" s="64"/>
      <c r="M70" s="64"/>
      <c r="N70" s="64"/>
      <c r="O70" s="64"/>
      <c r="P70" s="64"/>
      <c r="Q70" s="64">
        <f t="shared" ca="1" si="32"/>
        <v>140669439.09722066</v>
      </c>
      <c r="R70" s="64"/>
      <c r="S70" s="64">
        <f t="shared" ca="1" si="33"/>
        <v>140669439.09722066</v>
      </c>
    </row>
    <row r="71" spans="1:19" ht="12.75" x14ac:dyDescent="0.2">
      <c r="A71" s="63"/>
      <c r="B71" s="117" t="s">
        <v>400</v>
      </c>
      <c r="C71" s="64"/>
      <c r="D71" s="1">
        <f ca="1">'[6]RB&amp;IS by FERC'!$G$11</f>
        <v>2296590.5674166665</v>
      </c>
      <c r="E71" s="64">
        <f t="shared" ca="1" si="31"/>
        <v>2296590.5674166665</v>
      </c>
      <c r="F71" s="64"/>
      <c r="G71" s="64">
        <f ca="1">'[6]RB&amp;IS by FERC'!$I$11</f>
        <v>-2296590.5674166665</v>
      </c>
      <c r="H71" s="64"/>
      <c r="I71" s="64"/>
      <c r="J71" s="64"/>
      <c r="K71" s="64"/>
      <c r="L71" s="64"/>
      <c r="M71" s="64"/>
      <c r="N71" s="64"/>
      <c r="O71" s="64"/>
      <c r="P71" s="64"/>
      <c r="Q71" s="64">
        <f t="shared" ca="1" si="32"/>
        <v>0</v>
      </c>
      <c r="R71" s="64"/>
      <c r="S71" s="64">
        <f t="shared" ca="1" si="33"/>
        <v>0</v>
      </c>
    </row>
    <row r="72" spans="1:19" ht="12.75" collapsed="1" x14ac:dyDescent="0.2">
      <c r="A72" s="63" t="s">
        <v>380</v>
      </c>
      <c r="B72" s="46" t="s">
        <v>67</v>
      </c>
      <c r="C72" s="64">
        <v>83991254.610513493</v>
      </c>
      <c r="E72" s="64">
        <f t="shared" si="31"/>
        <v>83991254.610513493</v>
      </c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>
        <f t="shared" si="32"/>
        <v>83991254.610513493</v>
      </c>
      <c r="R72" s="64"/>
      <c r="S72" s="64">
        <f t="shared" si="33"/>
        <v>83991254.610513493</v>
      </c>
    </row>
    <row r="73" spans="1:19" ht="12.75" collapsed="1" x14ac:dyDescent="0.2">
      <c r="A73" s="63" t="s">
        <v>380</v>
      </c>
      <c r="B73" s="46" t="s">
        <v>68</v>
      </c>
      <c r="C73" s="64">
        <v>13379543.047083501</v>
      </c>
      <c r="E73" s="64">
        <f t="shared" si="31"/>
        <v>13379543.047083501</v>
      </c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>
        <f t="shared" si="32"/>
        <v>13379543.047083501</v>
      </c>
      <c r="R73" s="64"/>
      <c r="S73" s="64">
        <f t="shared" si="33"/>
        <v>13379543.047083501</v>
      </c>
    </row>
    <row r="74" spans="1:19" ht="12.75" collapsed="1" x14ac:dyDescent="0.2">
      <c r="A74" s="63" t="s">
        <v>380</v>
      </c>
      <c r="B74" s="46" t="s">
        <v>69</v>
      </c>
      <c r="C74" s="64">
        <v>798002.50228599901</v>
      </c>
      <c r="E74" s="64">
        <f t="shared" si="31"/>
        <v>798002.50228599901</v>
      </c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>
        <f t="shared" si="32"/>
        <v>798002.50228599901</v>
      </c>
      <c r="R74" s="64"/>
      <c r="S74" s="64">
        <f t="shared" si="33"/>
        <v>798002.50228599901</v>
      </c>
    </row>
    <row r="75" spans="1:19" ht="12.75" collapsed="1" x14ac:dyDescent="0.2">
      <c r="A75" s="63" t="s">
        <v>380</v>
      </c>
      <c r="B75" s="46" t="s">
        <v>70</v>
      </c>
      <c r="C75" s="64">
        <v>13311690.639508801</v>
      </c>
      <c r="E75" s="64">
        <f t="shared" si="31"/>
        <v>13311690.639508801</v>
      </c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>
        <f t="shared" si="32"/>
        <v>13311690.639508801</v>
      </c>
      <c r="R75" s="64"/>
      <c r="S75" s="64">
        <f t="shared" si="33"/>
        <v>13311690.639508801</v>
      </c>
    </row>
    <row r="76" spans="1:19" ht="12.75" collapsed="1" x14ac:dyDescent="0.2">
      <c r="A76" s="63" t="s">
        <v>380</v>
      </c>
      <c r="B76" s="46" t="s">
        <v>71</v>
      </c>
      <c r="C76" s="64">
        <v>12031126.7299999</v>
      </c>
      <c r="E76" s="64">
        <f t="shared" si="31"/>
        <v>12031126.7299999</v>
      </c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>
        <f t="shared" si="32"/>
        <v>12031126.7299999</v>
      </c>
      <c r="R76" s="64"/>
      <c r="S76" s="64">
        <f t="shared" si="33"/>
        <v>12031126.7299999</v>
      </c>
    </row>
    <row r="77" spans="1:19" ht="12.75" collapsed="1" x14ac:dyDescent="0.2">
      <c r="A77" s="63" t="s">
        <v>380</v>
      </c>
      <c r="B77" s="46" t="s">
        <v>72</v>
      </c>
      <c r="C77" s="64">
        <v>6323256.5831426596</v>
      </c>
      <c r="E77" s="64">
        <f t="shared" si="31"/>
        <v>6323256.5831426596</v>
      </c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>
        <f t="shared" si="32"/>
        <v>6323256.5831426596</v>
      </c>
      <c r="R77" s="64"/>
      <c r="S77" s="64">
        <f t="shared" si="33"/>
        <v>6323256.5831426596</v>
      </c>
    </row>
    <row r="78" spans="1:19" ht="12.75" collapsed="1" x14ac:dyDescent="0.2">
      <c r="A78" s="63" t="s">
        <v>380</v>
      </c>
      <c r="B78" s="46" t="s">
        <v>73</v>
      </c>
      <c r="C78" s="64">
        <v>147993975.31044</v>
      </c>
      <c r="E78" s="64">
        <f t="shared" si="31"/>
        <v>147993975.31044</v>
      </c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>
        <f t="shared" si="32"/>
        <v>147993975.31044</v>
      </c>
      <c r="R78" s="64"/>
      <c r="S78" s="64">
        <f t="shared" si="33"/>
        <v>147993975.31044</v>
      </c>
    </row>
    <row r="79" spans="1:19" ht="12.75" collapsed="1" x14ac:dyDescent="0.2">
      <c r="A79" s="63" t="s">
        <v>380</v>
      </c>
      <c r="B79" s="46" t="s">
        <v>74</v>
      </c>
      <c r="C79" s="64">
        <v>967417.93570825004</v>
      </c>
      <c r="E79" s="64">
        <f t="shared" si="31"/>
        <v>967417.93570825004</v>
      </c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>
        <f t="shared" si="32"/>
        <v>967417.93570825004</v>
      </c>
      <c r="R79" s="64"/>
      <c r="S79" s="64">
        <f t="shared" si="33"/>
        <v>967417.93570825004</v>
      </c>
    </row>
    <row r="80" spans="1:19" ht="12.75" collapsed="1" x14ac:dyDescent="0.2">
      <c r="A80" s="63" t="s">
        <v>380</v>
      </c>
      <c r="B80" s="46" t="s">
        <v>75</v>
      </c>
      <c r="C80" s="68">
        <v>524689.35020600003</v>
      </c>
      <c r="E80" s="68">
        <f t="shared" si="31"/>
        <v>524689.35020600003</v>
      </c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>
        <f t="shared" si="32"/>
        <v>524689.35020600003</v>
      </c>
      <c r="R80" s="68"/>
      <c r="S80" s="68">
        <f t="shared" si="33"/>
        <v>524689.35020600003</v>
      </c>
    </row>
    <row r="81" spans="1:20" ht="12.75" x14ac:dyDescent="0.2">
      <c r="A81" s="63"/>
      <c r="B81" s="46" t="s">
        <v>397</v>
      </c>
      <c r="C81" s="68"/>
      <c r="D81" s="1">
        <v>-23683</v>
      </c>
      <c r="E81" s="68">
        <f t="shared" si="31"/>
        <v>-23683</v>
      </c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>
        <f t="shared" si="32"/>
        <v>-23683</v>
      </c>
      <c r="R81" s="68"/>
      <c r="S81" s="68">
        <f t="shared" si="33"/>
        <v>-23683</v>
      </c>
    </row>
    <row r="82" spans="1:20" ht="12.75" x14ac:dyDescent="0.2">
      <c r="A82" s="63" t="s">
        <v>382</v>
      </c>
      <c r="B82" s="46" t="s">
        <v>82</v>
      </c>
      <c r="C82" s="69">
        <f>+'Electric Rate Base'!C5</f>
        <v>41339.383333333339</v>
      </c>
      <c r="E82" s="111">
        <f t="shared" si="31"/>
        <v>41339.383333333339</v>
      </c>
      <c r="F82" s="111"/>
      <c r="G82" s="111"/>
      <c r="H82" s="111"/>
      <c r="I82" s="111"/>
      <c r="J82" s="111"/>
      <c r="K82" s="111"/>
      <c r="L82" s="111"/>
      <c r="M82" s="111"/>
      <c r="N82" s="111"/>
      <c r="O82" s="111"/>
      <c r="P82" s="111"/>
      <c r="Q82" s="111">
        <f t="shared" si="32"/>
        <v>41339.383333333339</v>
      </c>
      <c r="R82" s="111"/>
      <c r="S82" s="111">
        <f t="shared" si="33"/>
        <v>41339.383333333339</v>
      </c>
    </row>
    <row r="83" spans="1:20" ht="12.75" x14ac:dyDescent="0.2">
      <c r="A83" s="63" t="s">
        <v>382</v>
      </c>
      <c r="B83" s="118" t="s">
        <v>83</v>
      </c>
      <c r="C83" s="69">
        <v>0</v>
      </c>
      <c r="E83" s="111">
        <f t="shared" si="31"/>
        <v>0</v>
      </c>
      <c r="F83" s="111"/>
      <c r="G83" s="111"/>
      <c r="H83" s="111"/>
      <c r="I83" s="111"/>
      <c r="J83" s="111"/>
      <c r="K83" s="111"/>
      <c r="L83" s="111"/>
      <c r="M83" s="111"/>
      <c r="N83" s="111"/>
      <c r="O83" s="111"/>
      <c r="P83" s="111"/>
      <c r="Q83" s="111">
        <f t="shared" si="32"/>
        <v>0</v>
      </c>
      <c r="R83" s="111"/>
      <c r="S83" s="111">
        <f t="shared" si="33"/>
        <v>0</v>
      </c>
    </row>
    <row r="84" spans="1:20" ht="12.75" x14ac:dyDescent="0.2">
      <c r="A84" s="63" t="s">
        <v>382</v>
      </c>
      <c r="B84" s="46" t="s">
        <v>97</v>
      </c>
      <c r="C84" s="69">
        <f>+'Electric Rate Base'!C21*0.6718</f>
        <v>3480.2431049999996</v>
      </c>
      <c r="D84" s="1">
        <v>7.4</v>
      </c>
      <c r="E84" s="111">
        <f t="shared" si="31"/>
        <v>3487.6431049999997</v>
      </c>
      <c r="F84" s="111"/>
      <c r="G84" s="111"/>
      <c r="H84" s="111"/>
      <c r="I84" s="111"/>
      <c r="J84" s="111"/>
      <c r="K84" s="111"/>
      <c r="L84" s="111"/>
      <c r="M84" s="111"/>
      <c r="N84" s="111"/>
      <c r="O84" s="111"/>
      <c r="P84" s="111"/>
      <c r="Q84" s="111">
        <f t="shared" si="32"/>
        <v>3487.6431049999997</v>
      </c>
      <c r="R84" s="111"/>
      <c r="S84" s="111">
        <f t="shared" si="33"/>
        <v>3487.6431049999997</v>
      </c>
    </row>
    <row r="85" spans="1:20" ht="12.75" x14ac:dyDescent="0.2">
      <c r="A85" s="63" t="s">
        <v>380</v>
      </c>
      <c r="B85" s="50" t="s">
        <v>76</v>
      </c>
      <c r="C85" s="70">
        <f>SUM(C69:C84)</f>
        <v>438885360.7795164</v>
      </c>
      <c r="D85" s="70">
        <f ca="1">SUM(D69:D84)</f>
        <v>-23675.599999999999</v>
      </c>
      <c r="E85" s="70">
        <f ca="1">SUM(E69:E84)</f>
        <v>438861685.17951638</v>
      </c>
      <c r="F85" s="70">
        <f>SUM(F69:F84)</f>
        <v>0</v>
      </c>
      <c r="G85" s="70">
        <f t="shared" ref="G85:Q85" ca="1" si="34">SUM(G69:G84)</f>
        <v>15741420.734608332</v>
      </c>
      <c r="H85" s="70">
        <f>SUM(H69:H84)</f>
        <v>0</v>
      </c>
      <c r="I85" s="70">
        <f t="shared" si="34"/>
        <v>0</v>
      </c>
      <c r="J85" s="70">
        <f t="shared" si="34"/>
        <v>0</v>
      </c>
      <c r="K85" s="70">
        <f t="shared" si="34"/>
        <v>0</v>
      </c>
      <c r="L85" s="70">
        <f t="shared" si="34"/>
        <v>0</v>
      </c>
      <c r="M85" s="70">
        <f t="shared" si="34"/>
        <v>0</v>
      </c>
      <c r="N85" s="70">
        <f t="shared" si="34"/>
        <v>0</v>
      </c>
      <c r="O85" s="70">
        <f t="shared" si="34"/>
        <v>0</v>
      </c>
      <c r="P85" s="70">
        <f t="shared" si="34"/>
        <v>0</v>
      </c>
      <c r="Q85" s="70">
        <f t="shared" ca="1" si="34"/>
        <v>454603105.91412473</v>
      </c>
      <c r="R85" s="70">
        <f>SUM(R69:R84)</f>
        <v>0</v>
      </c>
      <c r="S85" s="70">
        <f t="shared" ref="S85" ca="1" si="35">SUM(S69:S84)</f>
        <v>454603105.91412473</v>
      </c>
    </row>
    <row r="86" spans="1:20" ht="12.75" x14ac:dyDescent="0.2">
      <c r="A86" s="63" t="s">
        <v>380</v>
      </c>
      <c r="B86" s="46" t="s">
        <v>77</v>
      </c>
      <c r="C86" s="64"/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</row>
    <row r="87" spans="1:20" ht="12.75" collapsed="1" x14ac:dyDescent="0.2">
      <c r="A87" s="63" t="s">
        <v>380</v>
      </c>
      <c r="B87" s="46" t="s">
        <v>78</v>
      </c>
      <c r="C87" s="64">
        <v>114201.76</v>
      </c>
      <c r="E87" s="64">
        <f t="shared" ref="E87:E89" si="36">SUM(C87:D87)</f>
        <v>114201.76</v>
      </c>
      <c r="F87" s="64"/>
      <c r="G87" s="64"/>
      <c r="H87" s="64"/>
      <c r="I87" s="64"/>
      <c r="J87" s="64"/>
      <c r="K87" s="64"/>
      <c r="L87" s="64"/>
      <c r="M87" s="64"/>
      <c r="N87" s="64"/>
      <c r="O87" s="64"/>
      <c r="P87" s="64"/>
      <c r="Q87" s="64">
        <f>SUM(E87:P87)</f>
        <v>114201.76</v>
      </c>
      <c r="R87" s="64"/>
      <c r="S87" s="64">
        <f>SUM(Q87:R87)</f>
        <v>114201.76</v>
      </c>
    </row>
    <row r="88" spans="1:20" ht="12.75" collapsed="1" x14ac:dyDescent="0.2">
      <c r="A88" s="63" t="s">
        <v>380</v>
      </c>
      <c r="B88" s="46" t="s">
        <v>79</v>
      </c>
      <c r="C88" s="64">
        <v>55357595.287326999</v>
      </c>
      <c r="E88" s="64">
        <f t="shared" si="36"/>
        <v>55357595.287326999</v>
      </c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4">
        <f>SUM(E88:P88)</f>
        <v>55357595.287326999</v>
      </c>
      <c r="R88" s="64">
        <f>-T88*$R$5</f>
        <v>0</v>
      </c>
      <c r="S88" s="64">
        <f>SUM(Q88:R88)</f>
        <v>55357595.287326999</v>
      </c>
      <c r="T88" s="104"/>
    </row>
    <row r="89" spans="1:20" ht="12.75" collapsed="1" x14ac:dyDescent="0.2">
      <c r="A89" s="63" t="s">
        <v>380</v>
      </c>
      <c r="B89" s="46" t="s">
        <v>80</v>
      </c>
      <c r="C89" s="65">
        <v>194218779.98818001</v>
      </c>
      <c r="E89" s="65">
        <f t="shared" si="36"/>
        <v>194218779.98818001</v>
      </c>
      <c r="F89" s="65"/>
      <c r="G89" s="65"/>
      <c r="H89" s="65"/>
      <c r="I89" s="65"/>
      <c r="J89" s="65"/>
      <c r="K89" s="65"/>
      <c r="L89" s="65">
        <v>0</v>
      </c>
      <c r="M89" s="65"/>
      <c r="N89" s="65"/>
      <c r="O89" s="65"/>
      <c r="P89" s="65"/>
      <c r="Q89" s="65">
        <f>SUM(E89:P89)</f>
        <v>194218779.98818001</v>
      </c>
      <c r="R89" s="65"/>
      <c r="S89" s="65">
        <f>SUM(Q89:R89)</f>
        <v>194218779.98818001</v>
      </c>
    </row>
    <row r="90" spans="1:20" ht="12.75" x14ac:dyDescent="0.2">
      <c r="A90" s="63" t="s">
        <v>380</v>
      </c>
      <c r="B90" s="46" t="s">
        <v>81</v>
      </c>
      <c r="C90" s="67">
        <f>SUM(C87,C88,C89)</f>
        <v>249690577.03550702</v>
      </c>
      <c r="D90" s="70">
        <f>SUM(D87,D88,D89)</f>
        <v>0</v>
      </c>
      <c r="E90" s="67">
        <f>SUM(E87,E88,E89)</f>
        <v>249690577.03550702</v>
      </c>
      <c r="F90" s="67">
        <f t="shared" ref="F90:R90" si="37">SUM(F87,F88,F89)</f>
        <v>0</v>
      </c>
      <c r="G90" s="67">
        <f t="shared" si="37"/>
        <v>0</v>
      </c>
      <c r="H90" s="67">
        <f>SUM(H87,H88,H89)</f>
        <v>0</v>
      </c>
      <c r="I90" s="67">
        <f t="shared" si="37"/>
        <v>0</v>
      </c>
      <c r="J90" s="67">
        <f t="shared" si="37"/>
        <v>0</v>
      </c>
      <c r="K90" s="67">
        <f t="shared" si="37"/>
        <v>0</v>
      </c>
      <c r="L90" s="67">
        <f t="shared" si="37"/>
        <v>0</v>
      </c>
      <c r="M90" s="67">
        <f t="shared" si="37"/>
        <v>0</v>
      </c>
      <c r="N90" s="67">
        <f t="shared" si="37"/>
        <v>0</v>
      </c>
      <c r="O90" s="67">
        <f t="shared" si="37"/>
        <v>0</v>
      </c>
      <c r="P90" s="67">
        <f t="shared" si="37"/>
        <v>0</v>
      </c>
      <c r="Q90" s="67">
        <f t="shared" si="37"/>
        <v>249690577.03550702</v>
      </c>
      <c r="R90" s="67">
        <f t="shared" si="37"/>
        <v>0</v>
      </c>
      <c r="S90" s="67">
        <f t="shared" ref="S90" si="38">SUM(S87,S88,S89)</f>
        <v>249690577.03550702</v>
      </c>
    </row>
    <row r="91" spans="1:20" ht="12.75" x14ac:dyDescent="0.2">
      <c r="A91" s="63" t="s">
        <v>382</v>
      </c>
      <c r="B91" s="119" t="s">
        <v>106</v>
      </c>
      <c r="C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</row>
    <row r="92" spans="1:20" ht="12.75" x14ac:dyDescent="0.2">
      <c r="A92" s="63" t="s">
        <v>382</v>
      </c>
      <c r="B92" s="120" t="s">
        <v>107</v>
      </c>
      <c r="C92" s="72">
        <f>+'Electric Rate Base'!C30</f>
        <v>946172.25</v>
      </c>
      <c r="E92" s="71">
        <f t="shared" ref="E92:E97" si="39">SUM(C92:D92)</f>
        <v>946172.25</v>
      </c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>
        <f t="shared" ref="Q92:Q97" si="40">SUM(E92:P92)</f>
        <v>946172.25</v>
      </c>
      <c r="R92" s="71"/>
      <c r="S92" s="71">
        <f t="shared" ref="S92:S97" si="41">SUM(Q92:R92)</f>
        <v>946172.25</v>
      </c>
    </row>
    <row r="93" spans="1:20" ht="12.75" x14ac:dyDescent="0.2">
      <c r="A93" s="63" t="s">
        <v>382</v>
      </c>
      <c r="B93" s="120" t="s">
        <v>108</v>
      </c>
      <c r="C93" s="72">
        <f>+'Electric Rate Base'!C31</f>
        <v>302358.00999999995</v>
      </c>
      <c r="E93" s="71">
        <f t="shared" si="39"/>
        <v>302358.00999999995</v>
      </c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>
        <f t="shared" si="40"/>
        <v>302358.00999999995</v>
      </c>
      <c r="R93" s="71"/>
      <c r="S93" s="71">
        <f t="shared" si="41"/>
        <v>302358.00999999995</v>
      </c>
    </row>
    <row r="94" spans="1:20" ht="12.75" x14ac:dyDescent="0.2">
      <c r="A94" s="63" t="s">
        <v>382</v>
      </c>
      <c r="B94" s="120" t="s">
        <v>109</v>
      </c>
      <c r="C94" s="72">
        <f>+'Electric Rate Base'!C32</f>
        <v>76622596.840000018</v>
      </c>
      <c r="E94" s="71">
        <f t="shared" si="39"/>
        <v>76622596.840000018</v>
      </c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>
        <f t="shared" si="40"/>
        <v>76622596.840000018</v>
      </c>
      <c r="R94" s="71">
        <f>-Q94*$R$5</f>
        <v>0</v>
      </c>
      <c r="S94" s="71">
        <f t="shared" si="41"/>
        <v>76622596.840000018</v>
      </c>
    </row>
    <row r="95" spans="1:20" ht="12.75" x14ac:dyDescent="0.2">
      <c r="A95" s="63" t="s">
        <v>382</v>
      </c>
      <c r="B95" s="120" t="s">
        <v>110</v>
      </c>
      <c r="C95" s="72">
        <f>+'Electric Rate Base'!C33</f>
        <v>156960790.83999997</v>
      </c>
      <c r="E95" s="71">
        <f t="shared" si="39"/>
        <v>156960790.83999997</v>
      </c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>
        <f t="shared" si="40"/>
        <v>156960790.83999997</v>
      </c>
      <c r="R95" s="71">
        <f>-Q95*$R$5</f>
        <v>0</v>
      </c>
      <c r="S95" s="71">
        <f t="shared" si="41"/>
        <v>156960790.83999997</v>
      </c>
    </row>
    <row r="96" spans="1:20" ht="12.75" x14ac:dyDescent="0.2">
      <c r="A96" s="63" t="s">
        <v>382</v>
      </c>
      <c r="B96" s="121" t="s">
        <v>111</v>
      </c>
      <c r="C96" s="72">
        <f>+'Electric Rate Base'!C34</f>
        <v>16950332.900000002</v>
      </c>
      <c r="E96" s="71">
        <f t="shared" si="39"/>
        <v>16950332.900000002</v>
      </c>
      <c r="F96" s="71"/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71">
        <f t="shared" si="40"/>
        <v>16950332.900000002</v>
      </c>
      <c r="R96" s="71">
        <f>-Q96*$R$5</f>
        <v>0</v>
      </c>
      <c r="S96" s="71">
        <f t="shared" si="41"/>
        <v>16950332.900000002</v>
      </c>
    </row>
    <row r="97" spans="1:20" ht="12.75" x14ac:dyDescent="0.2">
      <c r="A97" s="63" t="s">
        <v>382</v>
      </c>
      <c r="B97" s="121" t="s">
        <v>112</v>
      </c>
      <c r="C97" s="72">
        <f>+'Electric Rate Base'!C35</f>
        <v>31009424.02999999</v>
      </c>
      <c r="E97" s="71">
        <f t="shared" si="39"/>
        <v>31009424.02999999</v>
      </c>
      <c r="F97" s="71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>
        <f t="shared" si="40"/>
        <v>31009424.02999999</v>
      </c>
      <c r="R97" s="71">
        <f>-Q97*$R$5</f>
        <v>0</v>
      </c>
      <c r="S97" s="71">
        <f t="shared" si="41"/>
        <v>31009424.02999999</v>
      </c>
    </row>
    <row r="98" spans="1:20" ht="12.75" x14ac:dyDescent="0.2">
      <c r="A98" s="63"/>
      <c r="B98" s="121"/>
      <c r="C98" s="70">
        <f>SUM(C92:C97)</f>
        <v>282791674.87</v>
      </c>
      <c r="D98" s="70">
        <f>SUM(D92:D97)</f>
        <v>0</v>
      </c>
      <c r="E98" s="70">
        <f>SUM(E92:E97)</f>
        <v>282791674.87</v>
      </c>
      <c r="F98" s="70">
        <f t="shared" ref="F98:R98" si="42">SUM(F92:F97)</f>
        <v>0</v>
      </c>
      <c r="G98" s="70">
        <f t="shared" si="42"/>
        <v>0</v>
      </c>
      <c r="H98" s="70">
        <f>SUM(H92:H97)</f>
        <v>0</v>
      </c>
      <c r="I98" s="70">
        <f t="shared" si="42"/>
        <v>0</v>
      </c>
      <c r="J98" s="70">
        <f t="shared" si="42"/>
        <v>0</v>
      </c>
      <c r="K98" s="70">
        <f t="shared" si="42"/>
        <v>0</v>
      </c>
      <c r="L98" s="70">
        <f t="shared" si="42"/>
        <v>0</v>
      </c>
      <c r="M98" s="70">
        <f t="shared" si="42"/>
        <v>0</v>
      </c>
      <c r="N98" s="70">
        <f t="shared" si="42"/>
        <v>0</v>
      </c>
      <c r="O98" s="70">
        <f t="shared" si="42"/>
        <v>0</v>
      </c>
      <c r="P98" s="70">
        <f t="shared" si="42"/>
        <v>0</v>
      </c>
      <c r="Q98" s="70">
        <f t="shared" si="42"/>
        <v>282791674.87</v>
      </c>
      <c r="R98" s="70">
        <f t="shared" si="42"/>
        <v>0</v>
      </c>
      <c r="S98" s="70">
        <f t="shared" ref="S98" si="43">SUM(S92:S97)</f>
        <v>282791674.87</v>
      </c>
    </row>
    <row r="99" spans="1:20" ht="12.75" x14ac:dyDescent="0.2">
      <c r="A99" s="63"/>
      <c r="B99" s="119" t="s">
        <v>398</v>
      </c>
      <c r="C99" s="71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</row>
    <row r="100" spans="1:20" ht="12.75" x14ac:dyDescent="0.2">
      <c r="A100" s="63" t="s">
        <v>382</v>
      </c>
      <c r="B100" s="120" t="s">
        <v>84</v>
      </c>
      <c r="C100" s="69">
        <f>+'Electric Rate Base'!C6</f>
        <v>-19091254.050416667</v>
      </c>
      <c r="E100" s="111">
        <f t="shared" ref="E100:E121" si="44">SUM(C100:D100)</f>
        <v>-19091254.050416667</v>
      </c>
      <c r="F100" s="111"/>
      <c r="G100" s="111"/>
      <c r="H100" s="111"/>
      <c r="I100" s="111"/>
      <c r="J100" s="111"/>
      <c r="K100" s="111"/>
      <c r="L100" s="111"/>
      <c r="M100" s="111"/>
      <c r="N100" s="111"/>
      <c r="O100" s="111"/>
      <c r="P100" s="111"/>
      <c r="Q100" s="111">
        <f t="shared" ref="Q100:Q121" si="45">SUM(E100:P100)</f>
        <v>-19091254.050416667</v>
      </c>
      <c r="R100" s="111">
        <f>-Q100*$R$5</f>
        <v>0</v>
      </c>
      <c r="S100" s="111">
        <f t="shared" ref="S100:S121" si="46">SUM(Q100:R100)</f>
        <v>-19091254.050416667</v>
      </c>
      <c r="T100" s="104"/>
    </row>
    <row r="101" spans="1:20" ht="12.75" x14ac:dyDescent="0.2">
      <c r="A101" s="63" t="s">
        <v>382</v>
      </c>
      <c r="B101" s="120" t="s">
        <v>85</v>
      </c>
      <c r="C101" s="69">
        <f>+'Electric Rate Base'!C7</f>
        <v>-19475859.264583334</v>
      </c>
      <c r="E101" s="111">
        <f t="shared" si="44"/>
        <v>-19475859.264583334</v>
      </c>
      <c r="F101" s="111"/>
      <c r="G101" s="111"/>
      <c r="H101" s="111"/>
      <c r="I101" s="111"/>
      <c r="J101" s="111"/>
      <c r="K101" s="111"/>
      <c r="L101" s="111"/>
      <c r="M101" s="111"/>
      <c r="N101" s="111"/>
      <c r="O101" s="111"/>
      <c r="P101" s="111"/>
      <c r="Q101" s="111">
        <f t="shared" si="45"/>
        <v>-19475859.264583334</v>
      </c>
      <c r="R101" s="111">
        <f>-Q101*$R$5</f>
        <v>0</v>
      </c>
      <c r="S101" s="111">
        <f t="shared" si="46"/>
        <v>-19475859.264583334</v>
      </c>
      <c r="T101" s="103"/>
    </row>
    <row r="102" spans="1:20" ht="12.75" x14ac:dyDescent="0.2">
      <c r="A102" s="63" t="s">
        <v>382</v>
      </c>
      <c r="B102" s="120" t="s">
        <v>86</v>
      </c>
      <c r="C102" s="69">
        <f>+'Electric Rate Base'!C8</f>
        <v>-7829614.4329166664</v>
      </c>
      <c r="E102" s="111">
        <f t="shared" si="44"/>
        <v>-7829614.4329166664</v>
      </c>
      <c r="F102" s="111"/>
      <c r="G102" s="111"/>
      <c r="H102" s="111"/>
      <c r="I102" s="111"/>
      <c r="J102" s="111"/>
      <c r="K102" s="111"/>
      <c r="L102" s="111"/>
      <c r="M102" s="111"/>
      <c r="N102" s="111"/>
      <c r="O102" s="111"/>
      <c r="P102" s="111"/>
      <c r="Q102" s="111">
        <f t="shared" si="45"/>
        <v>-7829614.4329166664</v>
      </c>
      <c r="R102" s="111">
        <f>-Q102*$R$5</f>
        <v>0</v>
      </c>
      <c r="S102" s="111">
        <f t="shared" si="46"/>
        <v>-7829614.4329166664</v>
      </c>
      <c r="T102" s="103"/>
    </row>
    <row r="103" spans="1:20" ht="12.75" x14ac:dyDescent="0.2">
      <c r="A103" s="63" t="s">
        <v>382</v>
      </c>
      <c r="B103" s="120" t="s">
        <v>87</v>
      </c>
      <c r="C103" s="69">
        <f>+'Electric Rate Base'!C9</f>
        <v>-6160895.7470833324</v>
      </c>
      <c r="E103" s="111">
        <f t="shared" si="44"/>
        <v>-6160895.7470833324</v>
      </c>
      <c r="F103" s="111"/>
      <c r="G103" s="111"/>
      <c r="H103" s="111"/>
      <c r="I103" s="111"/>
      <c r="J103" s="111"/>
      <c r="K103" s="111"/>
      <c r="L103" s="111"/>
      <c r="M103" s="111"/>
      <c r="N103" s="111"/>
      <c r="O103" s="111"/>
      <c r="P103" s="111"/>
      <c r="Q103" s="111">
        <f t="shared" si="45"/>
        <v>-6160895.7470833324</v>
      </c>
      <c r="R103" s="111"/>
      <c r="S103" s="111">
        <f t="shared" si="46"/>
        <v>-6160895.7470833324</v>
      </c>
      <c r="T103" s="103"/>
    </row>
    <row r="104" spans="1:20" ht="12.75" x14ac:dyDescent="0.2">
      <c r="A104" s="63" t="s">
        <v>382</v>
      </c>
      <c r="B104" s="120" t="s">
        <v>88</v>
      </c>
      <c r="C104" s="69">
        <f>+'Electric Rate Base'!C10</f>
        <v>-9082009.5095833335</v>
      </c>
      <c r="E104" s="111">
        <f t="shared" si="44"/>
        <v>-9082009.5095833335</v>
      </c>
      <c r="F104" s="111"/>
      <c r="G104" s="111"/>
      <c r="H104" s="111"/>
      <c r="I104" s="111"/>
      <c r="J104" s="111"/>
      <c r="K104" s="111"/>
      <c r="L104" s="111"/>
      <c r="M104" s="111"/>
      <c r="N104" s="111"/>
      <c r="O104" s="111"/>
      <c r="P104" s="111"/>
      <c r="Q104" s="111">
        <f t="shared" si="45"/>
        <v>-9082009.5095833335</v>
      </c>
      <c r="R104" s="111"/>
      <c r="S104" s="111">
        <f t="shared" si="46"/>
        <v>-9082009.5095833335</v>
      </c>
      <c r="T104" s="103"/>
    </row>
    <row r="105" spans="1:20" ht="12.75" x14ac:dyDescent="0.2">
      <c r="A105" s="63" t="s">
        <v>382</v>
      </c>
      <c r="B105" s="120" t="s">
        <v>89</v>
      </c>
      <c r="C105" s="69">
        <f>+'Electric Rate Base'!C11</f>
        <v>-12116038.135416666</v>
      </c>
      <c r="E105" s="111">
        <f t="shared" si="44"/>
        <v>-12116038.135416666</v>
      </c>
      <c r="F105" s="111"/>
      <c r="G105" s="111"/>
      <c r="H105" s="111"/>
      <c r="I105" s="111"/>
      <c r="J105" s="111"/>
      <c r="K105" s="111"/>
      <c r="L105" s="111"/>
      <c r="M105" s="111"/>
      <c r="N105" s="111"/>
      <c r="O105" s="111"/>
      <c r="P105" s="111"/>
      <c r="Q105" s="111">
        <f t="shared" si="45"/>
        <v>-12116038.135416666</v>
      </c>
      <c r="R105" s="111">
        <f t="shared" ref="R105:R110" si="47">-Q105*$R$5</f>
        <v>0</v>
      </c>
      <c r="S105" s="111">
        <f t="shared" si="46"/>
        <v>-12116038.135416666</v>
      </c>
      <c r="T105" s="103"/>
    </row>
    <row r="106" spans="1:20" ht="12.75" x14ac:dyDescent="0.2">
      <c r="A106" s="63" t="s">
        <v>382</v>
      </c>
      <c r="B106" s="120" t="s">
        <v>90</v>
      </c>
      <c r="C106" s="69">
        <f>+'Electric Rate Base'!C12</f>
        <v>-557444.59833333339</v>
      </c>
      <c r="E106" s="111">
        <f t="shared" si="44"/>
        <v>-557444.59833333339</v>
      </c>
      <c r="F106" s="111"/>
      <c r="G106" s="111"/>
      <c r="H106" s="111"/>
      <c r="I106" s="111"/>
      <c r="J106" s="111"/>
      <c r="K106" s="111"/>
      <c r="L106" s="111"/>
      <c r="M106" s="111"/>
      <c r="N106" s="111"/>
      <c r="O106" s="111"/>
      <c r="P106" s="111"/>
      <c r="Q106" s="111">
        <f t="shared" si="45"/>
        <v>-557444.59833333339</v>
      </c>
      <c r="R106" s="111">
        <f t="shared" si="47"/>
        <v>0</v>
      </c>
      <c r="S106" s="111">
        <f t="shared" si="46"/>
        <v>-557444.59833333339</v>
      </c>
      <c r="T106" s="103"/>
    </row>
    <row r="107" spans="1:20" ht="12.75" x14ac:dyDescent="0.2">
      <c r="A107" s="63" t="s">
        <v>382</v>
      </c>
      <c r="B107" s="120" t="s">
        <v>91</v>
      </c>
      <c r="C107" s="69">
        <f>+'Electric Rate Base'!C13</f>
        <v>-152434.75958333336</v>
      </c>
      <c r="E107" s="111">
        <f t="shared" si="44"/>
        <v>-152434.75958333336</v>
      </c>
      <c r="F107" s="111"/>
      <c r="G107" s="111"/>
      <c r="H107" s="111"/>
      <c r="I107" s="111"/>
      <c r="J107" s="111"/>
      <c r="K107" s="111"/>
      <c r="L107" s="111"/>
      <c r="M107" s="111"/>
      <c r="N107" s="111"/>
      <c r="O107" s="111"/>
      <c r="P107" s="111"/>
      <c r="Q107" s="111">
        <f t="shared" si="45"/>
        <v>-152434.75958333336</v>
      </c>
      <c r="R107" s="111">
        <f t="shared" si="47"/>
        <v>0</v>
      </c>
      <c r="S107" s="111">
        <f t="shared" si="46"/>
        <v>-152434.75958333336</v>
      </c>
      <c r="T107" s="103"/>
    </row>
    <row r="108" spans="1:20" ht="12.75" x14ac:dyDescent="0.2">
      <c r="A108" s="63" t="s">
        <v>382</v>
      </c>
      <c r="B108" s="120" t="s">
        <v>92</v>
      </c>
      <c r="C108" s="69">
        <f>+'Electric Rate Base'!C14</f>
        <v>-1165732.06</v>
      </c>
      <c r="E108" s="111">
        <f t="shared" si="44"/>
        <v>-1165732.06</v>
      </c>
      <c r="F108" s="111"/>
      <c r="G108" s="111"/>
      <c r="H108" s="111"/>
      <c r="I108" s="111"/>
      <c r="J108" s="111"/>
      <c r="K108" s="111"/>
      <c r="L108" s="111"/>
      <c r="M108" s="111"/>
      <c r="N108" s="111"/>
      <c r="O108" s="111"/>
      <c r="P108" s="111"/>
      <c r="Q108" s="111">
        <f t="shared" si="45"/>
        <v>-1165732.06</v>
      </c>
      <c r="R108" s="111">
        <f t="shared" si="47"/>
        <v>0</v>
      </c>
      <c r="S108" s="111">
        <f t="shared" si="46"/>
        <v>-1165732.06</v>
      </c>
      <c r="T108" s="103"/>
    </row>
    <row r="109" spans="1:20" ht="12.75" x14ac:dyDescent="0.2">
      <c r="A109" s="63" t="s">
        <v>382</v>
      </c>
      <c r="B109" s="120" t="s">
        <v>93</v>
      </c>
      <c r="C109" s="69">
        <f>+'Electric Rate Base'!C15</f>
        <v>-909356.31958333345</v>
      </c>
      <c r="E109" s="111">
        <f t="shared" si="44"/>
        <v>-909356.31958333345</v>
      </c>
      <c r="F109" s="111"/>
      <c r="G109" s="111"/>
      <c r="H109" s="111"/>
      <c r="I109" s="111"/>
      <c r="J109" s="111"/>
      <c r="K109" s="111"/>
      <c r="L109" s="111"/>
      <c r="M109" s="111"/>
      <c r="N109" s="111"/>
      <c r="O109" s="111"/>
      <c r="P109" s="111"/>
      <c r="Q109" s="111">
        <f t="shared" si="45"/>
        <v>-909356.31958333345</v>
      </c>
      <c r="R109" s="111">
        <f t="shared" si="47"/>
        <v>0</v>
      </c>
      <c r="S109" s="111">
        <f t="shared" si="46"/>
        <v>-909356.31958333345</v>
      </c>
    </row>
    <row r="110" spans="1:20" ht="12.75" x14ac:dyDescent="0.2">
      <c r="A110" s="63" t="s">
        <v>382</v>
      </c>
      <c r="B110" s="122" t="s">
        <v>94</v>
      </c>
      <c r="C110" s="69">
        <f>+'Electric Rate Base'!C16</f>
        <v>-7138934.9266666668</v>
      </c>
      <c r="E110" s="111">
        <f t="shared" si="44"/>
        <v>-7138934.9266666668</v>
      </c>
      <c r="F110" s="111"/>
      <c r="G110" s="111"/>
      <c r="H110" s="111"/>
      <c r="I110" s="111"/>
      <c r="J110" s="111"/>
      <c r="K110" s="111"/>
      <c r="L110" s="111"/>
      <c r="M110" s="111"/>
      <c r="N110" s="111"/>
      <c r="O110" s="111"/>
      <c r="P110" s="111"/>
      <c r="Q110" s="111">
        <f t="shared" si="45"/>
        <v>-7138934.9266666668</v>
      </c>
      <c r="R110" s="111">
        <f t="shared" si="47"/>
        <v>0</v>
      </c>
      <c r="S110" s="111">
        <f t="shared" si="46"/>
        <v>-7138934.9266666668</v>
      </c>
    </row>
    <row r="111" spans="1:20" ht="12.75" x14ac:dyDescent="0.2">
      <c r="A111" s="63" t="s">
        <v>382</v>
      </c>
      <c r="B111" s="120" t="s">
        <v>95</v>
      </c>
      <c r="C111" s="69">
        <f>+'Electric Rate Base'!C17</f>
        <v>88954.25</v>
      </c>
      <c r="E111" s="111">
        <f t="shared" si="44"/>
        <v>88954.25</v>
      </c>
      <c r="F111" s="111"/>
      <c r="G111" s="111"/>
      <c r="H111" s="111"/>
      <c r="I111" s="111"/>
      <c r="J111" s="111"/>
      <c r="K111" s="111"/>
      <c r="L111" s="111"/>
      <c r="M111" s="111"/>
      <c r="N111" s="111"/>
      <c r="O111" s="111"/>
      <c r="P111" s="111"/>
      <c r="Q111" s="111">
        <f t="shared" si="45"/>
        <v>88954.25</v>
      </c>
      <c r="R111" s="111"/>
      <c r="S111" s="111">
        <f t="shared" si="46"/>
        <v>88954.25</v>
      </c>
    </row>
    <row r="112" spans="1:20" ht="12.75" x14ac:dyDescent="0.2">
      <c r="A112" s="63" t="s">
        <v>382</v>
      </c>
      <c r="B112" s="120" t="s">
        <v>96</v>
      </c>
      <c r="C112" s="69">
        <f>+'Electric Rate Base'!C18</f>
        <v>254922.35041666662</v>
      </c>
      <c r="E112" s="111">
        <f t="shared" si="44"/>
        <v>254922.35041666662</v>
      </c>
      <c r="F112" s="111"/>
      <c r="G112" s="111"/>
      <c r="H112" s="111"/>
      <c r="I112" s="111"/>
      <c r="J112" s="111"/>
      <c r="K112" s="111"/>
      <c r="L112" s="111"/>
      <c r="M112" s="111"/>
      <c r="N112" s="111"/>
      <c r="O112" s="111"/>
      <c r="P112" s="111"/>
      <c r="Q112" s="111">
        <f t="shared" si="45"/>
        <v>254922.35041666662</v>
      </c>
      <c r="R112" s="111"/>
      <c r="S112" s="111">
        <f t="shared" si="46"/>
        <v>254922.35041666662</v>
      </c>
    </row>
    <row r="113" spans="1:19" ht="12.75" x14ac:dyDescent="0.2">
      <c r="A113" s="63" t="s">
        <v>382</v>
      </c>
      <c r="B113" s="120" t="s">
        <v>399</v>
      </c>
      <c r="C113" s="69">
        <f>'Electric Rate Base'!C19</f>
        <v>-343876.60041666665</v>
      </c>
      <c r="E113" s="111">
        <f t="shared" si="44"/>
        <v>-343876.60041666665</v>
      </c>
      <c r="F113" s="111"/>
      <c r="G113" s="111"/>
      <c r="H113" s="111"/>
      <c r="I113" s="111"/>
      <c r="J113" s="111"/>
      <c r="K113" s="111"/>
      <c r="L113" s="111"/>
      <c r="M113" s="111"/>
      <c r="N113" s="111"/>
      <c r="O113" s="111"/>
      <c r="P113" s="111"/>
      <c r="Q113" s="111">
        <f t="shared" si="45"/>
        <v>-343876.60041666665</v>
      </c>
      <c r="R113" s="111"/>
      <c r="S113" s="111">
        <f t="shared" si="46"/>
        <v>-343876.60041666665</v>
      </c>
    </row>
    <row r="114" spans="1:19" ht="12.75" x14ac:dyDescent="0.2">
      <c r="A114" s="63" t="s">
        <v>382</v>
      </c>
      <c r="B114" s="120" t="s">
        <v>98</v>
      </c>
      <c r="C114" s="69">
        <f>+'Electric Rate Base'!C22*0.6718</f>
        <v>-540785.04447466659</v>
      </c>
      <c r="E114" s="111">
        <f t="shared" si="44"/>
        <v>-540785.04447466659</v>
      </c>
      <c r="F114" s="111"/>
      <c r="G114" s="111"/>
      <c r="H114" s="111"/>
      <c r="I114" s="111"/>
      <c r="J114" s="111"/>
      <c r="K114" s="111"/>
      <c r="L114" s="111"/>
      <c r="M114" s="111"/>
      <c r="N114" s="111"/>
      <c r="O114" s="111"/>
      <c r="P114" s="111"/>
      <c r="Q114" s="111">
        <f t="shared" si="45"/>
        <v>-540785.04447466659</v>
      </c>
      <c r="R114" s="111"/>
      <c r="S114" s="111">
        <f t="shared" si="46"/>
        <v>-540785.04447466659</v>
      </c>
    </row>
    <row r="115" spans="1:19" ht="12.75" x14ac:dyDescent="0.2">
      <c r="A115" s="63" t="s">
        <v>382</v>
      </c>
      <c r="B115" s="120" t="s">
        <v>99</v>
      </c>
      <c r="C115" s="69">
        <f>+'Electric Rate Base'!C23*0.6718</f>
        <v>-3870153.1484368327</v>
      </c>
      <c r="E115" s="111">
        <f t="shared" si="44"/>
        <v>-3870153.1484368327</v>
      </c>
      <c r="F115" s="111"/>
      <c r="G115" s="111"/>
      <c r="H115" s="111"/>
      <c r="I115" s="111"/>
      <c r="J115" s="111"/>
      <c r="K115" s="111"/>
      <c r="L115" s="111"/>
      <c r="M115" s="111"/>
      <c r="N115" s="111"/>
      <c r="O115" s="111"/>
      <c r="P115" s="111"/>
      <c r="Q115" s="111">
        <f t="shared" si="45"/>
        <v>-3870153.1484368327</v>
      </c>
      <c r="R115" s="111"/>
      <c r="S115" s="111">
        <f t="shared" si="46"/>
        <v>-3870153.1484368327</v>
      </c>
    </row>
    <row r="116" spans="1:19" ht="12.75" x14ac:dyDescent="0.2">
      <c r="A116" s="63" t="s">
        <v>382</v>
      </c>
      <c r="B116" s="120" t="s">
        <v>100</v>
      </c>
      <c r="C116" s="69">
        <f>+'Electric Rate Base'!C24*0.6718</f>
        <v>-1019007.8853959998</v>
      </c>
      <c r="E116" s="111">
        <f t="shared" si="44"/>
        <v>-1019007.8853959998</v>
      </c>
      <c r="F116" s="111"/>
      <c r="G116" s="111"/>
      <c r="H116" s="111"/>
      <c r="I116" s="111"/>
      <c r="J116" s="111"/>
      <c r="K116" s="111"/>
      <c r="L116" s="111"/>
      <c r="M116" s="111"/>
      <c r="N116" s="111"/>
      <c r="O116" s="111"/>
      <c r="P116" s="111"/>
      <c r="Q116" s="111">
        <f t="shared" si="45"/>
        <v>-1019007.8853959998</v>
      </c>
      <c r="R116" s="111"/>
      <c r="S116" s="111">
        <f t="shared" si="46"/>
        <v>-1019007.8853959998</v>
      </c>
    </row>
    <row r="117" spans="1:19" ht="12.75" x14ac:dyDescent="0.2">
      <c r="A117" s="63" t="s">
        <v>382</v>
      </c>
      <c r="B117" s="120" t="s">
        <v>101</v>
      </c>
      <c r="C117" s="69">
        <f>+'Electric Rate Base'!C25*0.6718</f>
        <v>-381175.75946000003</v>
      </c>
      <c r="E117" s="111">
        <f t="shared" si="44"/>
        <v>-381175.75946000003</v>
      </c>
      <c r="F117" s="111"/>
      <c r="G117" s="111"/>
      <c r="H117" s="111"/>
      <c r="I117" s="111"/>
      <c r="J117" s="111"/>
      <c r="K117" s="111"/>
      <c r="L117" s="111"/>
      <c r="M117" s="111"/>
      <c r="N117" s="111"/>
      <c r="O117" s="111"/>
      <c r="P117" s="111"/>
      <c r="Q117" s="111">
        <f t="shared" si="45"/>
        <v>-381175.75946000003</v>
      </c>
      <c r="R117" s="111"/>
      <c r="S117" s="111">
        <f t="shared" si="46"/>
        <v>-381175.75946000003</v>
      </c>
    </row>
    <row r="118" spans="1:19" ht="12.75" x14ac:dyDescent="0.2">
      <c r="A118" s="63" t="s">
        <v>382</v>
      </c>
      <c r="B118" s="120" t="s">
        <v>102</v>
      </c>
      <c r="C118" s="69">
        <f>+'Electric Rate Base'!C26*0.6718</f>
        <v>-485787.50150399993</v>
      </c>
      <c r="E118" s="111">
        <f t="shared" si="44"/>
        <v>-485787.50150399993</v>
      </c>
      <c r="F118" s="111"/>
      <c r="G118" s="111"/>
      <c r="H118" s="111"/>
      <c r="I118" s="111"/>
      <c r="J118" s="111"/>
      <c r="K118" s="111"/>
      <c r="L118" s="111"/>
      <c r="M118" s="111"/>
      <c r="N118" s="111"/>
      <c r="O118" s="111"/>
      <c r="P118" s="111"/>
      <c r="Q118" s="111">
        <f t="shared" si="45"/>
        <v>-485787.50150399993</v>
      </c>
      <c r="R118" s="111"/>
      <c r="S118" s="111">
        <f t="shared" si="46"/>
        <v>-485787.50150399993</v>
      </c>
    </row>
    <row r="119" spans="1:19" ht="12.75" x14ac:dyDescent="0.2">
      <c r="A119" s="63" t="s">
        <v>382</v>
      </c>
      <c r="B119" s="120" t="s">
        <v>103</v>
      </c>
      <c r="C119" s="69">
        <f>+'Electric Rate Base'!C27*0.6718</f>
        <v>-49509.563984</v>
      </c>
      <c r="E119" s="111">
        <f t="shared" si="44"/>
        <v>-49509.563984</v>
      </c>
      <c r="F119" s="111"/>
      <c r="G119" s="111"/>
      <c r="H119" s="111"/>
      <c r="I119" s="111"/>
      <c r="J119" s="111"/>
      <c r="K119" s="111"/>
      <c r="L119" s="111"/>
      <c r="M119" s="111"/>
      <c r="N119" s="111"/>
      <c r="O119" s="111"/>
      <c r="P119" s="111"/>
      <c r="Q119" s="111">
        <f t="shared" si="45"/>
        <v>-49509.563984</v>
      </c>
      <c r="R119" s="111"/>
      <c r="S119" s="111">
        <f t="shared" si="46"/>
        <v>-49509.563984</v>
      </c>
    </row>
    <row r="120" spans="1:19" ht="12.75" x14ac:dyDescent="0.2">
      <c r="A120" s="63" t="s">
        <v>382</v>
      </c>
      <c r="B120" s="120" t="s">
        <v>104</v>
      </c>
      <c r="C120" s="69">
        <f>+'Electric Rate Base'!C28*0.6718</f>
        <v>-103267.08059999999</v>
      </c>
      <c r="E120" s="111">
        <f t="shared" si="44"/>
        <v>-103267.08059999999</v>
      </c>
      <c r="F120" s="111"/>
      <c r="G120" s="111"/>
      <c r="H120" s="111"/>
      <c r="I120" s="111"/>
      <c r="J120" s="111"/>
      <c r="K120" s="111"/>
      <c r="L120" s="111"/>
      <c r="M120" s="111"/>
      <c r="N120" s="111"/>
      <c r="O120" s="111"/>
      <c r="P120" s="111"/>
      <c r="Q120" s="111">
        <f t="shared" si="45"/>
        <v>-103267.08059999999</v>
      </c>
      <c r="R120" s="111"/>
      <c r="S120" s="111">
        <f t="shared" si="46"/>
        <v>-103267.08059999999</v>
      </c>
    </row>
    <row r="121" spans="1:19" ht="12.75" x14ac:dyDescent="0.2">
      <c r="A121" s="63" t="s">
        <v>382</v>
      </c>
      <c r="B121" s="120" t="s">
        <v>105</v>
      </c>
      <c r="C121" s="69">
        <f>+'Electric Rate Base'!C29*0.6718</f>
        <v>-454019.23499999999</v>
      </c>
      <c r="E121" s="111">
        <f t="shared" si="44"/>
        <v>-454019.23499999999</v>
      </c>
      <c r="F121" s="111"/>
      <c r="G121" s="111"/>
      <c r="H121" s="111"/>
      <c r="I121" s="111"/>
      <c r="J121" s="111"/>
      <c r="K121" s="111"/>
      <c r="L121" s="111"/>
      <c r="M121" s="111"/>
      <c r="N121" s="111"/>
      <c r="O121" s="111"/>
      <c r="P121" s="111"/>
      <c r="Q121" s="111">
        <f t="shared" si="45"/>
        <v>-454019.23499999999</v>
      </c>
      <c r="R121" s="111"/>
      <c r="S121" s="111">
        <f t="shared" si="46"/>
        <v>-454019.23499999999</v>
      </c>
    </row>
    <row r="122" spans="1:19" ht="12.75" x14ac:dyDescent="0.2">
      <c r="A122" s="63"/>
      <c r="B122" s="121"/>
      <c r="C122" s="70">
        <f>SUM(C100:C121)</f>
        <v>-90583279.023022145</v>
      </c>
      <c r="D122" s="70">
        <f>SUM(D100:D121)</f>
        <v>0</v>
      </c>
      <c r="E122" s="70">
        <f>SUM(E100:E121)</f>
        <v>-90583279.023022145</v>
      </c>
      <c r="F122" s="70">
        <f t="shared" ref="F122:R122" si="48">SUM(F100:F121)</f>
        <v>0</v>
      </c>
      <c r="G122" s="70">
        <f t="shared" si="48"/>
        <v>0</v>
      </c>
      <c r="H122" s="70">
        <f>SUM(H100:H121)</f>
        <v>0</v>
      </c>
      <c r="I122" s="70">
        <f t="shared" si="48"/>
        <v>0</v>
      </c>
      <c r="J122" s="70">
        <f t="shared" si="48"/>
        <v>0</v>
      </c>
      <c r="K122" s="70">
        <f t="shared" si="48"/>
        <v>0</v>
      </c>
      <c r="L122" s="70">
        <f t="shared" si="48"/>
        <v>0</v>
      </c>
      <c r="M122" s="70">
        <f t="shared" si="48"/>
        <v>0</v>
      </c>
      <c r="N122" s="70">
        <f t="shared" si="48"/>
        <v>0</v>
      </c>
      <c r="O122" s="70">
        <f t="shared" si="48"/>
        <v>0</v>
      </c>
      <c r="P122" s="70">
        <f t="shared" si="48"/>
        <v>0</v>
      </c>
      <c r="Q122" s="70">
        <f t="shared" si="48"/>
        <v>-90583279.023022145</v>
      </c>
      <c r="R122" s="70">
        <f t="shared" si="48"/>
        <v>0</v>
      </c>
      <c r="S122" s="70">
        <f t="shared" ref="S122" si="49">SUM(S100:S121)</f>
        <v>-90583279.023022145</v>
      </c>
    </row>
    <row r="123" spans="1:19" ht="12.75" x14ac:dyDescent="0.2">
      <c r="A123" s="63"/>
      <c r="B123" s="121"/>
      <c r="C123" s="73"/>
      <c r="E123" s="73"/>
      <c r="F123" s="73"/>
      <c r="G123" s="73"/>
      <c r="H123" s="73"/>
      <c r="I123" s="73"/>
      <c r="J123" s="73"/>
      <c r="K123" s="73"/>
      <c r="L123" s="73"/>
      <c r="M123" s="73"/>
      <c r="N123" s="73"/>
      <c r="O123" s="73"/>
      <c r="P123" s="73"/>
      <c r="Q123" s="73"/>
      <c r="R123" s="73"/>
      <c r="S123" s="73"/>
    </row>
    <row r="124" spans="1:19" ht="12.75" x14ac:dyDescent="0.2">
      <c r="B124" s="46"/>
      <c r="C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</row>
    <row r="125" spans="1:19" ht="13.5" thickBot="1" x14ac:dyDescent="0.25">
      <c r="A125" s="63" t="s">
        <v>380</v>
      </c>
      <c r="B125" s="50" t="s">
        <v>4</v>
      </c>
      <c r="C125" s="74">
        <f>+C37+C49+C67+C85+C90+C98+C122</f>
        <v>9760425182.7899075</v>
      </c>
      <c r="D125" s="74">
        <f ca="1">+D37+D49+D67+D85+D90+D98+D122</f>
        <v>-23675.599999999999</v>
      </c>
      <c r="E125" s="74">
        <f ca="1">+E37+E49+E67+E85+E90+E98+E122</f>
        <v>9760401507.1899071</v>
      </c>
      <c r="F125" s="74">
        <f t="shared" ref="F125:R125" si="50">+F37+F49+F67+F85+F90+F98+F122</f>
        <v>0</v>
      </c>
      <c r="G125" s="74">
        <f t="shared" ca="1" si="50"/>
        <v>15741420.734608332</v>
      </c>
      <c r="H125" s="74">
        <f>+H37+H49+H67+H85+H90+H98+H122</f>
        <v>0</v>
      </c>
      <c r="I125" s="74">
        <f t="shared" ca="1" si="50"/>
        <v>-4539303</v>
      </c>
      <c r="J125" s="74">
        <f t="shared" si="50"/>
        <v>0</v>
      </c>
      <c r="K125" s="74">
        <f t="shared" ca="1" si="50"/>
        <v>5283142.6882666675</v>
      </c>
      <c r="L125" s="74">
        <f t="shared" si="50"/>
        <v>0</v>
      </c>
      <c r="M125" s="74">
        <f t="shared" ca="1" si="50"/>
        <v>-46656.627500012517</v>
      </c>
      <c r="N125" s="74">
        <f t="shared" ca="1" si="50"/>
        <v>24765516.030000001</v>
      </c>
      <c r="O125" s="74">
        <f t="shared" ca="1" si="50"/>
        <v>45432.020000000004</v>
      </c>
      <c r="P125" s="74">
        <f t="shared" si="50"/>
        <v>0</v>
      </c>
      <c r="Q125" s="74">
        <f t="shared" ca="1" si="50"/>
        <v>9801651059.0352821</v>
      </c>
      <c r="R125" s="74">
        <f t="shared" ca="1" si="50"/>
        <v>0</v>
      </c>
      <c r="S125" s="74">
        <f t="shared" ref="S125" ca="1" si="51">+S37+S49+S67+S85+S90+S98+S122</f>
        <v>9801651059.0352821</v>
      </c>
    </row>
    <row r="126" spans="1:19" ht="13.5" thickTop="1" x14ac:dyDescent="0.2">
      <c r="B126" s="46"/>
      <c r="C126" s="64"/>
      <c r="E126" s="111"/>
      <c r="F126" s="111"/>
      <c r="G126" s="111"/>
      <c r="H126" s="64"/>
      <c r="I126" s="111"/>
      <c r="J126" s="64"/>
      <c r="K126" s="64"/>
      <c r="L126" s="64"/>
      <c r="M126" s="64"/>
      <c r="N126" s="64"/>
      <c r="O126" s="64"/>
      <c r="P126" s="64"/>
      <c r="Q126" s="64"/>
      <c r="R126" s="64"/>
      <c r="S126" s="64">
        <f ca="1">[1]Summary!$AT$56-S125</f>
        <v>-0.64582061767578125</v>
      </c>
    </row>
    <row r="127" spans="1:19" ht="12.75" x14ac:dyDescent="0.2">
      <c r="A127" s="63"/>
      <c r="B127" s="46"/>
      <c r="C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</row>
    <row r="128" spans="1:19" ht="12.75" x14ac:dyDescent="0.2">
      <c r="A128" s="63" t="s">
        <v>380</v>
      </c>
      <c r="B128" s="46" t="s">
        <v>3</v>
      </c>
      <c r="C128" s="64"/>
      <c r="E128" s="64"/>
      <c r="F128" s="64"/>
      <c r="G128" s="64"/>
      <c r="H128" s="64"/>
      <c r="I128" s="111"/>
      <c r="J128" s="64"/>
      <c r="K128" s="64"/>
      <c r="L128" s="64"/>
      <c r="M128" s="64"/>
      <c r="N128" s="64"/>
      <c r="O128" s="64"/>
      <c r="P128" s="64"/>
      <c r="Q128" s="64"/>
      <c r="R128" s="64"/>
      <c r="S128" s="64"/>
    </row>
    <row r="129" spans="1:19" ht="12.75" x14ac:dyDescent="0.2">
      <c r="A129" s="63" t="s">
        <v>380</v>
      </c>
      <c r="B129" s="46" t="s">
        <v>7</v>
      </c>
      <c r="C129" s="64"/>
      <c r="E129" s="64"/>
      <c r="F129" s="64"/>
      <c r="G129" s="64"/>
      <c r="H129" s="64"/>
      <c r="I129" s="111"/>
      <c r="J129" s="64"/>
      <c r="K129" s="64"/>
      <c r="L129" s="64"/>
      <c r="M129" s="64"/>
      <c r="N129" s="64"/>
      <c r="O129" s="64"/>
      <c r="P129" s="64"/>
      <c r="Q129" s="64"/>
      <c r="R129" s="64"/>
      <c r="S129" s="64"/>
    </row>
    <row r="130" spans="1:19" ht="12.75" collapsed="1" x14ac:dyDescent="0.2">
      <c r="A130" s="63" t="s">
        <v>380</v>
      </c>
      <c r="B130" s="46" t="s">
        <v>9</v>
      </c>
      <c r="C130" s="64">
        <v>0</v>
      </c>
      <c r="E130" s="64">
        <f t="shared" ref="E130:E136" si="52">SUM(C130:D130)</f>
        <v>0</v>
      </c>
      <c r="F130" s="64"/>
      <c r="G130" s="64"/>
      <c r="H130" s="64"/>
      <c r="I130" s="111"/>
      <c r="J130" s="64"/>
      <c r="K130" s="64"/>
      <c r="L130" s="64"/>
      <c r="M130" s="64"/>
      <c r="N130" s="64"/>
      <c r="O130" s="64"/>
      <c r="P130" s="64"/>
      <c r="Q130" s="64">
        <f t="shared" ref="Q130:Q136" si="53">SUM(E130:P130)</f>
        <v>0</v>
      </c>
      <c r="R130" s="64">
        <f t="shared" ref="R130:R136" si="54">-Q130*$R$5</f>
        <v>0</v>
      </c>
      <c r="S130" s="64">
        <f t="shared" ref="S130:S136" si="55">SUM(Q130:R130)</f>
        <v>0</v>
      </c>
    </row>
    <row r="131" spans="1:19" ht="12.75" collapsed="1" x14ac:dyDescent="0.2">
      <c r="A131" s="63" t="s">
        <v>380</v>
      </c>
      <c r="B131" s="46" t="s">
        <v>10</v>
      </c>
      <c r="C131" s="64">
        <v>-128787287.55249999</v>
      </c>
      <c r="E131" s="64">
        <f t="shared" si="52"/>
        <v>-128787287.55249999</v>
      </c>
      <c r="F131" s="64">
        <f>'[7]RB&amp;ISbyFERC'!H456</f>
        <v>-1221467.433044014</v>
      </c>
      <c r="G131" s="64"/>
      <c r="H131" s="64"/>
      <c r="I131" s="111"/>
      <c r="J131" s="64"/>
      <c r="K131" s="64"/>
      <c r="L131" s="64"/>
      <c r="M131" s="64"/>
      <c r="N131" s="64"/>
      <c r="O131" s="64"/>
      <c r="P131" s="64"/>
      <c r="Q131" s="64">
        <f t="shared" si="53"/>
        <v>-130008754.98554401</v>
      </c>
      <c r="R131" s="64">
        <f t="shared" si="54"/>
        <v>0</v>
      </c>
      <c r="S131" s="64">
        <f t="shared" si="55"/>
        <v>-130008754.98554401</v>
      </c>
    </row>
    <row r="132" spans="1:19" ht="12.75" collapsed="1" x14ac:dyDescent="0.2">
      <c r="A132" s="63" t="s">
        <v>380</v>
      </c>
      <c r="B132" s="46" t="s">
        <v>11</v>
      </c>
      <c r="C132" s="64">
        <v>-409437388.49333298</v>
      </c>
      <c r="E132" s="64">
        <f t="shared" si="52"/>
        <v>-409437388.49333298</v>
      </c>
      <c r="F132" s="64">
        <f>'[7]RB&amp;ISbyFERC'!H457</f>
        <v>-7452474.9491235157</v>
      </c>
      <c r="G132" s="64"/>
      <c r="H132" s="64"/>
      <c r="I132" s="111"/>
      <c r="J132" s="64"/>
      <c r="K132" s="64"/>
      <c r="L132" s="64"/>
      <c r="M132" s="64"/>
      <c r="N132" s="64"/>
      <c r="O132" s="64"/>
      <c r="P132" s="64">
        <f ca="1">'[1]KJB-7,14 El Adj'!$BH$15</f>
        <v>-95819883.979849756</v>
      </c>
      <c r="Q132" s="64">
        <f t="shared" ca="1" si="53"/>
        <v>-512709747.42230624</v>
      </c>
      <c r="R132" s="64">
        <f t="shared" ca="1" si="54"/>
        <v>0</v>
      </c>
      <c r="S132" s="64">
        <f t="shared" ca="1" si="55"/>
        <v>-512709747.42230624</v>
      </c>
    </row>
    <row r="133" spans="1:19" ht="12.75" collapsed="1" x14ac:dyDescent="0.2">
      <c r="A133" s="63" t="s">
        <v>380</v>
      </c>
      <c r="B133" s="46" t="s">
        <v>12</v>
      </c>
      <c r="C133" s="64">
        <v>-181905695.79333299</v>
      </c>
      <c r="E133" s="64">
        <f t="shared" si="52"/>
        <v>-181905695.79333299</v>
      </c>
      <c r="F133" s="64">
        <f>'[7]RB&amp;ISbyFERC'!H458</f>
        <v>-2941159.0855033142</v>
      </c>
      <c r="G133" s="64"/>
      <c r="H133" s="64"/>
      <c r="I133" s="111"/>
      <c r="J133" s="64"/>
      <c r="K133" s="64"/>
      <c r="L133" s="64"/>
      <c r="M133" s="64"/>
      <c r="N133" s="64"/>
      <c r="O133" s="64"/>
      <c r="P133" s="64"/>
      <c r="Q133" s="64">
        <f t="shared" si="53"/>
        <v>-184846854.8788363</v>
      </c>
      <c r="R133" s="64">
        <f t="shared" si="54"/>
        <v>0</v>
      </c>
      <c r="S133" s="64">
        <f t="shared" si="55"/>
        <v>-184846854.8788363</v>
      </c>
    </row>
    <row r="134" spans="1:19" ht="12.75" collapsed="1" x14ac:dyDescent="0.2">
      <c r="A134" s="63" t="s">
        <v>380</v>
      </c>
      <c r="B134" s="46" t="s">
        <v>13</v>
      </c>
      <c r="C134" s="64">
        <v>-30933449.739583299</v>
      </c>
      <c r="E134" s="64">
        <f t="shared" si="52"/>
        <v>-30933449.739583299</v>
      </c>
      <c r="F134" s="64">
        <f>'[7]RB&amp;ISbyFERC'!H459</f>
        <v>-574155.36550828069</v>
      </c>
      <c r="G134" s="64"/>
      <c r="H134" s="64"/>
      <c r="I134" s="111"/>
      <c r="J134" s="64"/>
      <c r="K134" s="64"/>
      <c r="L134" s="64"/>
      <c r="M134" s="64"/>
      <c r="N134" s="64"/>
      <c r="O134" s="64"/>
      <c r="P134" s="64"/>
      <c r="Q134" s="64">
        <f t="shared" si="53"/>
        <v>-31507605.105091579</v>
      </c>
      <c r="R134" s="64">
        <f t="shared" si="54"/>
        <v>0</v>
      </c>
      <c r="S134" s="64">
        <f t="shared" si="55"/>
        <v>-31507605.105091579</v>
      </c>
    </row>
    <row r="135" spans="1:19" ht="12.75" collapsed="1" x14ac:dyDescent="0.2">
      <c r="A135" s="63" t="s">
        <v>380</v>
      </c>
      <c r="B135" s="46" t="s">
        <v>14</v>
      </c>
      <c r="C135" s="64">
        <v>-10294073.888749899</v>
      </c>
      <c r="E135" s="64">
        <f t="shared" si="52"/>
        <v>-10294073.888749899</v>
      </c>
      <c r="F135" s="64">
        <f>'[7]RB&amp;ISbyFERC'!H460</f>
        <v>-282713.47079006681</v>
      </c>
      <c r="G135" s="64"/>
      <c r="H135" s="64"/>
      <c r="I135" s="111"/>
      <c r="J135" s="64"/>
      <c r="K135" s="64"/>
      <c r="L135" s="64"/>
      <c r="M135" s="64"/>
      <c r="N135" s="64"/>
      <c r="O135" s="64"/>
      <c r="P135" s="64"/>
      <c r="Q135" s="64">
        <f t="shared" si="53"/>
        <v>-10576787.359539967</v>
      </c>
      <c r="R135" s="64">
        <f t="shared" si="54"/>
        <v>0</v>
      </c>
      <c r="S135" s="64">
        <f t="shared" si="55"/>
        <v>-10576787.359539967</v>
      </c>
    </row>
    <row r="136" spans="1:19" ht="12.75" collapsed="1" x14ac:dyDescent="0.2">
      <c r="A136" s="63" t="s">
        <v>380</v>
      </c>
      <c r="B136" s="46" t="s">
        <v>15</v>
      </c>
      <c r="C136" s="65">
        <v>-2123525.11499999</v>
      </c>
      <c r="E136" s="65">
        <f t="shared" si="52"/>
        <v>-2123525.11499999</v>
      </c>
      <c r="F136" s="65"/>
      <c r="G136" s="65"/>
      <c r="H136" s="65"/>
      <c r="I136" s="112"/>
      <c r="J136" s="65"/>
      <c r="K136" s="65"/>
      <c r="L136" s="65"/>
      <c r="M136" s="65"/>
      <c r="N136" s="65"/>
      <c r="O136" s="65"/>
      <c r="P136" s="65"/>
      <c r="Q136" s="65">
        <f t="shared" si="53"/>
        <v>-2123525.11499999</v>
      </c>
      <c r="R136" s="65">
        <f t="shared" si="54"/>
        <v>0</v>
      </c>
      <c r="S136" s="65">
        <f t="shared" si="55"/>
        <v>-2123525.11499999</v>
      </c>
    </row>
    <row r="137" spans="1:19" ht="12.75" x14ac:dyDescent="0.2">
      <c r="A137" s="63"/>
      <c r="B137" s="50" t="s">
        <v>395</v>
      </c>
      <c r="C137" s="66">
        <f>SUM(C130:C136)</f>
        <v>-763481420.58249915</v>
      </c>
      <c r="D137" s="95">
        <f>SUM(D130:D136)</f>
        <v>0</v>
      </c>
      <c r="E137" s="66">
        <f>SUM(E130:E136)</f>
        <v>-763481420.58249915</v>
      </c>
      <c r="F137" s="66">
        <f t="shared" ref="F137:R137" si="56">SUM(F130:F136)</f>
        <v>-12471970.303969191</v>
      </c>
      <c r="G137" s="66">
        <f t="shared" si="56"/>
        <v>0</v>
      </c>
      <c r="H137" s="66">
        <f>SUM(H130:H136)</f>
        <v>0</v>
      </c>
      <c r="I137" s="113">
        <f t="shared" si="56"/>
        <v>0</v>
      </c>
      <c r="J137" s="66">
        <f t="shared" si="56"/>
        <v>0</v>
      </c>
      <c r="K137" s="66">
        <f t="shared" si="56"/>
        <v>0</v>
      </c>
      <c r="L137" s="66">
        <f t="shared" si="56"/>
        <v>0</v>
      </c>
      <c r="M137" s="66">
        <f t="shared" si="56"/>
        <v>0</v>
      </c>
      <c r="N137" s="66">
        <f t="shared" si="56"/>
        <v>0</v>
      </c>
      <c r="O137" s="66">
        <f t="shared" si="56"/>
        <v>0</v>
      </c>
      <c r="P137" s="66">
        <f t="shared" ca="1" si="56"/>
        <v>-95819883.979849756</v>
      </c>
      <c r="Q137" s="66">
        <f t="shared" ca="1" si="56"/>
        <v>-871773274.86631811</v>
      </c>
      <c r="R137" s="66">
        <f t="shared" ca="1" si="56"/>
        <v>0</v>
      </c>
      <c r="S137" s="66">
        <f t="shared" ref="S137" ca="1" si="57">SUM(S130:S136)</f>
        <v>-871773274.86631811</v>
      </c>
    </row>
    <row r="138" spans="1:19" ht="12.75" x14ac:dyDescent="0.2">
      <c r="A138" s="63" t="s">
        <v>380</v>
      </c>
      <c r="B138" s="46" t="s">
        <v>16</v>
      </c>
      <c r="C138" s="64"/>
      <c r="E138" s="64"/>
      <c r="F138" s="64"/>
      <c r="G138" s="64"/>
      <c r="H138" s="64"/>
      <c r="I138" s="111"/>
      <c r="J138" s="64"/>
      <c r="K138" s="64"/>
      <c r="L138" s="64"/>
      <c r="M138" s="64"/>
      <c r="N138" s="64"/>
      <c r="O138" s="64"/>
      <c r="P138" s="64"/>
      <c r="Q138" s="64"/>
      <c r="R138" s="64"/>
      <c r="S138" s="64"/>
    </row>
    <row r="139" spans="1:19" ht="12.75" collapsed="1" x14ac:dyDescent="0.2">
      <c r="A139" s="63" t="s">
        <v>380</v>
      </c>
      <c r="B139" s="46" t="s">
        <v>17</v>
      </c>
      <c r="C139" s="64">
        <v>-10990.1599999999</v>
      </c>
      <c r="E139" s="64">
        <f t="shared" ref="E139:E146" si="58">SUM(C139:D139)</f>
        <v>-10990.1599999999</v>
      </c>
      <c r="F139" s="64">
        <f>'[7]RB&amp;ISbyFERC'!$H$461</f>
        <v>71.219646203836987</v>
      </c>
      <c r="G139" s="64"/>
      <c r="H139" s="64"/>
      <c r="I139" s="111"/>
      <c r="J139" s="64"/>
      <c r="K139" s="64"/>
      <c r="L139" s="64"/>
      <c r="M139" s="64"/>
      <c r="N139" s="64"/>
      <c r="O139" s="64"/>
      <c r="P139" s="64"/>
      <c r="Q139" s="64">
        <f t="shared" ref="Q139:Q147" si="59">SUM(E139:P139)</f>
        <v>-10918.940353796062</v>
      </c>
      <c r="R139" s="64">
        <f t="shared" ref="R139:R147" si="60">-Q139*$R$5</f>
        <v>0</v>
      </c>
      <c r="S139" s="64">
        <f t="shared" ref="S139:S147" si="61">SUM(Q139:R139)</f>
        <v>-10918.940353796062</v>
      </c>
    </row>
    <row r="140" spans="1:19" ht="12.75" collapsed="1" x14ac:dyDescent="0.2">
      <c r="A140" s="63" t="s">
        <v>380</v>
      </c>
      <c r="B140" s="46" t="s">
        <v>18</v>
      </c>
      <c r="C140" s="64">
        <v>-22166785.880416598</v>
      </c>
      <c r="E140" s="64">
        <f t="shared" si="58"/>
        <v>-22166785.880416598</v>
      </c>
      <c r="F140" s="64">
        <f>'[7]RB&amp;ISbyFERC'!$H$462</f>
        <v>-298929.18992365093</v>
      </c>
      <c r="G140" s="64"/>
      <c r="H140" s="64"/>
      <c r="I140" s="111"/>
      <c r="J140" s="64"/>
      <c r="K140" s="64"/>
      <c r="L140" s="64"/>
      <c r="M140" s="64"/>
      <c r="N140" s="64"/>
      <c r="O140" s="64"/>
      <c r="P140" s="64"/>
      <c r="Q140" s="64">
        <f t="shared" si="59"/>
        <v>-22465715.07034025</v>
      </c>
      <c r="R140" s="64">
        <f t="shared" si="60"/>
        <v>0</v>
      </c>
      <c r="S140" s="64">
        <f t="shared" si="61"/>
        <v>-22465715.07034025</v>
      </c>
    </row>
    <row r="141" spans="1:19" ht="12.75" collapsed="1" x14ac:dyDescent="0.2">
      <c r="A141" s="63" t="s">
        <v>380</v>
      </c>
      <c r="B141" s="46" t="s">
        <v>19</v>
      </c>
      <c r="C141" s="64">
        <v>-89833529.099166602</v>
      </c>
      <c r="E141" s="64">
        <f t="shared" si="58"/>
        <v>-89833529.099166602</v>
      </c>
      <c r="F141" s="64">
        <f>'[7]RB&amp;ISbyFERC'!$H$463</f>
        <v>-1344714.5709835822</v>
      </c>
      <c r="G141" s="64"/>
      <c r="H141" s="64"/>
      <c r="I141" s="111"/>
      <c r="J141" s="64"/>
      <c r="K141" s="64"/>
      <c r="L141" s="64"/>
      <c r="M141" s="64"/>
      <c r="N141" s="64"/>
      <c r="O141" s="64"/>
      <c r="P141" s="64"/>
      <c r="Q141" s="64">
        <f t="shared" si="59"/>
        <v>-91178243.670150191</v>
      </c>
      <c r="R141" s="64">
        <f t="shared" si="60"/>
        <v>0</v>
      </c>
      <c r="S141" s="64">
        <f t="shared" si="61"/>
        <v>-91178243.670150191</v>
      </c>
    </row>
    <row r="142" spans="1:19" ht="12.75" collapsed="1" x14ac:dyDescent="0.2">
      <c r="A142" s="63" t="s">
        <v>380</v>
      </c>
      <c r="B142" s="46" t="s">
        <v>20</v>
      </c>
      <c r="C142" s="64">
        <v>-22944692.8554166</v>
      </c>
      <c r="E142" s="64">
        <f t="shared" si="58"/>
        <v>-22944692.8554166</v>
      </c>
      <c r="F142" s="64">
        <f>'[7]RB&amp;ISbyFERC'!$H$464</f>
        <v>-113590.31464512002</v>
      </c>
      <c r="G142" s="64"/>
      <c r="H142" s="64"/>
      <c r="I142" s="111"/>
      <c r="J142" s="64"/>
      <c r="K142" s="64"/>
      <c r="L142" s="64"/>
      <c r="M142" s="64"/>
      <c r="N142" s="64"/>
      <c r="O142" s="64"/>
      <c r="P142" s="64"/>
      <c r="Q142" s="64">
        <f t="shared" si="59"/>
        <v>-23058283.170061719</v>
      </c>
      <c r="R142" s="64">
        <f t="shared" si="60"/>
        <v>0</v>
      </c>
      <c r="S142" s="64">
        <f t="shared" si="61"/>
        <v>-23058283.170061719</v>
      </c>
    </row>
    <row r="143" spans="1:19" ht="12.75" collapsed="1" x14ac:dyDescent="0.2">
      <c r="A143" s="63" t="s">
        <v>380</v>
      </c>
      <c r="B143" s="46" t="s">
        <v>21</v>
      </c>
      <c r="C143" s="64">
        <v>-5664916.3783333302</v>
      </c>
      <c r="E143" s="64">
        <f t="shared" si="58"/>
        <v>-5664916.3783333302</v>
      </c>
      <c r="F143" s="64">
        <f>'[7]RB&amp;ISbyFERC'!$H$465</f>
        <v>-71752.395004293765</v>
      </c>
      <c r="G143" s="64"/>
      <c r="H143" s="64"/>
      <c r="I143" s="111"/>
      <c r="J143" s="64"/>
      <c r="K143" s="64"/>
      <c r="L143" s="64"/>
      <c r="M143" s="64"/>
      <c r="N143" s="64"/>
      <c r="O143" s="64"/>
      <c r="P143" s="64"/>
      <c r="Q143" s="64">
        <f t="shared" si="59"/>
        <v>-5736668.773337624</v>
      </c>
      <c r="R143" s="64">
        <f t="shared" si="60"/>
        <v>0</v>
      </c>
      <c r="S143" s="64">
        <f t="shared" si="61"/>
        <v>-5736668.773337624</v>
      </c>
    </row>
    <row r="144" spans="1:19" ht="12.75" collapsed="1" x14ac:dyDescent="0.2">
      <c r="A144" s="63" t="s">
        <v>380</v>
      </c>
      <c r="B144" s="46" t="s">
        <v>22</v>
      </c>
      <c r="C144" s="64">
        <v>-3034080.6850000001</v>
      </c>
      <c r="E144" s="64">
        <f t="shared" si="58"/>
        <v>-3034080.6850000001</v>
      </c>
      <c r="F144" s="64">
        <f>'[7]RB&amp;ISbyFERC'!$H$466+'[7]RB&amp;ISbyFERC'!$H$467</f>
        <v>-35436.736468812735</v>
      </c>
      <c r="G144" s="64"/>
      <c r="H144" s="64"/>
      <c r="I144" s="111"/>
      <c r="J144" s="64"/>
      <c r="K144" s="64"/>
      <c r="L144" s="64"/>
      <c r="M144" s="64"/>
      <c r="N144" s="64"/>
      <c r="O144" s="64"/>
      <c r="P144" s="64"/>
      <c r="Q144" s="64">
        <f t="shared" si="59"/>
        <v>-3069517.421468813</v>
      </c>
      <c r="R144" s="64">
        <f t="shared" si="60"/>
        <v>0</v>
      </c>
      <c r="S144" s="64">
        <f t="shared" si="61"/>
        <v>-3069517.421468813</v>
      </c>
    </row>
    <row r="145" spans="1:19" ht="12.75" collapsed="1" x14ac:dyDescent="0.2">
      <c r="A145" s="63" t="s">
        <v>380</v>
      </c>
      <c r="B145" s="46" t="s">
        <v>23</v>
      </c>
      <c r="C145" s="64">
        <v>-247044.35458333301</v>
      </c>
      <c r="E145" s="64">
        <f t="shared" si="58"/>
        <v>-247044.35458333301</v>
      </c>
      <c r="F145" s="64">
        <f>'[7]RB&amp;ISbyFERC'!$H$468</f>
        <v>-2530.71027163703</v>
      </c>
      <c r="G145" s="64"/>
      <c r="H145" s="64"/>
      <c r="I145" s="111"/>
      <c r="J145" s="64"/>
      <c r="K145" s="64"/>
      <c r="L145" s="64"/>
      <c r="M145" s="64"/>
      <c r="N145" s="64"/>
      <c r="O145" s="64"/>
      <c r="P145" s="64"/>
      <c r="Q145" s="64">
        <f t="shared" si="59"/>
        <v>-249575.06485497006</v>
      </c>
      <c r="R145" s="64">
        <f t="shared" si="60"/>
        <v>0</v>
      </c>
      <c r="S145" s="64">
        <f t="shared" si="61"/>
        <v>-249575.06485497006</v>
      </c>
    </row>
    <row r="146" spans="1:19" ht="12.75" x14ac:dyDescent="0.2">
      <c r="A146" s="63" t="s">
        <v>380</v>
      </c>
      <c r="B146" s="46" t="s">
        <v>24</v>
      </c>
      <c r="C146" s="64">
        <v>0</v>
      </c>
      <c r="E146" s="64">
        <f t="shared" si="58"/>
        <v>0</v>
      </c>
      <c r="F146" s="64"/>
      <c r="G146" s="64"/>
      <c r="H146" s="64"/>
      <c r="I146" s="111"/>
      <c r="J146" s="64"/>
      <c r="K146" s="64"/>
      <c r="L146" s="64"/>
      <c r="M146" s="64"/>
      <c r="N146" s="64"/>
      <c r="O146" s="64"/>
      <c r="P146" s="64"/>
      <c r="Q146" s="64">
        <f t="shared" si="59"/>
        <v>0</v>
      </c>
      <c r="R146" s="64">
        <f t="shared" si="60"/>
        <v>0</v>
      </c>
      <c r="S146" s="64">
        <f t="shared" si="61"/>
        <v>0</v>
      </c>
    </row>
    <row r="147" spans="1:19" ht="12.75" x14ac:dyDescent="0.2">
      <c r="A147" s="63" t="s">
        <v>380</v>
      </c>
      <c r="B147" s="46" t="s">
        <v>25</v>
      </c>
      <c r="C147" s="65">
        <v>0</v>
      </c>
      <c r="D147" s="65">
        <v>0</v>
      </c>
      <c r="E147" s="65">
        <v>0</v>
      </c>
      <c r="F147" s="65"/>
      <c r="G147" s="65"/>
      <c r="H147" s="65"/>
      <c r="I147" s="112"/>
      <c r="J147" s="65"/>
      <c r="K147" s="65"/>
      <c r="L147" s="65"/>
      <c r="M147" s="65"/>
      <c r="N147" s="65"/>
      <c r="O147" s="65"/>
      <c r="P147" s="65"/>
      <c r="Q147" s="65">
        <f t="shared" si="59"/>
        <v>0</v>
      </c>
      <c r="R147" s="65">
        <f t="shared" si="60"/>
        <v>0</v>
      </c>
      <c r="S147" s="65">
        <f t="shared" si="61"/>
        <v>0</v>
      </c>
    </row>
    <row r="148" spans="1:19" ht="12.75" x14ac:dyDescent="0.2">
      <c r="A148" s="63"/>
      <c r="B148" s="50" t="s">
        <v>396</v>
      </c>
      <c r="C148" s="66">
        <f>SUM(C139:C147)</f>
        <v>-143902039.41291645</v>
      </c>
      <c r="D148" s="66">
        <f t="shared" ref="D148:R148" si="62">SUM(D139:D147)</f>
        <v>0</v>
      </c>
      <c r="E148" s="75">
        <f t="shared" si="62"/>
        <v>-143902039.41291645</v>
      </c>
      <c r="F148" s="66">
        <f t="shared" si="62"/>
        <v>-1866882.6976508924</v>
      </c>
      <c r="G148" s="66">
        <f t="shared" si="62"/>
        <v>0</v>
      </c>
      <c r="H148" s="66">
        <f>SUM(H139:H147)</f>
        <v>0</v>
      </c>
      <c r="I148" s="113">
        <f t="shared" si="62"/>
        <v>0</v>
      </c>
      <c r="J148" s="66">
        <f t="shared" si="62"/>
        <v>0</v>
      </c>
      <c r="K148" s="66">
        <f t="shared" si="62"/>
        <v>0</v>
      </c>
      <c r="L148" s="66">
        <f t="shared" si="62"/>
        <v>0</v>
      </c>
      <c r="M148" s="66">
        <f t="shared" si="62"/>
        <v>0</v>
      </c>
      <c r="N148" s="66">
        <f t="shared" si="62"/>
        <v>0</v>
      </c>
      <c r="O148" s="66">
        <f t="shared" si="62"/>
        <v>0</v>
      </c>
      <c r="P148" s="66">
        <f t="shared" si="62"/>
        <v>0</v>
      </c>
      <c r="Q148" s="66">
        <f t="shared" si="62"/>
        <v>-145768922.11056739</v>
      </c>
      <c r="R148" s="66">
        <f t="shared" si="62"/>
        <v>0</v>
      </c>
      <c r="S148" s="66">
        <f t="shared" ref="S148" si="63">SUM(S139:S147)</f>
        <v>-145768922.11056739</v>
      </c>
    </row>
    <row r="149" spans="1:19" ht="12.75" x14ac:dyDescent="0.2">
      <c r="A149" s="63" t="s">
        <v>380</v>
      </c>
      <c r="B149" s="46" t="s">
        <v>26</v>
      </c>
      <c r="C149" s="64"/>
      <c r="E149" s="64"/>
      <c r="F149" s="64"/>
      <c r="G149" s="64"/>
      <c r="H149" s="64"/>
      <c r="I149" s="111"/>
      <c r="J149" s="64"/>
      <c r="K149" s="64"/>
      <c r="L149" s="64"/>
      <c r="M149" s="64"/>
      <c r="N149" s="64"/>
      <c r="O149" s="64"/>
      <c r="P149" s="64"/>
      <c r="Q149" s="64"/>
      <c r="R149" s="64"/>
      <c r="S149" s="64"/>
    </row>
    <row r="150" spans="1:19" ht="12.75" collapsed="1" x14ac:dyDescent="0.2">
      <c r="A150" s="63" t="s">
        <v>380</v>
      </c>
      <c r="B150" s="46" t="s">
        <v>27</v>
      </c>
      <c r="C150" s="64">
        <v>-193185.83</v>
      </c>
      <c r="E150" s="64">
        <f t="shared" ref="E150:E157" si="64">SUM(C150:D150)</f>
        <v>-193185.83</v>
      </c>
      <c r="F150" s="64">
        <f>'[7]RB&amp;ISbyFERC'!$H$469</f>
        <v>2944.3258405878996</v>
      </c>
      <c r="G150" s="64"/>
      <c r="H150" s="64"/>
      <c r="I150" s="111"/>
      <c r="J150" s="64"/>
      <c r="K150" s="64"/>
      <c r="L150" s="64"/>
      <c r="M150" s="64"/>
      <c r="N150" s="64"/>
      <c r="O150" s="64"/>
      <c r="P150" s="64"/>
      <c r="Q150" s="64">
        <f t="shared" ref="Q150:Q157" si="65">SUM(E150:P150)</f>
        <v>-190241.50415941208</v>
      </c>
      <c r="R150" s="64">
        <f t="shared" ref="R150:R157" si="66">-Q150*$R$5</f>
        <v>0</v>
      </c>
      <c r="S150" s="64">
        <f t="shared" ref="S150:S157" si="67">SUM(Q150:R150)</f>
        <v>-190241.50415941208</v>
      </c>
    </row>
    <row r="151" spans="1:19" ht="12.75" collapsed="1" x14ac:dyDescent="0.2">
      <c r="A151" s="63" t="s">
        <v>380</v>
      </c>
      <c r="B151" s="46" t="s">
        <v>28</v>
      </c>
      <c r="C151" s="64">
        <v>-58104531.994583301</v>
      </c>
      <c r="E151" s="64">
        <f t="shared" si="64"/>
        <v>-58104531.994583301</v>
      </c>
      <c r="F151" s="64">
        <f>'[7]RB&amp;ISbyFERC'!$H$470+'[7]RB&amp;ISbyFERC'!$H$471+'[7]RB&amp;ISbyFERC'!$H$472</f>
        <v>129813.04950764177</v>
      </c>
      <c r="G151" s="64"/>
      <c r="H151" s="64"/>
      <c r="I151" s="111"/>
      <c r="J151" s="64"/>
      <c r="K151" s="64"/>
      <c r="L151" s="64"/>
      <c r="M151" s="64"/>
      <c r="N151" s="64"/>
      <c r="O151" s="64"/>
      <c r="P151" s="64"/>
      <c r="Q151" s="64">
        <f t="shared" si="65"/>
        <v>-57974718.945075661</v>
      </c>
      <c r="R151" s="64">
        <f t="shared" si="66"/>
        <v>0</v>
      </c>
      <c r="S151" s="64">
        <f t="shared" si="67"/>
        <v>-57974718.945075661</v>
      </c>
    </row>
    <row r="152" spans="1:19" ht="12.75" collapsed="1" x14ac:dyDescent="0.2">
      <c r="A152" s="63" t="s">
        <v>380</v>
      </c>
      <c r="B152" s="46" t="s">
        <v>29</v>
      </c>
      <c r="C152" s="64">
        <v>-19104163.2999999</v>
      </c>
      <c r="E152" s="64">
        <f t="shared" si="64"/>
        <v>-19104163.2999999</v>
      </c>
      <c r="F152" s="64">
        <f>'[7]RB&amp;ISbyFERC'!$H$473</f>
        <v>307582.16753432306</v>
      </c>
      <c r="G152" s="64"/>
      <c r="H152" s="64"/>
      <c r="I152" s="111"/>
      <c r="J152" s="64"/>
      <c r="K152" s="64"/>
      <c r="L152" s="64"/>
      <c r="M152" s="64"/>
      <c r="N152" s="64"/>
      <c r="O152" s="64"/>
      <c r="P152" s="64"/>
      <c r="Q152" s="64">
        <f t="shared" si="65"/>
        <v>-18796581.132465579</v>
      </c>
      <c r="R152" s="64">
        <f t="shared" si="66"/>
        <v>0</v>
      </c>
      <c r="S152" s="64">
        <f t="shared" si="67"/>
        <v>-18796581.132465579</v>
      </c>
    </row>
    <row r="153" spans="1:19" ht="12.75" collapsed="1" x14ac:dyDescent="0.2">
      <c r="A153" s="63" t="s">
        <v>380</v>
      </c>
      <c r="B153" s="46" t="s">
        <v>30</v>
      </c>
      <c r="C153" s="64">
        <v>-569641094.46791601</v>
      </c>
      <c r="E153" s="64">
        <f t="shared" si="64"/>
        <v>-569641094.46791601</v>
      </c>
      <c r="F153" s="64">
        <f>'[7]RB&amp;ISbyFERC'!$H$474+'[7]RB&amp;ISbyFERC'!$H$475+'[7]RB&amp;ISbyFERC'!$H$476</f>
        <v>-6551425.1945843315</v>
      </c>
      <c r="G153" s="64"/>
      <c r="H153" s="64"/>
      <c r="I153" s="111">
        <f ca="1">'[2]WH Solar Balance SEpt 16'!P21</f>
        <v>1084996.722022248</v>
      </c>
      <c r="J153" s="64"/>
      <c r="K153" s="64"/>
      <c r="L153" s="64"/>
      <c r="M153" s="64">
        <f ca="1">SUM('[3]Lead E'!$E$14:$E$15,'[3]Lead E'!$E$22:$E$23)</f>
        <v>21111912.982080221</v>
      </c>
      <c r="N153" s="64">
        <f ca="1">'[4]Lead E'!$E$15</f>
        <v>-1572187.2608600797</v>
      </c>
      <c r="O153" s="64"/>
      <c r="P153" s="64"/>
      <c r="Q153" s="64">
        <f t="shared" ca="1" si="65"/>
        <v>-555567797.21925795</v>
      </c>
      <c r="R153" s="64">
        <f t="shared" ca="1" si="66"/>
        <v>0</v>
      </c>
      <c r="S153" s="64">
        <f t="shared" ca="1" si="67"/>
        <v>-555567797.21925795</v>
      </c>
    </row>
    <row r="154" spans="1:19" ht="12.75" collapsed="1" x14ac:dyDescent="0.2">
      <c r="A154" s="63" t="s">
        <v>380</v>
      </c>
      <c r="B154" s="46" t="s">
        <v>31</v>
      </c>
      <c r="C154" s="64">
        <v>-51966754.052500002</v>
      </c>
      <c r="E154" s="64">
        <f t="shared" si="64"/>
        <v>-51966754.052500002</v>
      </c>
      <c r="F154" s="64">
        <f>'[7]RB&amp;ISbyFERC'!$H$478+'[7]RB&amp;ISbyFERC'!$H$477</f>
        <v>-141907.85530914608</v>
      </c>
      <c r="G154" s="64"/>
      <c r="H154" s="64"/>
      <c r="I154" s="111">
        <f ca="1">'[2]WH Solar Balance SEpt 16'!P22</f>
        <v>446099.01776656177</v>
      </c>
      <c r="J154" s="64"/>
      <c r="K154" s="64"/>
      <c r="L154" s="64"/>
      <c r="M154" s="64"/>
      <c r="N154" s="64"/>
      <c r="O154" s="64"/>
      <c r="P154" s="64"/>
      <c r="Q154" s="64">
        <f t="shared" ca="1" si="65"/>
        <v>-51662562.890042581</v>
      </c>
      <c r="R154" s="64">
        <f t="shared" ca="1" si="66"/>
        <v>0</v>
      </c>
      <c r="S154" s="64">
        <f t="shared" ca="1" si="67"/>
        <v>-51662562.890042581</v>
      </c>
    </row>
    <row r="155" spans="1:19" ht="12.75" collapsed="1" x14ac:dyDescent="0.2">
      <c r="A155" s="63" t="s">
        <v>380</v>
      </c>
      <c r="B155" s="46" t="s">
        <v>32</v>
      </c>
      <c r="C155" s="64">
        <v>-6017167.5945833297</v>
      </c>
      <c r="E155" s="64">
        <f t="shared" si="64"/>
        <v>-6017167.5945833297</v>
      </c>
      <c r="F155" s="64">
        <f>'[7]RB&amp;ISbyFERC'!$H$479+'[7]RB&amp;ISbyFERC'!$H$480+'[7]RB&amp;ISbyFERC'!$H$481+'[7]RB&amp;ISbyFERC'!$H$482</f>
        <v>-125853.28795076677</v>
      </c>
      <c r="G155" s="64"/>
      <c r="H155" s="64"/>
      <c r="I155" s="111"/>
      <c r="J155" s="64"/>
      <c r="K155" s="64"/>
      <c r="L155" s="64"/>
      <c r="M155" s="64"/>
      <c r="N155" s="64"/>
      <c r="O155" s="64"/>
      <c r="P155" s="64"/>
      <c r="Q155" s="64">
        <f t="shared" si="65"/>
        <v>-6143020.8825340969</v>
      </c>
      <c r="R155" s="64">
        <f t="shared" si="66"/>
        <v>0</v>
      </c>
      <c r="S155" s="64">
        <f t="shared" si="67"/>
        <v>-6143020.8825340969</v>
      </c>
    </row>
    <row r="156" spans="1:19" ht="12.75" collapsed="1" x14ac:dyDescent="0.2">
      <c r="A156" s="63" t="s">
        <v>380</v>
      </c>
      <c r="B156" s="46" t="s">
        <v>33</v>
      </c>
      <c r="C156" s="64">
        <v>-2453464.7062499998</v>
      </c>
      <c r="E156" s="64">
        <f t="shared" si="64"/>
        <v>-2453464.7062499998</v>
      </c>
      <c r="F156" s="64"/>
      <c r="G156" s="64"/>
      <c r="H156" s="64"/>
      <c r="I156" s="111"/>
      <c r="J156" s="64"/>
      <c r="K156" s="64"/>
      <c r="L156" s="64"/>
      <c r="M156" s="64"/>
      <c r="N156" s="64"/>
      <c r="O156" s="64"/>
      <c r="P156" s="64"/>
      <c r="Q156" s="64">
        <f t="shared" si="65"/>
        <v>-2453464.7062499998</v>
      </c>
      <c r="R156" s="64">
        <f t="shared" si="66"/>
        <v>0</v>
      </c>
      <c r="S156" s="64">
        <f t="shared" si="67"/>
        <v>-2453464.7062499998</v>
      </c>
    </row>
    <row r="157" spans="1:19" ht="12.75" collapsed="1" x14ac:dyDescent="0.2">
      <c r="A157" s="63" t="s">
        <v>380</v>
      </c>
      <c r="B157" s="46" t="s">
        <v>403</v>
      </c>
      <c r="C157" s="65">
        <v>-18751.600416666599</v>
      </c>
      <c r="E157" s="64">
        <f t="shared" si="64"/>
        <v>-18751.600416666599</v>
      </c>
      <c r="F157" s="64">
        <f>'[7]RB&amp;ISbyFERC'!$H$483</f>
        <v>52134.587241951594</v>
      </c>
      <c r="G157" s="64"/>
      <c r="H157" s="64"/>
      <c r="I157" s="111"/>
      <c r="J157" s="64"/>
      <c r="K157" s="64">
        <f ca="1">'[5]RB&amp;ISbyFERC'!$E$15</f>
        <v>-495916.20105393277</v>
      </c>
      <c r="L157" s="64"/>
      <c r="M157" s="64"/>
      <c r="N157" s="64"/>
      <c r="O157" s="64"/>
      <c r="P157" s="64"/>
      <c r="Q157" s="65">
        <f t="shared" ca="1" si="65"/>
        <v>-462533.21422864776</v>
      </c>
      <c r="R157" s="64">
        <f t="shared" ca="1" si="66"/>
        <v>0</v>
      </c>
      <c r="S157" s="65">
        <f t="shared" ca="1" si="67"/>
        <v>-462533.21422864776</v>
      </c>
    </row>
    <row r="158" spans="1:19" ht="12.75" x14ac:dyDescent="0.2">
      <c r="A158" s="63"/>
      <c r="B158" s="50" t="s">
        <v>393</v>
      </c>
      <c r="C158" s="75">
        <f>SUM(C150:C157)</f>
        <v>-707499113.54624915</v>
      </c>
      <c r="D158" s="75">
        <f>SUM(D150:D157)</f>
        <v>0</v>
      </c>
      <c r="E158" s="75">
        <f>SUM(E150:E157)</f>
        <v>-707499113.54624915</v>
      </c>
      <c r="F158" s="75">
        <f t="shared" ref="F158:R158" si="68">SUM(F150:F157)</f>
        <v>-6326712.2077197414</v>
      </c>
      <c r="G158" s="75">
        <f t="shared" si="68"/>
        <v>0</v>
      </c>
      <c r="H158" s="75">
        <f>SUM(H150:H157)</f>
        <v>0</v>
      </c>
      <c r="I158" s="114">
        <f t="shared" ca="1" si="68"/>
        <v>1531095.7397888098</v>
      </c>
      <c r="J158" s="75">
        <f t="shared" si="68"/>
        <v>0</v>
      </c>
      <c r="K158" s="75">
        <f t="shared" ca="1" si="68"/>
        <v>-495916.20105393277</v>
      </c>
      <c r="L158" s="75">
        <f t="shared" si="68"/>
        <v>0</v>
      </c>
      <c r="M158" s="75">
        <f t="shared" ca="1" si="68"/>
        <v>21111912.982080221</v>
      </c>
      <c r="N158" s="75">
        <f t="shared" ca="1" si="68"/>
        <v>-1572187.2608600797</v>
      </c>
      <c r="O158" s="75">
        <f t="shared" si="68"/>
        <v>0</v>
      </c>
      <c r="P158" s="75">
        <f t="shared" si="68"/>
        <v>0</v>
      </c>
      <c r="Q158" s="75">
        <f t="shared" ca="1" si="68"/>
        <v>-693250920.49401391</v>
      </c>
      <c r="R158" s="75">
        <f t="shared" ca="1" si="68"/>
        <v>0</v>
      </c>
      <c r="S158" s="75">
        <f t="shared" ref="S158" ca="1" si="69">SUM(S150:S157)</f>
        <v>-693250920.49401391</v>
      </c>
    </row>
    <row r="159" spans="1:19" ht="12.75" x14ac:dyDescent="0.2">
      <c r="A159" s="63" t="s">
        <v>380</v>
      </c>
      <c r="B159" s="50" t="s">
        <v>34</v>
      </c>
      <c r="C159" s="67">
        <f>C137+C148+C158</f>
        <v>-1614882573.5416646</v>
      </c>
      <c r="D159" s="67">
        <f>D137+D148+D158</f>
        <v>0</v>
      </c>
      <c r="E159" s="67">
        <f>E137+E148+E158</f>
        <v>-1614882573.5416646</v>
      </c>
      <c r="F159" s="67">
        <f t="shared" ref="F159:R159" si="70">F137+F148+F158</f>
        <v>-20665565.209339827</v>
      </c>
      <c r="G159" s="67">
        <f t="shared" si="70"/>
        <v>0</v>
      </c>
      <c r="H159" s="67">
        <f>H137+H148+H158</f>
        <v>0</v>
      </c>
      <c r="I159" s="67">
        <f t="shared" ca="1" si="70"/>
        <v>1531095.7397888098</v>
      </c>
      <c r="J159" s="67">
        <f t="shared" si="70"/>
        <v>0</v>
      </c>
      <c r="K159" s="67">
        <f t="shared" ca="1" si="70"/>
        <v>-495916.20105393277</v>
      </c>
      <c r="L159" s="67">
        <f t="shared" si="70"/>
        <v>0</v>
      </c>
      <c r="M159" s="67">
        <f t="shared" ca="1" si="70"/>
        <v>21111912.982080221</v>
      </c>
      <c r="N159" s="67">
        <f t="shared" ca="1" si="70"/>
        <v>-1572187.2608600797</v>
      </c>
      <c r="O159" s="67">
        <f t="shared" si="70"/>
        <v>0</v>
      </c>
      <c r="P159" s="67">
        <f t="shared" ca="1" si="70"/>
        <v>-95819883.979849756</v>
      </c>
      <c r="Q159" s="67">
        <f t="shared" ca="1" si="70"/>
        <v>-1710793117.4708996</v>
      </c>
      <c r="R159" s="67">
        <f t="shared" ca="1" si="70"/>
        <v>0</v>
      </c>
      <c r="S159" s="67">
        <f t="shared" ref="S159" ca="1" si="71">S137+S148+S158</f>
        <v>-1710793117.4708996</v>
      </c>
    </row>
    <row r="160" spans="1:19" ht="12.75" x14ac:dyDescent="0.2">
      <c r="A160" s="63" t="s">
        <v>380</v>
      </c>
      <c r="B160" s="46" t="s">
        <v>35</v>
      </c>
      <c r="C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</row>
    <row r="161" spans="1:19" ht="12.75" collapsed="1" x14ac:dyDescent="0.2">
      <c r="A161" s="63" t="s">
        <v>380</v>
      </c>
      <c r="B161" s="46" t="s">
        <v>36</v>
      </c>
      <c r="C161" s="64">
        <v>-12591666.9545833</v>
      </c>
      <c r="E161" s="64">
        <f t="shared" ref="E161:E170" si="72">SUM(C161:D161)</f>
        <v>-12591666.9545833</v>
      </c>
      <c r="F161" s="64">
        <f>'[7]RB&amp;ISbyFERC'!$H$484+'[7]RB&amp;ISbyFERC'!$H$485+'[7]RB&amp;ISbyFERC'!$H$486+'[7]RB&amp;ISbyFERC'!$H$487</f>
        <v>137305.5961226559</v>
      </c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>
        <f t="shared" ref="Q161:Q170" si="73">SUM(E161:P161)</f>
        <v>-12454361.358460644</v>
      </c>
      <c r="R161" s="64"/>
      <c r="S161" s="64">
        <f t="shared" ref="S161:S170" si="74">SUM(Q161:R161)</f>
        <v>-12454361.358460644</v>
      </c>
    </row>
    <row r="162" spans="1:19" ht="12.75" x14ac:dyDescent="0.2">
      <c r="A162" s="63" t="s">
        <v>380</v>
      </c>
      <c r="B162" s="46" t="s">
        <v>37</v>
      </c>
      <c r="C162" s="64">
        <v>0</v>
      </c>
      <c r="E162" s="64">
        <f t="shared" si="72"/>
        <v>0</v>
      </c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>
        <f t="shared" si="73"/>
        <v>0</v>
      </c>
      <c r="R162" s="64"/>
      <c r="S162" s="64">
        <f t="shared" si="74"/>
        <v>0</v>
      </c>
    </row>
    <row r="163" spans="1:19" ht="12.75" collapsed="1" x14ac:dyDescent="0.2">
      <c r="A163" s="63" t="s">
        <v>380</v>
      </c>
      <c r="B163" s="46" t="s">
        <v>38</v>
      </c>
      <c r="C163" s="64">
        <v>-2840894.9087499999</v>
      </c>
      <c r="E163" s="64">
        <f t="shared" si="72"/>
        <v>-2840894.9087499999</v>
      </c>
      <c r="F163" s="64">
        <f>'[7]RB&amp;ISbyFERC'!$H$488+'[7]RB&amp;ISbyFERC'!$H$489+'[7]RB&amp;ISbyFERC'!$H$490+'[7]RB&amp;ISbyFERC'!$H$491</f>
        <v>-215785.70267774496</v>
      </c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64">
        <f t="shared" si="73"/>
        <v>-3056680.6114277449</v>
      </c>
      <c r="R163" s="64"/>
      <c r="S163" s="64">
        <f t="shared" si="74"/>
        <v>-3056680.6114277449</v>
      </c>
    </row>
    <row r="164" spans="1:19" ht="12.75" collapsed="1" x14ac:dyDescent="0.2">
      <c r="A164" s="63" t="s">
        <v>380</v>
      </c>
      <c r="B164" s="46" t="s">
        <v>39</v>
      </c>
      <c r="C164" s="64">
        <v>-153197322.261666</v>
      </c>
      <c r="E164" s="64">
        <f t="shared" si="72"/>
        <v>-153197322.261666</v>
      </c>
      <c r="F164" s="64">
        <f>'[7]RB&amp;ISbyFERC'!$H$492+'[7]RB&amp;ISbyFERC'!$H$493+'[7]RB&amp;ISbyFERC'!$H$494+'[7]RB&amp;ISbyFERC'!$H$495+'[7]RB&amp;ISbyFERC'!$H$496</f>
        <v>-51030.94571684004</v>
      </c>
      <c r="G164" s="64"/>
      <c r="H164" s="64"/>
      <c r="I164" s="64"/>
      <c r="J164" s="64"/>
      <c r="K164" s="64"/>
      <c r="L164" s="64"/>
      <c r="M164" s="64"/>
      <c r="N164" s="64"/>
      <c r="O164" s="64"/>
      <c r="P164" s="64"/>
      <c r="Q164" s="64">
        <f t="shared" si="73"/>
        <v>-153248353.20738283</v>
      </c>
      <c r="R164" s="64"/>
      <c r="S164" s="64">
        <f t="shared" si="74"/>
        <v>-153248353.20738283</v>
      </c>
    </row>
    <row r="165" spans="1:19" ht="12.75" collapsed="1" x14ac:dyDescent="0.2">
      <c r="A165" s="63" t="s">
        <v>380</v>
      </c>
      <c r="B165" s="46" t="s">
        <v>40</v>
      </c>
      <c r="C165" s="64">
        <v>-43740738.93</v>
      </c>
      <c r="E165" s="64">
        <f t="shared" si="72"/>
        <v>-43740738.93</v>
      </c>
      <c r="F165" s="64">
        <f>'[7]RB&amp;ISbyFERC'!$H$497+'[7]RB&amp;ISbyFERC'!$H$498+'[7]RB&amp;ISbyFERC'!$H$499</f>
        <v>7583.6167684274369</v>
      </c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>
        <f t="shared" si="73"/>
        <v>-43733155.313231573</v>
      </c>
      <c r="R165" s="64"/>
      <c r="S165" s="64">
        <f t="shared" si="74"/>
        <v>-43733155.313231573</v>
      </c>
    </row>
    <row r="166" spans="1:19" ht="12.75" collapsed="1" x14ac:dyDescent="0.2">
      <c r="A166" s="63" t="s">
        <v>380</v>
      </c>
      <c r="B166" s="46" t="s">
        <v>41</v>
      </c>
      <c r="C166" s="64">
        <v>-75829840.374583304</v>
      </c>
      <c r="E166" s="64">
        <f t="shared" si="72"/>
        <v>-75829840.374583304</v>
      </c>
      <c r="F166" s="64">
        <f>'[7]RB&amp;ISbyFERC'!$H$500+'[7]RB&amp;ISbyFERC'!$H$501+'[7]RB&amp;ISbyFERC'!$H$502+'[7]RB&amp;ISbyFERC'!$H$503</f>
        <v>248250.90490998584</v>
      </c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>
        <f t="shared" si="73"/>
        <v>-75581589.469673321</v>
      </c>
      <c r="R166" s="64"/>
      <c r="S166" s="64">
        <f t="shared" si="74"/>
        <v>-75581589.469673321</v>
      </c>
    </row>
    <row r="167" spans="1:19" ht="12.75" collapsed="1" x14ac:dyDescent="0.2">
      <c r="A167" s="63" t="s">
        <v>380</v>
      </c>
      <c r="B167" s="46" t="s">
        <v>42</v>
      </c>
      <c r="C167" s="64">
        <v>-139595075.58833301</v>
      </c>
      <c r="E167" s="64">
        <f t="shared" si="72"/>
        <v>-139595075.58833301</v>
      </c>
      <c r="F167" s="111">
        <f>'[7]RB&amp;ISbyFERC'!$H$504+'[7]RB&amp;ISbyFERC'!$H$505+'[7]RB&amp;ISbyFERC'!$H$506</f>
        <v>1156211.1583832605</v>
      </c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>
        <f t="shared" si="73"/>
        <v>-138438864.42994976</v>
      </c>
      <c r="R167" s="64"/>
      <c r="S167" s="64">
        <f t="shared" si="74"/>
        <v>-138438864.42994976</v>
      </c>
    </row>
    <row r="168" spans="1:19" ht="12.75" collapsed="1" x14ac:dyDescent="0.2">
      <c r="A168" s="63" t="s">
        <v>380</v>
      </c>
      <c r="B168" s="46" t="s">
        <v>43</v>
      </c>
      <c r="C168" s="64">
        <v>-381780.84083333297</v>
      </c>
      <c r="E168" s="64">
        <f t="shared" si="72"/>
        <v>-381780.84083333297</v>
      </c>
      <c r="F168" s="64">
        <f>'[7]RB&amp;ISbyFERC'!$H$507+'[7]RB&amp;ISbyFERC'!$H$508</f>
        <v>-776.05398649524557</v>
      </c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>
        <f t="shared" si="73"/>
        <v>-382556.89481982822</v>
      </c>
      <c r="R168" s="64"/>
      <c r="S168" s="64">
        <f t="shared" si="74"/>
        <v>-382556.89481982822</v>
      </c>
    </row>
    <row r="169" spans="1:19" ht="12.75" collapsed="1" x14ac:dyDescent="0.2">
      <c r="A169" s="63" t="s">
        <v>380</v>
      </c>
      <c r="B169" s="46" t="s">
        <v>44</v>
      </c>
      <c r="C169" s="64">
        <v>-4512087.5491666598</v>
      </c>
      <c r="E169" s="64">
        <f t="shared" si="72"/>
        <v>-4512087.5491666598</v>
      </c>
      <c r="F169" s="64">
        <f>'[7]RB&amp;ISbyFERC'!$H$509+'[7]RB&amp;ISbyFERC'!$H$510</f>
        <v>111131.09919255701</v>
      </c>
      <c r="G169" s="64"/>
      <c r="H169" s="64"/>
      <c r="I169" s="64"/>
      <c r="J169" s="64"/>
      <c r="K169" s="64"/>
      <c r="L169" s="64"/>
      <c r="M169" s="64"/>
      <c r="N169" s="64"/>
      <c r="O169" s="64"/>
      <c r="P169" s="64"/>
      <c r="Q169" s="64">
        <f t="shared" si="73"/>
        <v>-4400956.4499741029</v>
      </c>
      <c r="R169" s="64"/>
      <c r="S169" s="64">
        <f t="shared" si="74"/>
        <v>-4400956.4499741029</v>
      </c>
    </row>
    <row r="170" spans="1:19" ht="12.75" collapsed="1" x14ac:dyDescent="0.2">
      <c r="A170" s="63" t="s">
        <v>380</v>
      </c>
      <c r="B170" s="46" t="s">
        <v>45</v>
      </c>
      <c r="C170" s="65">
        <v>-1042845.83833333</v>
      </c>
      <c r="E170" s="64">
        <f t="shared" si="72"/>
        <v>-1042845.83833333</v>
      </c>
      <c r="F170" s="64">
        <f>'[7]RB&amp;ISbyFERC'!$H$511+'[7]RB&amp;ISbyFERC'!$H$512+'[7]RB&amp;ISbyFERC'!$H$513</f>
        <v>4343.3289397471053</v>
      </c>
      <c r="G170" s="64"/>
      <c r="H170" s="64"/>
      <c r="I170" s="64"/>
      <c r="J170" s="64"/>
      <c r="K170" s="64"/>
      <c r="L170" s="64"/>
      <c r="M170" s="64"/>
      <c r="N170" s="64"/>
      <c r="O170" s="64"/>
      <c r="P170" s="64"/>
      <c r="Q170" s="65">
        <f t="shared" si="73"/>
        <v>-1038502.5093935829</v>
      </c>
      <c r="R170" s="64"/>
      <c r="S170" s="65">
        <f t="shared" si="74"/>
        <v>-1038502.5093935829</v>
      </c>
    </row>
    <row r="171" spans="1:19" ht="12.75" x14ac:dyDescent="0.2">
      <c r="A171" s="63" t="s">
        <v>380</v>
      </c>
      <c r="B171" s="50" t="s">
        <v>46</v>
      </c>
      <c r="C171" s="67">
        <f>SUM(C161:C170)</f>
        <v>-433732253.2462489</v>
      </c>
      <c r="D171" s="70">
        <f>SUM(D161:D170)</f>
        <v>0</v>
      </c>
      <c r="E171" s="70">
        <f>SUM(E161:E170)</f>
        <v>-433732253.2462489</v>
      </c>
      <c r="F171" s="70">
        <f t="shared" ref="F171:R171" si="75">SUM(F161:F170)</f>
        <v>1397233.0019355533</v>
      </c>
      <c r="G171" s="70">
        <f t="shared" si="75"/>
        <v>0</v>
      </c>
      <c r="H171" s="70">
        <f>SUM(H161:H170)</f>
        <v>0</v>
      </c>
      <c r="I171" s="70">
        <f t="shared" si="75"/>
        <v>0</v>
      </c>
      <c r="J171" s="70">
        <f t="shared" si="75"/>
        <v>0</v>
      </c>
      <c r="K171" s="70">
        <f t="shared" si="75"/>
        <v>0</v>
      </c>
      <c r="L171" s="70">
        <f t="shared" si="75"/>
        <v>0</v>
      </c>
      <c r="M171" s="70">
        <f t="shared" si="75"/>
        <v>0</v>
      </c>
      <c r="N171" s="70">
        <f t="shared" si="75"/>
        <v>0</v>
      </c>
      <c r="O171" s="70">
        <f t="shared" si="75"/>
        <v>0</v>
      </c>
      <c r="P171" s="70">
        <f t="shared" si="75"/>
        <v>0</v>
      </c>
      <c r="Q171" s="70">
        <f t="shared" si="75"/>
        <v>-432335020.24431342</v>
      </c>
      <c r="R171" s="70">
        <f t="shared" si="75"/>
        <v>0</v>
      </c>
      <c r="S171" s="70">
        <f t="shared" ref="S171" si="76">SUM(S161:S170)</f>
        <v>-432335020.24431342</v>
      </c>
    </row>
    <row r="172" spans="1:19" ht="12.75" x14ac:dyDescent="0.2">
      <c r="A172" s="63" t="s">
        <v>380</v>
      </c>
      <c r="B172" s="46" t="s">
        <v>47</v>
      </c>
      <c r="C172" s="64"/>
      <c r="E172" s="64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  <c r="Q172" s="64"/>
      <c r="R172" s="64"/>
      <c r="S172" s="64"/>
    </row>
    <row r="173" spans="1:19" ht="12.75" collapsed="1" x14ac:dyDescent="0.2">
      <c r="A173" s="63" t="s">
        <v>380</v>
      </c>
      <c r="B173" s="46" t="s">
        <v>48</v>
      </c>
      <c r="C173" s="64">
        <v>-3085425.8804166601</v>
      </c>
      <c r="E173" s="64">
        <f t="shared" ref="E173:E188" si="77">SUM(C173:D173)</f>
        <v>-3085425.8804166601</v>
      </c>
      <c r="F173" s="64">
        <f>'[7]RB&amp;ISbyFERC'!$H$514</f>
        <v>34067.241112088115</v>
      </c>
      <c r="G173" s="64"/>
      <c r="H173" s="64"/>
      <c r="I173" s="64"/>
      <c r="J173" s="64"/>
      <c r="K173" s="64"/>
      <c r="L173" s="64"/>
      <c r="M173" s="64"/>
      <c r="N173" s="64"/>
      <c r="O173" s="64"/>
      <c r="P173" s="64"/>
      <c r="Q173" s="64">
        <f t="shared" ref="Q173:Q188" si="78">SUM(E173:P173)</f>
        <v>-3051358.6393045718</v>
      </c>
      <c r="R173" s="64"/>
      <c r="S173" s="64">
        <f t="shared" ref="S173:S188" si="79">SUM(Q173:R173)</f>
        <v>-3051358.6393045718</v>
      </c>
    </row>
    <row r="174" spans="1:19" ht="12.75" collapsed="1" x14ac:dyDescent="0.2">
      <c r="A174" s="63" t="s">
        <v>380</v>
      </c>
      <c r="B174" s="46" t="s">
        <v>49</v>
      </c>
      <c r="C174" s="64">
        <v>-2259593.9104166599</v>
      </c>
      <c r="E174" s="64">
        <f t="shared" si="77"/>
        <v>-2259593.9104166599</v>
      </c>
      <c r="F174" s="64">
        <f>'[7]RB&amp;ISbyFERC'!$H$515</f>
        <v>1974.5780469243764</v>
      </c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4">
        <f t="shared" si="78"/>
        <v>-2257619.3323697355</v>
      </c>
      <c r="R174" s="64"/>
      <c r="S174" s="64">
        <f t="shared" si="79"/>
        <v>-2257619.3323697355</v>
      </c>
    </row>
    <row r="175" spans="1:19" ht="12.75" collapsed="1" x14ac:dyDescent="0.2">
      <c r="A175" s="63" t="s">
        <v>380</v>
      </c>
      <c r="B175" s="46" t="s">
        <v>50</v>
      </c>
      <c r="C175" s="64">
        <v>-122792506.94291601</v>
      </c>
      <c r="E175" s="64">
        <f t="shared" si="77"/>
        <v>-122792506.94291601</v>
      </c>
      <c r="F175" s="64">
        <f>'[7]RB&amp;ISbyFERC'!$H$516</f>
        <v>-145934.88275002036</v>
      </c>
      <c r="G175" s="64"/>
      <c r="H175" s="64"/>
      <c r="I175" s="64">
        <f ca="1">'[2]WH Solar Balance SEpt 16'!$P$23</f>
        <v>32024.071302066353</v>
      </c>
      <c r="J175" s="64"/>
      <c r="K175" s="64"/>
      <c r="L175" s="64"/>
      <c r="M175" s="64"/>
      <c r="N175" s="64"/>
      <c r="O175" s="64"/>
      <c r="P175" s="64"/>
      <c r="Q175" s="64">
        <f t="shared" ca="1" si="78"/>
        <v>-122906417.75436395</v>
      </c>
      <c r="R175" s="64">
        <f ca="1">-I175*$R$5</f>
        <v>0</v>
      </c>
      <c r="S175" s="64">
        <f t="shared" ca="1" si="79"/>
        <v>-122906417.75436395</v>
      </c>
    </row>
    <row r="176" spans="1:19" ht="12.75" x14ac:dyDescent="0.2">
      <c r="A176" s="63"/>
      <c r="B176" s="46" t="s">
        <v>394</v>
      </c>
      <c r="C176" s="64"/>
      <c r="E176" s="64"/>
      <c r="F176" s="64">
        <f>'[7]RB&amp;ISbyFERC'!$H$517</f>
        <v>18.448031016960158</v>
      </c>
      <c r="G176" s="64"/>
      <c r="H176" s="64"/>
      <c r="I176" s="64"/>
      <c r="J176" s="64"/>
      <c r="K176" s="64">
        <f ca="1">'[5]RB&amp;ISbyFERC'!$E$16</f>
        <v>-227809.13725579009</v>
      </c>
      <c r="L176" s="64"/>
      <c r="M176" s="64"/>
      <c r="N176" s="64"/>
      <c r="O176" s="64"/>
      <c r="P176" s="64"/>
      <c r="Q176" s="64">
        <f t="shared" ca="1" si="78"/>
        <v>-227790.68922477314</v>
      </c>
      <c r="R176" s="64"/>
      <c r="S176" s="64">
        <f t="shared" ca="1" si="79"/>
        <v>-227790.68922477314</v>
      </c>
    </row>
    <row r="177" spans="1:19" ht="12.75" collapsed="1" x14ac:dyDescent="0.2">
      <c r="A177" s="63" t="s">
        <v>380</v>
      </c>
      <c r="B177" s="46" t="s">
        <v>51</v>
      </c>
      <c r="C177" s="64">
        <v>-144187731.771249</v>
      </c>
      <c r="E177" s="64">
        <f t="shared" si="77"/>
        <v>-144187731.771249</v>
      </c>
      <c r="F177" s="64">
        <f>'[7]RB&amp;ISbyFERC'!$H$518</f>
        <v>-53076.296512254514</v>
      </c>
      <c r="G177" s="64"/>
      <c r="H177" s="64"/>
      <c r="I177" s="64">
        <f ca="1">'[2]WH Solar Balance SEpt 16'!$P$24</f>
        <v>15192.69086886345</v>
      </c>
      <c r="J177" s="64"/>
      <c r="K177" s="64"/>
      <c r="L177" s="64"/>
      <c r="M177" s="64"/>
      <c r="N177" s="64"/>
      <c r="O177" s="64"/>
      <c r="P177" s="64"/>
      <c r="Q177" s="64">
        <f t="shared" ca="1" si="78"/>
        <v>-144225615.37689239</v>
      </c>
      <c r="R177" s="64">
        <f ca="1">-I177*$R$5</f>
        <v>0</v>
      </c>
      <c r="S177" s="64">
        <f t="shared" ca="1" si="79"/>
        <v>-144225615.37689239</v>
      </c>
    </row>
    <row r="178" spans="1:19" ht="12.75" collapsed="1" x14ac:dyDescent="0.2">
      <c r="A178" s="63" t="s">
        <v>380</v>
      </c>
      <c r="B178" s="46" t="s">
        <v>52</v>
      </c>
      <c r="C178" s="64">
        <v>-118487925.454166</v>
      </c>
      <c r="E178" s="64">
        <f t="shared" si="77"/>
        <v>-118487925.454166</v>
      </c>
      <c r="F178" s="64">
        <f>'[7]RB&amp;ISbyFERC'!$H$519</f>
        <v>-1783748.7083359559</v>
      </c>
      <c r="G178" s="64"/>
      <c r="H178" s="64"/>
      <c r="I178" s="64">
        <f ca="1">'[2]WH Solar Balance SEpt 16'!$P$25</f>
        <v>11703.187367558765</v>
      </c>
      <c r="J178" s="64"/>
      <c r="K178" s="64"/>
      <c r="L178" s="64"/>
      <c r="M178" s="64"/>
      <c r="N178" s="64"/>
      <c r="O178" s="64"/>
      <c r="P178" s="64"/>
      <c r="Q178" s="64">
        <f t="shared" ca="1" si="78"/>
        <v>-120259970.97513439</v>
      </c>
      <c r="R178" s="64">
        <f ca="1">-I178*$R$5</f>
        <v>0</v>
      </c>
      <c r="S178" s="64">
        <f t="shared" ca="1" si="79"/>
        <v>-120259970.97513439</v>
      </c>
    </row>
    <row r="179" spans="1:19" ht="12.75" collapsed="1" x14ac:dyDescent="0.2">
      <c r="A179" s="63" t="s">
        <v>380</v>
      </c>
      <c r="B179" s="46" t="s">
        <v>53</v>
      </c>
      <c r="C179" s="64">
        <v>-254360527.015416</v>
      </c>
      <c r="E179" s="64">
        <f t="shared" si="77"/>
        <v>-254360527.015416</v>
      </c>
      <c r="F179" s="64">
        <f>'[7]RB&amp;ISbyFERC'!$H$520</f>
        <v>1607451.6565665714</v>
      </c>
      <c r="G179" s="64"/>
      <c r="H179" s="64"/>
      <c r="I179" s="64"/>
      <c r="J179" s="64"/>
      <c r="K179" s="64"/>
      <c r="L179" s="64"/>
      <c r="M179" s="64"/>
      <c r="N179" s="64"/>
      <c r="O179" s="64"/>
      <c r="P179" s="64"/>
      <c r="Q179" s="64">
        <f t="shared" si="78"/>
        <v>-252753075.35884944</v>
      </c>
      <c r="R179" s="64"/>
      <c r="S179" s="64">
        <f t="shared" si="79"/>
        <v>-252753075.35884944</v>
      </c>
    </row>
    <row r="180" spans="1:19" ht="12.75" collapsed="1" x14ac:dyDescent="0.2">
      <c r="A180" s="63" t="s">
        <v>380</v>
      </c>
      <c r="B180" s="46" t="s">
        <v>54</v>
      </c>
      <c r="C180" s="64">
        <v>-338059705.68416601</v>
      </c>
      <c r="E180" s="64">
        <f t="shared" si="77"/>
        <v>-338059705.68416601</v>
      </c>
      <c r="F180" s="64">
        <f>'[7]RB&amp;ISbyFERC'!$H$521</f>
        <v>-1618762.6115819705</v>
      </c>
      <c r="G180" s="64"/>
      <c r="H180" s="64"/>
      <c r="I180" s="64"/>
      <c r="J180" s="64"/>
      <c r="K180" s="64"/>
      <c r="L180" s="64"/>
      <c r="M180" s="64"/>
      <c r="N180" s="64"/>
      <c r="O180" s="64"/>
      <c r="P180" s="64"/>
      <c r="Q180" s="64">
        <f t="shared" si="78"/>
        <v>-339678468.295748</v>
      </c>
      <c r="R180" s="64"/>
      <c r="S180" s="64">
        <f t="shared" si="79"/>
        <v>-339678468.295748</v>
      </c>
    </row>
    <row r="181" spans="1:19" ht="12.75" collapsed="1" x14ac:dyDescent="0.2">
      <c r="A181" s="63" t="s">
        <v>380</v>
      </c>
      <c r="B181" s="46" t="s">
        <v>55</v>
      </c>
      <c r="C181" s="64">
        <v>-177884390.62124899</v>
      </c>
      <c r="E181" s="64">
        <f t="shared" si="77"/>
        <v>-177884390.62124899</v>
      </c>
      <c r="F181" s="64">
        <f>'[7]RB&amp;ISbyFERC'!$H$522</f>
        <v>-1839804.7255003452</v>
      </c>
      <c r="G181" s="64"/>
      <c r="H181" s="64"/>
      <c r="I181" s="64"/>
      <c r="J181" s="64"/>
      <c r="K181" s="64"/>
      <c r="L181" s="64"/>
      <c r="M181" s="64"/>
      <c r="N181" s="64"/>
      <c r="O181" s="64"/>
      <c r="P181" s="64"/>
      <c r="Q181" s="64">
        <f t="shared" si="78"/>
        <v>-179724195.34674934</v>
      </c>
      <c r="R181" s="64"/>
      <c r="S181" s="64">
        <f t="shared" si="79"/>
        <v>-179724195.34674934</v>
      </c>
    </row>
    <row r="182" spans="1:19" ht="12.75" collapsed="1" x14ac:dyDescent="0.2">
      <c r="A182" s="63" t="s">
        <v>380</v>
      </c>
      <c r="B182" s="46" t="s">
        <v>56</v>
      </c>
      <c r="C182" s="64">
        <v>-114756437.88375001</v>
      </c>
      <c r="E182" s="64">
        <f t="shared" si="77"/>
        <v>-114756437.88375001</v>
      </c>
      <c r="F182" s="64">
        <f>'[7]RB&amp;ISbyFERC'!$H$523</f>
        <v>-738029.84538035374</v>
      </c>
      <c r="G182" s="64"/>
      <c r="H182" s="64"/>
      <c r="I182" s="64"/>
      <c r="J182" s="64"/>
      <c r="K182" s="64"/>
      <c r="L182" s="64"/>
      <c r="M182" s="64"/>
      <c r="N182" s="64"/>
      <c r="O182" s="64"/>
      <c r="P182" s="64"/>
      <c r="Q182" s="64">
        <f t="shared" si="78"/>
        <v>-115494467.72913036</v>
      </c>
      <c r="R182" s="64"/>
      <c r="S182" s="64">
        <f t="shared" si="79"/>
        <v>-115494467.72913036</v>
      </c>
    </row>
    <row r="183" spans="1:19" ht="12.75" collapsed="1" x14ac:dyDescent="0.2">
      <c r="A183" s="63" t="s">
        <v>380</v>
      </c>
      <c r="B183" s="46" t="s">
        <v>57</v>
      </c>
      <c r="C183" s="64">
        <v>-38328580.796250001</v>
      </c>
      <c r="E183" s="64">
        <f t="shared" si="77"/>
        <v>-38328580.796250001</v>
      </c>
      <c r="F183" s="64">
        <f>'[7]RB&amp;ISbyFERC'!$H$524</f>
        <v>-4094398.3938797601</v>
      </c>
      <c r="G183" s="64"/>
      <c r="H183" s="64"/>
      <c r="I183" s="64"/>
      <c r="J183" s="64"/>
      <c r="K183" s="64"/>
      <c r="L183" s="64"/>
      <c r="M183" s="64"/>
      <c r="N183" s="64"/>
      <c r="O183" s="64"/>
      <c r="P183" s="64"/>
      <c r="Q183" s="64">
        <f t="shared" si="78"/>
        <v>-42422979.190129757</v>
      </c>
      <c r="R183" s="64"/>
      <c r="S183" s="64">
        <f t="shared" si="79"/>
        <v>-42422979.190129757</v>
      </c>
    </row>
    <row r="184" spans="1:19" ht="12.75" x14ac:dyDescent="0.2">
      <c r="A184" s="63" t="s">
        <v>380</v>
      </c>
      <c r="B184" s="46" t="s">
        <v>58</v>
      </c>
      <c r="C184" s="64">
        <v>0</v>
      </c>
      <c r="E184" s="64">
        <f t="shared" si="77"/>
        <v>0</v>
      </c>
      <c r="F184" s="64"/>
      <c r="G184" s="64"/>
      <c r="H184" s="64"/>
      <c r="I184" s="64"/>
      <c r="J184" s="64"/>
      <c r="K184" s="64"/>
      <c r="L184" s="64"/>
      <c r="M184" s="64"/>
      <c r="N184" s="64"/>
      <c r="O184" s="64"/>
      <c r="P184" s="64"/>
      <c r="Q184" s="64">
        <f t="shared" si="78"/>
        <v>0</v>
      </c>
      <c r="R184" s="64"/>
      <c r="S184" s="64">
        <f t="shared" si="79"/>
        <v>0</v>
      </c>
    </row>
    <row r="185" spans="1:19" ht="12.75" collapsed="1" x14ac:dyDescent="0.2">
      <c r="A185" s="63" t="s">
        <v>380</v>
      </c>
      <c r="B185" s="46" t="s">
        <v>59</v>
      </c>
      <c r="C185" s="64">
        <v>0</v>
      </c>
      <c r="E185" s="64">
        <f t="shared" si="77"/>
        <v>0</v>
      </c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  <c r="Q185" s="64">
        <f t="shared" si="78"/>
        <v>0</v>
      </c>
      <c r="R185" s="64"/>
      <c r="S185" s="64">
        <f t="shared" si="79"/>
        <v>0</v>
      </c>
    </row>
    <row r="186" spans="1:19" ht="12.75" collapsed="1" x14ac:dyDescent="0.2">
      <c r="A186" s="63" t="s">
        <v>380</v>
      </c>
      <c r="B186" s="46" t="s">
        <v>60</v>
      </c>
      <c r="C186" s="64">
        <v>-19790384.967083301</v>
      </c>
      <c r="E186" s="64">
        <f t="shared" si="77"/>
        <v>-19790384.967083301</v>
      </c>
      <c r="F186" s="64">
        <f>'[7]RB&amp;ISbyFERC'!$H$525</f>
        <v>-368634.97227116057</v>
      </c>
      <c r="G186" s="64"/>
      <c r="H186" s="64"/>
      <c r="I186" s="64"/>
      <c r="J186" s="64"/>
      <c r="K186" s="64"/>
      <c r="L186" s="64"/>
      <c r="M186" s="64"/>
      <c r="N186" s="64"/>
      <c r="O186" s="64"/>
      <c r="P186" s="64"/>
      <c r="Q186" s="64">
        <f t="shared" si="78"/>
        <v>-20159019.939354461</v>
      </c>
      <c r="R186" s="64"/>
      <c r="S186" s="64">
        <f t="shared" si="79"/>
        <v>-20159019.939354461</v>
      </c>
    </row>
    <row r="187" spans="1:19" ht="12.75" collapsed="1" x14ac:dyDescent="0.2">
      <c r="A187" s="63" t="s">
        <v>380</v>
      </c>
      <c r="B187" s="46" t="s">
        <v>61</v>
      </c>
      <c r="C187" s="64">
        <v>-288060.25499999902</v>
      </c>
      <c r="E187" s="64">
        <f t="shared" si="77"/>
        <v>-288060.25499999902</v>
      </c>
      <c r="F187" s="64"/>
      <c r="G187" s="64"/>
      <c r="H187" s="64"/>
      <c r="I187" s="64"/>
      <c r="J187" s="64"/>
      <c r="K187" s="64"/>
      <c r="L187" s="64"/>
      <c r="M187" s="64"/>
      <c r="N187" s="64"/>
      <c r="O187" s="64"/>
      <c r="P187" s="64"/>
      <c r="Q187" s="64">
        <f t="shared" si="78"/>
        <v>-288060.25499999902</v>
      </c>
      <c r="R187" s="64"/>
      <c r="S187" s="64">
        <f t="shared" si="79"/>
        <v>-288060.25499999902</v>
      </c>
    </row>
    <row r="188" spans="1:19" ht="12.75" x14ac:dyDescent="0.2">
      <c r="A188" s="63" t="s">
        <v>380</v>
      </c>
      <c r="B188" s="46" t="s">
        <v>62</v>
      </c>
      <c r="C188" s="65">
        <v>0</v>
      </c>
      <c r="E188" s="64">
        <f t="shared" si="77"/>
        <v>0</v>
      </c>
      <c r="F188" s="64" t="s">
        <v>1</v>
      </c>
      <c r="G188" s="64"/>
      <c r="H188" s="64"/>
      <c r="I188" s="64"/>
      <c r="J188" s="64"/>
      <c r="K188" s="64"/>
      <c r="L188" s="64"/>
      <c r="M188" s="64"/>
      <c r="N188" s="64"/>
      <c r="O188" s="64"/>
      <c r="P188" s="64"/>
      <c r="Q188" s="65">
        <f t="shared" si="78"/>
        <v>0</v>
      </c>
      <c r="R188" s="64"/>
      <c r="S188" s="65">
        <f t="shared" si="79"/>
        <v>0</v>
      </c>
    </row>
    <row r="189" spans="1:19" ht="12.75" x14ac:dyDescent="0.2">
      <c r="A189" s="63" t="s">
        <v>380</v>
      </c>
      <c r="B189" s="50" t="s">
        <v>63</v>
      </c>
      <c r="C189" s="67">
        <f>SUM(C173:C188)</f>
        <v>-1334281271.1820786</v>
      </c>
      <c r="D189" s="70">
        <f>SUM(D173:D188)</f>
        <v>0</v>
      </c>
      <c r="E189" s="70">
        <f>SUM(E173:E188)</f>
        <v>-1334281271.1820786</v>
      </c>
      <c r="F189" s="70">
        <f t="shared" ref="F189:R189" si="80">SUM(F173:F188)</f>
        <v>-8998878.5124552194</v>
      </c>
      <c r="G189" s="70">
        <f t="shared" si="80"/>
        <v>0</v>
      </c>
      <c r="H189" s="70">
        <f>SUM(H173:H188)</f>
        <v>0</v>
      </c>
      <c r="I189" s="70">
        <f t="shared" ca="1" si="80"/>
        <v>58919.949538488567</v>
      </c>
      <c r="J189" s="70">
        <f t="shared" si="80"/>
        <v>0</v>
      </c>
      <c r="K189" s="70">
        <f t="shared" ca="1" si="80"/>
        <v>-227809.13725579009</v>
      </c>
      <c r="L189" s="70">
        <f t="shared" si="80"/>
        <v>0</v>
      </c>
      <c r="M189" s="70">
        <f t="shared" si="80"/>
        <v>0</v>
      </c>
      <c r="N189" s="70">
        <f t="shared" si="80"/>
        <v>0</v>
      </c>
      <c r="O189" s="70">
        <f t="shared" si="80"/>
        <v>0</v>
      </c>
      <c r="P189" s="70">
        <f t="shared" si="80"/>
        <v>0</v>
      </c>
      <c r="Q189" s="70">
        <f t="shared" ca="1" si="80"/>
        <v>-1343449038.8822513</v>
      </c>
      <c r="R189" s="70">
        <f t="shared" ca="1" si="80"/>
        <v>0</v>
      </c>
      <c r="S189" s="70">
        <f t="shared" ref="S189" ca="1" si="81">SUM(S173:S188)</f>
        <v>-1343449038.8822513</v>
      </c>
    </row>
    <row r="190" spans="1:19" ht="12.75" x14ac:dyDescent="0.2">
      <c r="A190" s="63" t="s">
        <v>380</v>
      </c>
      <c r="B190" s="46" t="s">
        <v>64</v>
      </c>
      <c r="C190" s="64"/>
      <c r="E190" s="64">
        <f t="shared" ref="E190:E202" si="82">SUM(C190:D190)</f>
        <v>0</v>
      </c>
      <c r="F190" s="64"/>
      <c r="G190" s="64"/>
      <c r="H190" s="64"/>
      <c r="I190" s="64"/>
      <c r="J190" s="64"/>
      <c r="K190" s="64"/>
      <c r="L190" s="64"/>
      <c r="M190" s="64"/>
      <c r="N190" s="64"/>
      <c r="O190" s="64"/>
      <c r="P190" s="64"/>
      <c r="Q190" s="64"/>
      <c r="R190" s="64"/>
      <c r="S190" s="64"/>
    </row>
    <row r="191" spans="1:19" ht="12.75" collapsed="1" x14ac:dyDescent="0.2">
      <c r="A191" s="63" t="s">
        <v>380</v>
      </c>
      <c r="B191" s="46" t="s">
        <v>65</v>
      </c>
      <c r="C191" s="64">
        <v>-998694.38663999899</v>
      </c>
      <c r="E191" s="64">
        <f t="shared" si="82"/>
        <v>-998694.38663999899</v>
      </c>
      <c r="F191" s="64">
        <f ca="1">'[7]RB&amp;ISbyFERC'!$H$526</f>
        <v>16785.043986842968</v>
      </c>
      <c r="G191" s="64"/>
      <c r="H191" s="64"/>
      <c r="I191" s="64"/>
      <c r="J191" s="64"/>
      <c r="K191" s="64"/>
      <c r="L191" s="64"/>
      <c r="M191" s="64"/>
      <c r="N191" s="64"/>
      <c r="O191" s="64"/>
      <c r="P191" s="64"/>
      <c r="Q191" s="64">
        <f t="shared" ref="Q191:Q202" ca="1" si="83">SUM(E191:P191)</f>
        <v>-981909.34265315603</v>
      </c>
      <c r="R191" s="64"/>
      <c r="S191" s="64">
        <f t="shared" ref="S191:S202" ca="1" si="84">SUM(Q191:R191)</f>
        <v>-981909.34265315603</v>
      </c>
    </row>
    <row r="192" spans="1:19" ht="12.75" collapsed="1" x14ac:dyDescent="0.2">
      <c r="A192" s="63" t="s">
        <v>380</v>
      </c>
      <c r="B192" s="46" t="s">
        <v>66</v>
      </c>
      <c r="C192" s="64">
        <v>-76117763.788346797</v>
      </c>
      <c r="D192" s="1">
        <f ca="1">-D193</f>
        <v>1087774.3612499998</v>
      </c>
      <c r="E192" s="64">
        <f t="shared" ca="1" si="82"/>
        <v>-75029989.427096799</v>
      </c>
      <c r="F192" s="64">
        <f ca="1">'[7]RB&amp;ISbyFERC'!$H$527</f>
        <v>2218213.4921839931</v>
      </c>
      <c r="G192" s="64">
        <f ca="1">'[6]RB&amp;IS by FERC'!$I$16</f>
        <v>-1189137.7376513439</v>
      </c>
      <c r="H192" s="64"/>
      <c r="I192" s="64"/>
      <c r="J192" s="64"/>
      <c r="K192" s="64"/>
      <c r="L192" s="64"/>
      <c r="M192" s="64"/>
      <c r="N192" s="64"/>
      <c r="O192" s="64"/>
      <c r="P192" s="64"/>
      <c r="Q192" s="64">
        <f t="shared" ca="1" si="83"/>
        <v>-74000913.672564149</v>
      </c>
      <c r="R192" s="64"/>
      <c r="S192" s="64">
        <f t="shared" ca="1" si="84"/>
        <v>-74000913.672564149</v>
      </c>
    </row>
    <row r="193" spans="1:20" ht="12.75" x14ac:dyDescent="0.2">
      <c r="A193" s="63"/>
      <c r="B193" s="117" t="s">
        <v>400</v>
      </c>
      <c r="C193" s="64"/>
      <c r="D193" s="1">
        <f ca="1">'[6]RB&amp;IS by FERC'!$G$17</f>
        <v>-1087774.3612499998</v>
      </c>
      <c r="E193" s="64">
        <f t="shared" ca="1" si="82"/>
        <v>-1087774.3612499998</v>
      </c>
      <c r="F193" s="64"/>
      <c r="G193" s="64">
        <f ca="1">'[6]RB&amp;IS by FERC'!$I$17</f>
        <v>1087774.3612499998</v>
      </c>
      <c r="H193" s="64"/>
      <c r="I193" s="64"/>
      <c r="J193" s="64"/>
      <c r="K193" s="64"/>
      <c r="L193" s="64"/>
      <c r="M193" s="64"/>
      <c r="N193" s="64"/>
      <c r="O193" s="64"/>
      <c r="P193" s="64"/>
      <c r="Q193" s="64">
        <f t="shared" ca="1" si="83"/>
        <v>0</v>
      </c>
      <c r="R193" s="64"/>
      <c r="S193" s="64">
        <f t="shared" ca="1" si="84"/>
        <v>0</v>
      </c>
    </row>
    <row r="194" spans="1:20" ht="12.75" collapsed="1" x14ac:dyDescent="0.2">
      <c r="A194" s="63" t="s">
        <v>380</v>
      </c>
      <c r="B194" s="46" t="s">
        <v>67</v>
      </c>
      <c r="C194" s="64">
        <v>-39576863.089618102</v>
      </c>
      <c r="E194" s="64">
        <f t="shared" si="82"/>
        <v>-39576863.089618102</v>
      </c>
      <c r="F194" s="64">
        <f ca="1">'[7]RB&amp;ISbyFERC'!$H$528+'[7]RB&amp;ISbyFERC'!$H$529</f>
        <v>-131463.49464169145</v>
      </c>
      <c r="G194" s="64"/>
      <c r="H194" s="64"/>
      <c r="I194" s="64"/>
      <c r="J194" s="64"/>
      <c r="K194" s="64"/>
      <c r="L194" s="64"/>
      <c r="M194" s="64"/>
      <c r="N194" s="64"/>
      <c r="O194" s="64"/>
      <c r="P194" s="64"/>
      <c r="Q194" s="64">
        <f t="shared" ca="1" si="83"/>
        <v>-39708326.584259793</v>
      </c>
      <c r="R194" s="64"/>
      <c r="S194" s="64">
        <f t="shared" ca="1" si="84"/>
        <v>-39708326.584259793</v>
      </c>
    </row>
    <row r="195" spans="1:20" ht="12.75" collapsed="1" x14ac:dyDescent="0.2">
      <c r="A195" s="63" t="s">
        <v>380</v>
      </c>
      <c r="B195" s="46" t="s">
        <v>68</v>
      </c>
      <c r="C195" s="64">
        <v>-7728244.9615900796</v>
      </c>
      <c r="E195" s="64">
        <f t="shared" si="82"/>
        <v>-7728244.9615900796</v>
      </c>
      <c r="F195" s="64">
        <f ca="1">'[7]RB&amp;ISbyFERC'!$H$530</f>
        <v>161360.6924716676</v>
      </c>
      <c r="G195" s="64"/>
      <c r="H195" s="64"/>
      <c r="I195" s="64"/>
      <c r="J195" s="64"/>
      <c r="K195" s="64"/>
      <c r="L195" s="64"/>
      <c r="M195" s="64"/>
      <c r="N195" s="64"/>
      <c r="O195" s="64"/>
      <c r="P195" s="64"/>
      <c r="Q195" s="64">
        <f t="shared" ca="1" si="83"/>
        <v>-7566884.2691184124</v>
      </c>
      <c r="R195" s="64"/>
      <c r="S195" s="64">
        <f t="shared" ca="1" si="84"/>
        <v>-7566884.2691184124</v>
      </c>
    </row>
    <row r="196" spans="1:20" ht="12.75" collapsed="1" x14ac:dyDescent="0.2">
      <c r="A196" s="63" t="s">
        <v>380</v>
      </c>
      <c r="B196" s="46" t="s">
        <v>69</v>
      </c>
      <c r="C196" s="64">
        <v>-241828.83192200001</v>
      </c>
      <c r="E196" s="64">
        <f t="shared" si="82"/>
        <v>-241828.83192200001</v>
      </c>
      <c r="F196" s="64">
        <f ca="1">'[7]RB&amp;ISbyFERC'!$H$531</f>
        <v>-27354.005452524456</v>
      </c>
      <c r="G196" s="64"/>
      <c r="H196" s="64"/>
      <c r="I196" s="64"/>
      <c r="J196" s="64"/>
      <c r="K196" s="64"/>
      <c r="L196" s="64"/>
      <c r="M196" s="64"/>
      <c r="N196" s="64"/>
      <c r="O196" s="64"/>
      <c r="P196" s="64"/>
      <c r="Q196" s="64">
        <f t="shared" ca="1" si="83"/>
        <v>-269182.83737452445</v>
      </c>
      <c r="R196" s="64"/>
      <c r="S196" s="64">
        <f t="shared" ca="1" si="84"/>
        <v>-269182.83737452445</v>
      </c>
    </row>
    <row r="197" spans="1:20" ht="12.75" collapsed="1" x14ac:dyDescent="0.2">
      <c r="A197" s="63" t="s">
        <v>380</v>
      </c>
      <c r="B197" s="46" t="s">
        <v>70</v>
      </c>
      <c r="C197" s="64">
        <v>-5027083.3404743299</v>
      </c>
      <c r="E197" s="64">
        <f t="shared" si="82"/>
        <v>-5027083.3404743299</v>
      </c>
      <c r="F197" s="64">
        <f ca="1">'[7]RB&amp;ISbyFERC'!$H$532</f>
        <v>-52029.222684578606</v>
      </c>
      <c r="G197" s="64"/>
      <c r="H197" s="64"/>
      <c r="I197" s="64"/>
      <c r="J197" s="64"/>
      <c r="K197" s="64"/>
      <c r="L197" s="64"/>
      <c r="M197" s="64"/>
      <c r="N197" s="64"/>
      <c r="O197" s="64"/>
      <c r="P197" s="64"/>
      <c r="Q197" s="64">
        <f t="shared" ca="1" si="83"/>
        <v>-5079112.5631589089</v>
      </c>
      <c r="R197" s="64"/>
      <c r="S197" s="64">
        <f t="shared" ca="1" si="84"/>
        <v>-5079112.5631589089</v>
      </c>
    </row>
    <row r="198" spans="1:20" ht="12.75" collapsed="1" x14ac:dyDescent="0.2">
      <c r="A198" s="63" t="s">
        <v>380</v>
      </c>
      <c r="B198" s="46" t="s">
        <v>71</v>
      </c>
      <c r="C198" s="64">
        <v>-4719197.2</v>
      </c>
      <c r="E198" s="64">
        <f t="shared" si="82"/>
        <v>-4719197.2</v>
      </c>
      <c r="F198" s="64">
        <f>'[7]RB&amp;ISbyFERC'!$H$533</f>
        <v>-169955.43433907386</v>
      </c>
      <c r="G198" s="64"/>
      <c r="H198" s="64"/>
      <c r="I198" s="64"/>
      <c r="J198" s="64"/>
      <c r="K198" s="64"/>
      <c r="L198" s="64"/>
      <c r="M198" s="64"/>
      <c r="N198" s="64"/>
      <c r="O198" s="64"/>
      <c r="P198" s="64"/>
      <c r="Q198" s="64">
        <f t="shared" si="83"/>
        <v>-4889152.6343390737</v>
      </c>
      <c r="R198" s="64"/>
      <c r="S198" s="64">
        <f t="shared" si="84"/>
        <v>-4889152.6343390737</v>
      </c>
    </row>
    <row r="199" spans="1:20" ht="12.75" collapsed="1" x14ac:dyDescent="0.2">
      <c r="A199" s="63" t="s">
        <v>380</v>
      </c>
      <c r="B199" s="46" t="s">
        <v>72</v>
      </c>
      <c r="C199" s="64">
        <v>-2868728.6498153298</v>
      </c>
      <c r="E199" s="64">
        <f t="shared" si="82"/>
        <v>-2868728.6498153298</v>
      </c>
      <c r="F199" s="64">
        <f ca="1">'[7]RB&amp;ISbyFERC'!$H$534</f>
        <v>-7875.4746963250682</v>
      </c>
      <c r="G199" s="64"/>
      <c r="H199" s="64"/>
      <c r="I199" s="64"/>
      <c r="J199" s="64"/>
      <c r="K199" s="64"/>
      <c r="L199" s="64"/>
      <c r="M199" s="64"/>
      <c r="N199" s="64"/>
      <c r="O199" s="64"/>
      <c r="P199" s="64"/>
      <c r="Q199" s="64">
        <f t="shared" ca="1" si="83"/>
        <v>-2876604.124511655</v>
      </c>
      <c r="R199" s="64"/>
      <c r="S199" s="64">
        <f t="shared" ca="1" si="84"/>
        <v>-2876604.124511655</v>
      </c>
    </row>
    <row r="200" spans="1:20" ht="12.75" collapsed="1" x14ac:dyDescent="0.2">
      <c r="A200" s="63" t="s">
        <v>380</v>
      </c>
      <c r="B200" s="46" t="s">
        <v>73</v>
      </c>
      <c r="C200" s="64">
        <v>-50146890.911740698</v>
      </c>
      <c r="E200" s="64">
        <f t="shared" si="82"/>
        <v>-50146890.911740698</v>
      </c>
      <c r="F200" s="64">
        <f ca="1">'[7]RB&amp;ISbyFERC'!$H$535</f>
        <v>-132210.7282036118</v>
      </c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>
        <f t="shared" ca="1" si="83"/>
        <v>-50279101.639944308</v>
      </c>
      <c r="R200" s="64"/>
      <c r="S200" s="64">
        <f t="shared" ca="1" si="84"/>
        <v>-50279101.639944308</v>
      </c>
    </row>
    <row r="201" spans="1:20" ht="12.75" collapsed="1" x14ac:dyDescent="0.2">
      <c r="A201" s="63" t="s">
        <v>380</v>
      </c>
      <c r="B201" s="46" t="s">
        <v>74</v>
      </c>
      <c r="C201" s="64">
        <v>-505830.120718833</v>
      </c>
      <c r="D201" s="1">
        <v>-817</v>
      </c>
      <c r="E201" s="64">
        <f t="shared" si="82"/>
        <v>-506647.120718833</v>
      </c>
      <c r="F201" s="64">
        <f ca="1">'[7]RB&amp;ISbyFERC'!$H$536</f>
        <v>-1942.9018599192414</v>
      </c>
      <c r="G201" s="64"/>
      <c r="H201" s="64"/>
      <c r="I201" s="64"/>
      <c r="J201" s="64"/>
      <c r="K201" s="64"/>
      <c r="L201" s="64"/>
      <c r="M201" s="64"/>
      <c r="N201" s="64"/>
      <c r="O201" s="64"/>
      <c r="P201" s="64"/>
      <c r="Q201" s="64">
        <f t="shared" ca="1" si="83"/>
        <v>-508590.02257875225</v>
      </c>
      <c r="R201" s="64"/>
      <c r="S201" s="64">
        <f t="shared" ca="1" si="84"/>
        <v>-508590.02257875225</v>
      </c>
    </row>
    <row r="202" spans="1:20" ht="12.75" collapsed="1" x14ac:dyDescent="0.2">
      <c r="A202" s="63" t="s">
        <v>380</v>
      </c>
      <c r="B202" s="46" t="s">
        <v>75</v>
      </c>
      <c r="C202" s="65">
        <v>-198447.97863841601</v>
      </c>
      <c r="D202" s="1">
        <v>-497017</v>
      </c>
      <c r="E202" s="64">
        <f t="shared" si="82"/>
        <v>-695464.97863841604</v>
      </c>
      <c r="F202" s="64"/>
      <c r="G202" s="64"/>
      <c r="H202" s="64"/>
      <c r="I202" s="64"/>
      <c r="J202" s="64"/>
      <c r="K202" s="64"/>
      <c r="L202" s="64"/>
      <c r="M202" s="64"/>
      <c r="N202" s="64"/>
      <c r="O202" s="64"/>
      <c r="P202" s="64"/>
      <c r="Q202" s="65">
        <f t="shared" si="83"/>
        <v>-695464.97863841604</v>
      </c>
      <c r="R202" s="64"/>
      <c r="S202" s="65">
        <f t="shared" si="84"/>
        <v>-695464.97863841604</v>
      </c>
    </row>
    <row r="203" spans="1:20" ht="12.75" x14ac:dyDescent="0.2">
      <c r="A203" s="63" t="s">
        <v>380</v>
      </c>
      <c r="B203" s="50" t="s">
        <v>76</v>
      </c>
      <c r="C203" s="70">
        <f>SUM(C191:C202)</f>
        <v>-188129573.25950456</v>
      </c>
      <c r="D203" s="70">
        <f ca="1">SUM(D191:D202)</f>
        <v>-497834</v>
      </c>
      <c r="E203" s="70">
        <f ca="1">SUM(E191:E202)</f>
        <v>-188627407.25950456</v>
      </c>
      <c r="F203" s="70">
        <f ca="1">SUM(F191:F202)</f>
        <v>1873527.9667647791</v>
      </c>
      <c r="G203" s="70">
        <f ca="1">SUM(G191:G202)</f>
        <v>-101363.37640134408</v>
      </c>
      <c r="H203" s="70">
        <f>SUM(H191,H192,H194,H195,H196,H197,H198,H199,H200,H201,H202,)</f>
        <v>0</v>
      </c>
      <c r="I203" s="70">
        <f t="shared" ref="I203:R203" si="85">SUM(I191,I192,I194,I195,I196,I197,I198,I199,I200,I201,I202,)</f>
        <v>0</v>
      </c>
      <c r="J203" s="70">
        <f t="shared" si="85"/>
        <v>0</v>
      </c>
      <c r="K203" s="70">
        <f t="shared" si="85"/>
        <v>0</v>
      </c>
      <c r="L203" s="70">
        <f t="shared" si="85"/>
        <v>0</v>
      </c>
      <c r="M203" s="70">
        <f t="shared" si="85"/>
        <v>0</v>
      </c>
      <c r="N203" s="70">
        <f t="shared" si="85"/>
        <v>0</v>
      </c>
      <c r="O203" s="70">
        <f t="shared" si="85"/>
        <v>0</v>
      </c>
      <c r="P203" s="70">
        <f t="shared" si="85"/>
        <v>0</v>
      </c>
      <c r="Q203" s="70">
        <f t="shared" ca="1" si="85"/>
        <v>-186855242.66914114</v>
      </c>
      <c r="R203" s="70">
        <f t="shared" si="85"/>
        <v>0</v>
      </c>
      <c r="S203" s="70">
        <f t="shared" ref="S203" ca="1" si="86">SUM(S191,S192,S194,S195,S196,S197,S198,S199,S200,S201,S202,)</f>
        <v>-186855242.66914114</v>
      </c>
    </row>
    <row r="204" spans="1:20" ht="12.75" x14ac:dyDescent="0.2">
      <c r="A204" s="63" t="s">
        <v>380</v>
      </c>
      <c r="B204" s="46" t="s">
        <v>77</v>
      </c>
      <c r="C204" s="64"/>
      <c r="E204" s="64"/>
      <c r="F204" s="64"/>
      <c r="G204" s="64"/>
      <c r="H204" s="64"/>
      <c r="I204" s="64"/>
      <c r="J204" s="64"/>
      <c r="K204" s="64"/>
      <c r="L204" s="64"/>
      <c r="M204" s="64"/>
      <c r="N204" s="64"/>
      <c r="O204" s="64"/>
      <c r="P204" s="64"/>
      <c r="Q204" s="64"/>
      <c r="R204" s="64"/>
      <c r="S204" s="64"/>
    </row>
    <row r="205" spans="1:20" ht="12.75" x14ac:dyDescent="0.2">
      <c r="A205" s="63" t="s">
        <v>380</v>
      </c>
      <c r="B205" s="46" t="s">
        <v>78</v>
      </c>
      <c r="C205" s="64">
        <v>0</v>
      </c>
      <c r="E205" s="64"/>
      <c r="F205" s="64"/>
      <c r="G205" s="64"/>
      <c r="H205" s="64"/>
      <c r="I205" s="64"/>
      <c r="J205" s="64"/>
      <c r="K205" s="64"/>
      <c r="L205" s="64"/>
      <c r="M205" s="64"/>
      <c r="N205" s="64"/>
      <c r="O205" s="64"/>
      <c r="P205" s="64"/>
      <c r="Q205" s="64">
        <f>SUM(E205:O205)</f>
        <v>0</v>
      </c>
      <c r="R205" s="64"/>
      <c r="S205" s="64">
        <f>SUM(Q205:R205)</f>
        <v>0</v>
      </c>
    </row>
    <row r="206" spans="1:20" ht="12.75" collapsed="1" x14ac:dyDescent="0.2">
      <c r="A206" s="63" t="s">
        <v>380</v>
      </c>
      <c r="B206" s="46" t="s">
        <v>79</v>
      </c>
      <c r="C206" s="64">
        <v>-10340222.585496901</v>
      </c>
      <c r="E206" s="64">
        <f t="shared" ref="E206:E207" si="87">SUM(C206:D206)</f>
        <v>-10340222.585496901</v>
      </c>
      <c r="F206" s="64"/>
      <c r="G206" s="64"/>
      <c r="H206" s="64"/>
      <c r="I206" s="64"/>
      <c r="J206" s="64"/>
      <c r="K206" s="64"/>
      <c r="L206" s="64"/>
      <c r="M206" s="64"/>
      <c r="N206" s="64"/>
      <c r="O206" s="64"/>
      <c r="P206" s="64"/>
      <c r="Q206" s="64">
        <f>SUM(E206:P206)</f>
        <v>-10340222.585496901</v>
      </c>
      <c r="R206" s="64">
        <f>-T206*$R$5</f>
        <v>0</v>
      </c>
      <c r="S206" s="64">
        <f>SUM(Q206:R206)</f>
        <v>-10340222.585496901</v>
      </c>
      <c r="T206" s="104"/>
    </row>
    <row r="207" spans="1:20" ht="12.75" collapsed="1" x14ac:dyDescent="0.2">
      <c r="A207" s="63" t="s">
        <v>380</v>
      </c>
      <c r="B207" s="46" t="s">
        <v>80</v>
      </c>
      <c r="C207" s="64">
        <v>-57611002.274257503</v>
      </c>
      <c r="E207" s="64">
        <f t="shared" si="87"/>
        <v>-57611002.274257503</v>
      </c>
      <c r="F207" s="64"/>
      <c r="G207" s="64"/>
      <c r="H207" s="64"/>
      <c r="I207" s="64"/>
      <c r="J207" s="64"/>
      <c r="K207" s="64"/>
      <c r="L207" s="64">
        <v>0</v>
      </c>
      <c r="M207" s="64"/>
      <c r="N207" s="64"/>
      <c r="O207" s="64"/>
      <c r="P207" s="64"/>
      <c r="Q207" s="64">
        <f>SUM(E207:P207)</f>
        <v>-57611002.274257503</v>
      </c>
      <c r="R207" s="64"/>
      <c r="S207" s="64">
        <f>SUM(Q207:R207)</f>
        <v>-57611002.274257503</v>
      </c>
    </row>
    <row r="208" spans="1:20" ht="12.75" x14ac:dyDescent="0.2">
      <c r="A208" s="63" t="s">
        <v>380</v>
      </c>
      <c r="B208" s="50" t="s">
        <v>81</v>
      </c>
      <c r="C208" s="70">
        <f>SUM(C206,C207)</f>
        <v>-67951224.859754398</v>
      </c>
      <c r="D208" s="70">
        <f>SUM(D206,D207)</f>
        <v>0</v>
      </c>
      <c r="E208" s="70">
        <f>SUM(E206,E207)</f>
        <v>-67951224.859754398</v>
      </c>
      <c r="F208" s="70">
        <f t="shared" ref="F208:R208" si="88">SUM(F206,F207)</f>
        <v>0</v>
      </c>
      <c r="G208" s="70">
        <f t="shared" si="88"/>
        <v>0</v>
      </c>
      <c r="H208" s="70">
        <f>SUM(H206,H207)</f>
        <v>0</v>
      </c>
      <c r="I208" s="70">
        <f t="shared" si="88"/>
        <v>0</v>
      </c>
      <c r="J208" s="70">
        <f t="shared" si="88"/>
        <v>0</v>
      </c>
      <c r="K208" s="70">
        <f t="shared" si="88"/>
        <v>0</v>
      </c>
      <c r="L208" s="70">
        <f t="shared" si="88"/>
        <v>0</v>
      </c>
      <c r="M208" s="70">
        <f t="shared" si="88"/>
        <v>0</v>
      </c>
      <c r="N208" s="70">
        <f t="shared" si="88"/>
        <v>0</v>
      </c>
      <c r="O208" s="70">
        <f t="shared" si="88"/>
        <v>0</v>
      </c>
      <c r="P208" s="70">
        <f t="shared" ref="P208" si="89">SUM(P206,P207)</f>
        <v>0</v>
      </c>
      <c r="Q208" s="70">
        <f t="shared" si="88"/>
        <v>-67951224.859754398</v>
      </c>
      <c r="R208" s="70">
        <f t="shared" si="88"/>
        <v>0</v>
      </c>
      <c r="S208" s="70">
        <f t="shared" ref="S208" si="90">SUM(S206,S207)</f>
        <v>-67951224.859754398</v>
      </c>
    </row>
    <row r="209" spans="1:19" ht="13.5" thickBot="1" x14ac:dyDescent="0.25">
      <c r="A209" s="63" t="s">
        <v>380</v>
      </c>
      <c r="B209" s="50" t="s">
        <v>2</v>
      </c>
      <c r="C209" s="74">
        <f>+C159+C171+C189+C203+C208</f>
        <v>-3638976896.0892515</v>
      </c>
      <c r="D209" s="74">
        <f ca="1">+D159+D171+D189+D203+D208</f>
        <v>-497834</v>
      </c>
      <c r="E209" s="74">
        <f ca="1">+E159+E171+E189+E203+E208</f>
        <v>-3639474730.0892515</v>
      </c>
      <c r="F209" s="74">
        <f t="shared" ref="F209:R209" ca="1" si="91">+F159+F171+F189+F203+F208</f>
        <v>-26393682.753094718</v>
      </c>
      <c r="G209" s="74">
        <f t="shared" ca="1" si="91"/>
        <v>-101363.37640134408</v>
      </c>
      <c r="H209" s="74">
        <f>+H159+H171+H189+H203+H208</f>
        <v>0</v>
      </c>
      <c r="I209" s="74">
        <f t="shared" ca="1" si="91"/>
        <v>1590015.6893272984</v>
      </c>
      <c r="J209" s="74">
        <f t="shared" si="91"/>
        <v>0</v>
      </c>
      <c r="K209" s="74">
        <f t="shared" ca="1" si="91"/>
        <v>-723725.33830972284</v>
      </c>
      <c r="L209" s="74">
        <f t="shared" si="91"/>
        <v>0</v>
      </c>
      <c r="M209" s="74">
        <f t="shared" ca="1" si="91"/>
        <v>21111912.982080221</v>
      </c>
      <c r="N209" s="74">
        <f t="shared" ca="1" si="91"/>
        <v>-1572187.2608600797</v>
      </c>
      <c r="O209" s="74">
        <f t="shared" si="91"/>
        <v>0</v>
      </c>
      <c r="P209" s="74">
        <f t="shared" ref="P209" ca="1" si="92">+P159+P171+P189+P203+P208</f>
        <v>-95819883.979849756</v>
      </c>
      <c r="Q209" s="74">
        <f t="shared" ca="1" si="91"/>
        <v>-3741383644.1263604</v>
      </c>
      <c r="R209" s="74">
        <f t="shared" ca="1" si="91"/>
        <v>0</v>
      </c>
      <c r="S209" s="74">
        <f t="shared" ref="S209" ca="1" si="93">+S159+S171+S189+S203+S208</f>
        <v>-3741383644.1263604</v>
      </c>
    </row>
    <row r="210" spans="1:19" ht="13.5" thickTop="1" x14ac:dyDescent="0.2">
      <c r="B210" s="46"/>
      <c r="C210" s="64"/>
      <c r="E210" s="64"/>
      <c r="F210" s="64"/>
      <c r="G210" s="64"/>
      <c r="H210" s="64"/>
      <c r="I210" s="64"/>
      <c r="J210" s="64"/>
      <c r="K210" s="64"/>
      <c r="L210" s="64"/>
      <c r="M210" s="64"/>
      <c r="N210" s="64"/>
      <c r="O210" s="64"/>
      <c r="P210" s="64"/>
      <c r="Q210" s="64"/>
      <c r="R210" s="64"/>
      <c r="S210" s="64"/>
    </row>
    <row r="211" spans="1:19" ht="12.75" x14ac:dyDescent="0.2">
      <c r="B211" s="46"/>
      <c r="C211" s="64"/>
      <c r="E211" s="64"/>
      <c r="F211" s="64"/>
      <c r="G211" s="64"/>
      <c r="H211" s="64"/>
      <c r="I211" s="64"/>
      <c r="J211" s="64"/>
      <c r="K211" s="64"/>
      <c r="L211" s="64"/>
      <c r="M211" s="64"/>
      <c r="N211" s="64"/>
      <c r="O211" s="64"/>
      <c r="P211" s="64"/>
      <c r="Q211" s="64"/>
      <c r="R211" s="64"/>
      <c r="S211" s="64"/>
    </row>
    <row r="212" spans="1:19" ht="12.75" x14ac:dyDescent="0.2">
      <c r="A212" s="63" t="s">
        <v>382</v>
      </c>
      <c r="B212" s="123" t="s">
        <v>282</v>
      </c>
      <c r="C212" s="76"/>
      <c r="E212" s="76"/>
      <c r="F212" s="76"/>
      <c r="G212" s="76"/>
      <c r="H212" s="76"/>
      <c r="I212" s="76"/>
      <c r="J212" s="76"/>
      <c r="K212" s="76"/>
      <c r="L212" s="76"/>
      <c r="M212" s="76"/>
      <c r="N212" s="76"/>
      <c r="O212" s="76"/>
      <c r="P212" s="76"/>
      <c r="Q212" s="76"/>
      <c r="R212" s="76"/>
      <c r="S212" s="76"/>
    </row>
    <row r="213" spans="1:19" ht="12.75" x14ac:dyDescent="0.2">
      <c r="A213" s="63" t="s">
        <v>382</v>
      </c>
      <c r="B213" s="123" t="s">
        <v>283</v>
      </c>
      <c r="C213" s="77">
        <f>+'Electric Rate Base'!C83</f>
        <v>9806705.8712500017</v>
      </c>
      <c r="E213" s="76">
        <f t="shared" ref="E213:E223" si="94">SUM(C213:D213)</f>
        <v>9806705.8712500017</v>
      </c>
      <c r="F213" s="76"/>
      <c r="G213" s="76"/>
      <c r="H213" s="76"/>
      <c r="I213" s="76"/>
      <c r="J213" s="76"/>
      <c r="K213" s="76"/>
      <c r="L213" s="76"/>
      <c r="M213" s="76"/>
      <c r="N213" s="76"/>
      <c r="O213" s="76"/>
      <c r="P213" s="76"/>
      <c r="Q213" s="76">
        <f t="shared" ref="Q213:Q221" si="95">SUM(E213:P213)</f>
        <v>9806705.8712500017</v>
      </c>
      <c r="R213" s="76"/>
      <c r="S213" s="76">
        <f t="shared" ref="S213:S221" si="96">SUM(Q213:R213)</f>
        <v>9806705.8712500017</v>
      </c>
    </row>
    <row r="214" spans="1:19" ht="12.75" x14ac:dyDescent="0.2">
      <c r="A214" s="63" t="s">
        <v>382</v>
      </c>
      <c r="B214" s="123" t="s">
        <v>284</v>
      </c>
      <c r="C214" s="78">
        <f>+'Electric Rate Base'!C86*0.6718</f>
        <v>82926.619710833329</v>
      </c>
      <c r="E214" s="76">
        <f t="shared" si="94"/>
        <v>82926.619710833329</v>
      </c>
      <c r="F214" s="76"/>
      <c r="G214" s="76"/>
      <c r="H214" s="76"/>
      <c r="I214" s="76"/>
      <c r="J214" s="76"/>
      <c r="K214" s="76"/>
      <c r="L214" s="76"/>
      <c r="M214" s="76"/>
      <c r="N214" s="76"/>
      <c r="O214" s="76"/>
      <c r="P214" s="76"/>
      <c r="Q214" s="76">
        <f t="shared" si="95"/>
        <v>82926.619710833329</v>
      </c>
      <c r="R214" s="76"/>
      <c r="S214" s="76">
        <f t="shared" si="96"/>
        <v>82926.619710833329</v>
      </c>
    </row>
    <row r="215" spans="1:19" ht="12.75" x14ac:dyDescent="0.2">
      <c r="A215" s="63" t="s">
        <v>382</v>
      </c>
      <c r="B215" s="124" t="s">
        <v>285</v>
      </c>
      <c r="C215" s="76"/>
      <c r="E215" s="76">
        <f t="shared" si="94"/>
        <v>0</v>
      </c>
      <c r="F215" s="76"/>
      <c r="G215" s="76"/>
      <c r="H215" s="76"/>
      <c r="I215" s="76"/>
      <c r="J215" s="76"/>
      <c r="K215" s="76"/>
      <c r="L215" s="76"/>
      <c r="M215" s="76"/>
      <c r="N215" s="76"/>
      <c r="O215" s="76"/>
      <c r="P215" s="76"/>
      <c r="Q215" s="76">
        <f t="shared" si="95"/>
        <v>0</v>
      </c>
      <c r="R215" s="76"/>
      <c r="S215" s="76">
        <f t="shared" si="96"/>
        <v>0</v>
      </c>
    </row>
    <row r="216" spans="1:19" ht="12.75" x14ac:dyDescent="0.2">
      <c r="A216" s="63" t="s">
        <v>382</v>
      </c>
      <c r="B216" s="125" t="s">
        <v>286</v>
      </c>
      <c r="C216" s="79">
        <f>+'Electric Rate Base'!C89</f>
        <v>-880239</v>
      </c>
      <c r="E216" s="76">
        <f t="shared" si="94"/>
        <v>-880239</v>
      </c>
      <c r="F216" s="76"/>
      <c r="G216" s="76"/>
      <c r="H216" s="76"/>
      <c r="I216" s="76"/>
      <c r="J216" s="76"/>
      <c r="K216" s="76"/>
      <c r="L216" s="76"/>
      <c r="M216" s="76"/>
      <c r="N216" s="76"/>
      <c r="O216" s="76"/>
      <c r="P216" s="76"/>
      <c r="Q216" s="76">
        <f t="shared" si="95"/>
        <v>-880239</v>
      </c>
      <c r="R216" s="76"/>
      <c r="S216" s="76">
        <f t="shared" si="96"/>
        <v>-880239</v>
      </c>
    </row>
    <row r="217" spans="1:19" ht="12.75" x14ac:dyDescent="0.2">
      <c r="A217" s="63" t="s">
        <v>382</v>
      </c>
      <c r="B217" s="125" t="s">
        <v>287</v>
      </c>
      <c r="C217" s="79">
        <f>+'Electric Rate Base'!C90</f>
        <v>-302358.00999999995</v>
      </c>
      <c r="E217" s="76">
        <f t="shared" si="94"/>
        <v>-302358.00999999995</v>
      </c>
      <c r="F217" s="76"/>
      <c r="G217" s="76"/>
      <c r="H217" s="76"/>
      <c r="I217" s="76"/>
      <c r="J217" s="76"/>
      <c r="K217" s="76"/>
      <c r="L217" s="76"/>
      <c r="M217" s="76"/>
      <c r="N217" s="76"/>
      <c r="O217" s="76"/>
      <c r="P217" s="76"/>
      <c r="Q217" s="76">
        <f t="shared" si="95"/>
        <v>-302358.00999999995</v>
      </c>
      <c r="R217" s="76"/>
      <c r="S217" s="76">
        <f t="shared" si="96"/>
        <v>-302358.00999999995</v>
      </c>
    </row>
    <row r="218" spans="1:19" ht="12.75" x14ac:dyDescent="0.2">
      <c r="A218" s="63" t="s">
        <v>382</v>
      </c>
      <c r="B218" s="125" t="s">
        <v>288</v>
      </c>
      <c r="C218" s="79">
        <f>+'Electric Rate Base'!C91</f>
        <v>-59157663.659999974</v>
      </c>
      <c r="E218" s="76">
        <f t="shared" si="94"/>
        <v>-59157663.659999974</v>
      </c>
      <c r="F218" s="76"/>
      <c r="G218" s="76"/>
      <c r="H218" s="76"/>
      <c r="I218" s="76"/>
      <c r="J218" s="76"/>
      <c r="K218" s="76"/>
      <c r="L218" s="76"/>
      <c r="M218" s="76"/>
      <c r="N218" s="76"/>
      <c r="O218" s="76"/>
      <c r="P218" s="76"/>
      <c r="Q218" s="76">
        <f t="shared" si="95"/>
        <v>-59157663.659999974</v>
      </c>
      <c r="R218" s="76">
        <f>-Q218*$R$5</f>
        <v>0</v>
      </c>
      <c r="S218" s="76">
        <f t="shared" si="96"/>
        <v>-59157663.659999974</v>
      </c>
    </row>
    <row r="219" spans="1:19" ht="12.75" x14ac:dyDescent="0.2">
      <c r="A219" s="63" t="s">
        <v>382</v>
      </c>
      <c r="B219" s="125" t="s">
        <v>289</v>
      </c>
      <c r="C219" s="79">
        <f>+'Electric Rate Base'!C92</f>
        <v>-33721264.640000001</v>
      </c>
      <c r="E219" s="76">
        <f t="shared" si="94"/>
        <v>-33721264.640000001</v>
      </c>
      <c r="F219" s="76"/>
      <c r="G219" s="76"/>
      <c r="H219" s="76"/>
      <c r="I219" s="76"/>
      <c r="J219" s="76"/>
      <c r="K219" s="76"/>
      <c r="L219" s="76"/>
      <c r="M219" s="76"/>
      <c r="N219" s="76"/>
      <c r="O219" s="76"/>
      <c r="P219" s="76"/>
      <c r="Q219" s="76">
        <f t="shared" si="95"/>
        <v>-33721264.640000001</v>
      </c>
      <c r="R219" s="76">
        <f>-Q219*$R$5</f>
        <v>0</v>
      </c>
      <c r="S219" s="76">
        <f t="shared" si="96"/>
        <v>-33721264.640000001</v>
      </c>
    </row>
    <row r="220" spans="1:19" ht="12.75" x14ac:dyDescent="0.2">
      <c r="A220" s="63" t="s">
        <v>382</v>
      </c>
      <c r="B220" s="126" t="s">
        <v>290</v>
      </c>
      <c r="C220" s="79">
        <f>+'Electric Rate Base'!C93</f>
        <v>-16294654.681250004</v>
      </c>
      <c r="E220" s="76">
        <f t="shared" si="94"/>
        <v>-16294654.681250004</v>
      </c>
      <c r="F220" s="76"/>
      <c r="G220" s="76"/>
      <c r="H220" s="76"/>
      <c r="I220" s="76"/>
      <c r="J220" s="76"/>
      <c r="K220" s="76"/>
      <c r="L220" s="76"/>
      <c r="M220" s="76"/>
      <c r="N220" s="76"/>
      <c r="O220" s="76"/>
      <c r="P220" s="76"/>
      <c r="Q220" s="76">
        <f t="shared" si="95"/>
        <v>-16294654.681250004</v>
      </c>
      <c r="R220" s="76">
        <f>-Q220*$R$5</f>
        <v>0</v>
      </c>
      <c r="S220" s="76">
        <f t="shared" si="96"/>
        <v>-16294654.681250004</v>
      </c>
    </row>
    <row r="221" spans="1:19" ht="12.75" x14ac:dyDescent="0.2">
      <c r="A221" s="63" t="s">
        <v>382</v>
      </c>
      <c r="B221" s="126" t="s">
        <v>291</v>
      </c>
      <c r="C221" s="79">
        <f>+'Electric Rate Base'!C94</f>
        <v>-3863529.02</v>
      </c>
      <c r="E221" s="76">
        <f t="shared" si="94"/>
        <v>-3863529.02</v>
      </c>
      <c r="F221" s="76"/>
      <c r="G221" s="76"/>
      <c r="H221" s="76"/>
      <c r="I221" s="76"/>
      <c r="J221" s="76"/>
      <c r="K221" s="76"/>
      <c r="L221" s="76"/>
      <c r="M221" s="76"/>
      <c r="N221" s="76"/>
      <c r="O221" s="76"/>
      <c r="P221" s="76"/>
      <c r="Q221" s="76">
        <f t="shared" si="95"/>
        <v>-3863529.02</v>
      </c>
      <c r="R221" s="76">
        <f>-Q221*$R$5</f>
        <v>0</v>
      </c>
      <c r="S221" s="76">
        <f t="shared" si="96"/>
        <v>-3863529.02</v>
      </c>
    </row>
    <row r="222" spans="1:19" ht="12.75" x14ac:dyDescent="0.2">
      <c r="A222" s="63" t="s">
        <v>382</v>
      </c>
      <c r="B222" s="123" t="s">
        <v>292</v>
      </c>
      <c r="C222" s="97">
        <f>SUM(C212:C221)</f>
        <v>-104330076.52028914</v>
      </c>
      <c r="D222" s="97">
        <f>SUM(D212:D221)</f>
        <v>0</v>
      </c>
      <c r="E222" s="97">
        <f>SUM(E212:E221)</f>
        <v>-104330076.52028914</v>
      </c>
      <c r="F222" s="97">
        <f t="shared" ref="F222:R222" si="97">SUM(F212:F221)</f>
        <v>0</v>
      </c>
      <c r="G222" s="97">
        <f t="shared" si="97"/>
        <v>0</v>
      </c>
      <c r="H222" s="97">
        <f>SUM(H212:H221)</f>
        <v>0</v>
      </c>
      <c r="I222" s="97">
        <f t="shared" si="97"/>
        <v>0</v>
      </c>
      <c r="J222" s="97">
        <f t="shared" si="97"/>
        <v>0</v>
      </c>
      <c r="K222" s="97">
        <f t="shared" si="97"/>
        <v>0</v>
      </c>
      <c r="L222" s="97">
        <f t="shared" si="97"/>
        <v>0</v>
      </c>
      <c r="M222" s="97">
        <f t="shared" si="97"/>
        <v>0</v>
      </c>
      <c r="N222" s="97">
        <f t="shared" si="97"/>
        <v>0</v>
      </c>
      <c r="O222" s="97">
        <f t="shared" si="97"/>
        <v>0</v>
      </c>
      <c r="P222" s="97">
        <f t="shared" si="97"/>
        <v>0</v>
      </c>
      <c r="Q222" s="97">
        <f t="shared" si="97"/>
        <v>-104330076.52028914</v>
      </c>
      <c r="R222" s="97">
        <f t="shared" si="97"/>
        <v>0</v>
      </c>
      <c r="S222" s="97">
        <f t="shared" ref="S222" si="98">SUM(S212:S221)</f>
        <v>-104330076.52028914</v>
      </c>
    </row>
    <row r="223" spans="1:19" ht="12.75" x14ac:dyDescent="0.2">
      <c r="A223" s="63" t="s">
        <v>382</v>
      </c>
      <c r="B223" s="123" t="s">
        <v>293</v>
      </c>
      <c r="C223" s="99"/>
      <c r="D223" s="96"/>
      <c r="E223" s="99">
        <f t="shared" si="94"/>
        <v>0</v>
      </c>
      <c r="F223" s="99">
        <f>SUM(D223:E223)</f>
        <v>0</v>
      </c>
      <c r="G223" s="99"/>
      <c r="H223" s="99"/>
      <c r="I223" s="99"/>
      <c r="J223" s="99"/>
      <c r="K223" s="99"/>
      <c r="L223" s="99"/>
      <c r="M223" s="99"/>
      <c r="N223" s="99"/>
      <c r="O223" s="99"/>
      <c r="P223" s="99"/>
      <c r="Q223" s="99"/>
      <c r="R223" s="99"/>
      <c r="S223" s="99"/>
    </row>
    <row r="224" spans="1:19" ht="13.5" thickBot="1" x14ac:dyDescent="0.25">
      <c r="A224" s="63" t="s">
        <v>382</v>
      </c>
      <c r="B224" s="46" t="s">
        <v>377</v>
      </c>
      <c r="C224" s="98">
        <f>+C222+C209</f>
        <v>-3743306972.6095405</v>
      </c>
      <c r="D224" s="98">
        <f ca="1">+D222+D209</f>
        <v>-497834</v>
      </c>
      <c r="E224" s="98">
        <f ca="1">+E222+E209</f>
        <v>-3743804806.6095405</v>
      </c>
      <c r="F224" s="98">
        <f t="shared" ref="F224:R224" ca="1" si="99">+F222+F209</f>
        <v>-26393682.753094718</v>
      </c>
      <c r="G224" s="98">
        <f t="shared" ca="1" si="99"/>
        <v>-101363.37640134408</v>
      </c>
      <c r="H224" s="98">
        <f>+H222+H209</f>
        <v>0</v>
      </c>
      <c r="I224" s="98">
        <f t="shared" ca="1" si="99"/>
        <v>1590015.6893272984</v>
      </c>
      <c r="J224" s="98">
        <f t="shared" si="99"/>
        <v>0</v>
      </c>
      <c r="K224" s="98">
        <f t="shared" ca="1" si="99"/>
        <v>-723725.33830972284</v>
      </c>
      <c r="L224" s="98">
        <f t="shared" si="99"/>
        <v>0</v>
      </c>
      <c r="M224" s="98">
        <f t="shared" ca="1" si="99"/>
        <v>21111912.982080221</v>
      </c>
      <c r="N224" s="98">
        <f t="shared" ca="1" si="99"/>
        <v>-1572187.2608600797</v>
      </c>
      <c r="O224" s="98">
        <f t="shared" si="99"/>
        <v>0</v>
      </c>
      <c r="P224" s="98">
        <f t="shared" ca="1" si="99"/>
        <v>-95819883.979849756</v>
      </c>
      <c r="Q224" s="98">
        <f t="shared" ca="1" si="99"/>
        <v>-3845713720.6466494</v>
      </c>
      <c r="R224" s="98">
        <f t="shared" ca="1" si="99"/>
        <v>0</v>
      </c>
      <c r="S224" s="98">
        <f t="shared" ref="S224" ca="1" si="100">+S222+S209</f>
        <v>-3845713720.6466494</v>
      </c>
    </row>
    <row r="225" spans="1:19" ht="13.5" thickTop="1" x14ac:dyDescent="0.2">
      <c r="A225" s="63" t="s">
        <v>382</v>
      </c>
      <c r="B225" s="46"/>
      <c r="C225" s="64"/>
      <c r="E225" s="64"/>
      <c r="F225" s="64"/>
      <c r="G225" s="64"/>
      <c r="H225" s="64"/>
      <c r="I225" s="64"/>
      <c r="J225" s="64"/>
      <c r="K225" s="64"/>
      <c r="L225" s="64"/>
      <c r="M225" s="64"/>
      <c r="N225" s="64"/>
      <c r="O225" s="64"/>
      <c r="P225" s="64"/>
      <c r="Q225" s="64"/>
      <c r="R225" s="64"/>
      <c r="S225" s="64"/>
    </row>
    <row r="226" spans="1:19" ht="12.75" x14ac:dyDescent="0.2">
      <c r="A226" s="63" t="s">
        <v>382</v>
      </c>
      <c r="B226" s="50" t="s">
        <v>378</v>
      </c>
      <c r="C226" s="81">
        <f>+C224+C125</f>
        <v>6017118210.1803665</v>
      </c>
      <c r="D226" s="81">
        <f ca="1">+D224+D125</f>
        <v>-521509.6</v>
      </c>
      <c r="E226" s="81">
        <f ca="1">+E224+E125</f>
        <v>6016596700.5803661</v>
      </c>
      <c r="F226" s="81">
        <f t="shared" ref="F226:R226" ca="1" si="101">+F224+F125</f>
        <v>-26393682.753094718</v>
      </c>
      <c r="G226" s="81">
        <f t="shared" ca="1" si="101"/>
        <v>15640057.358206987</v>
      </c>
      <c r="H226" s="81">
        <f>+H224+H125</f>
        <v>0</v>
      </c>
      <c r="I226" s="81">
        <f t="shared" ca="1" si="101"/>
        <v>-2949287.3106727013</v>
      </c>
      <c r="J226" s="81">
        <f t="shared" si="101"/>
        <v>0</v>
      </c>
      <c r="K226" s="81">
        <f t="shared" ca="1" si="101"/>
        <v>4559417.3499569446</v>
      </c>
      <c r="L226" s="81">
        <f t="shared" si="101"/>
        <v>0</v>
      </c>
      <c r="M226" s="81">
        <f t="shared" ca="1" si="101"/>
        <v>21065256.354580209</v>
      </c>
      <c r="N226" s="81">
        <f t="shared" ca="1" si="101"/>
        <v>23193328.769139923</v>
      </c>
      <c r="O226" s="81">
        <f t="shared" ca="1" si="101"/>
        <v>45432.020000000004</v>
      </c>
      <c r="P226" s="81">
        <f t="shared" ca="1" si="101"/>
        <v>-95819883.979849756</v>
      </c>
      <c r="Q226" s="81">
        <f t="shared" ca="1" si="101"/>
        <v>5955937338.3886328</v>
      </c>
      <c r="R226" s="81">
        <f t="shared" ca="1" si="101"/>
        <v>0</v>
      </c>
      <c r="S226" s="81">
        <f t="shared" ref="S226" ca="1" si="102">+S224+S125</f>
        <v>5955937338.3886328</v>
      </c>
    </row>
    <row r="227" spans="1:19" ht="12.75" x14ac:dyDescent="0.2">
      <c r="A227" s="63" t="s">
        <v>382</v>
      </c>
      <c r="B227" s="46"/>
      <c r="C227" s="64"/>
      <c r="E227" s="64"/>
      <c r="F227" s="64"/>
      <c r="G227" s="64"/>
      <c r="H227" s="64"/>
      <c r="I227" s="64"/>
      <c r="J227" s="64"/>
      <c r="K227" s="64"/>
      <c r="L227" s="64"/>
      <c r="M227" s="64"/>
      <c r="N227" s="64"/>
      <c r="O227" s="64"/>
      <c r="P227" s="64"/>
      <c r="Q227" s="64"/>
      <c r="R227" s="64"/>
      <c r="S227" s="64"/>
    </row>
    <row r="228" spans="1:19" ht="12.75" x14ac:dyDescent="0.2">
      <c r="A228" s="63" t="s">
        <v>382</v>
      </c>
      <c r="B228" s="123" t="s">
        <v>294</v>
      </c>
      <c r="C228" s="82"/>
      <c r="E228" s="82"/>
      <c r="F228" s="82"/>
      <c r="G228" s="82"/>
      <c r="H228" s="82"/>
      <c r="I228" s="82"/>
      <c r="J228" s="82"/>
      <c r="K228" s="82"/>
      <c r="L228" s="82"/>
      <c r="M228" s="82"/>
      <c r="N228" s="82"/>
      <c r="O228" s="82"/>
      <c r="P228" s="82"/>
      <c r="Q228" s="82"/>
      <c r="R228" s="82"/>
      <c r="S228" s="82"/>
    </row>
    <row r="229" spans="1:19" ht="13.5" thickBot="1" x14ac:dyDescent="0.25">
      <c r="A229" s="63" t="s">
        <v>382</v>
      </c>
      <c r="B229" s="124" t="s">
        <v>295</v>
      </c>
      <c r="C229" s="82"/>
      <c r="E229" s="82"/>
      <c r="F229" s="82"/>
      <c r="G229" s="82"/>
      <c r="H229" s="82"/>
      <c r="I229" s="82"/>
      <c r="J229" s="82"/>
      <c r="K229" s="82"/>
      <c r="L229" s="82"/>
      <c r="M229" s="82"/>
      <c r="N229" s="82"/>
      <c r="O229" s="82"/>
      <c r="P229" s="82"/>
      <c r="Q229" s="82"/>
      <c r="R229" s="82"/>
      <c r="S229" s="82"/>
    </row>
    <row r="230" spans="1:19" ht="12.75" x14ac:dyDescent="0.2">
      <c r="A230" s="63" t="s">
        <v>382</v>
      </c>
      <c r="B230" s="125" t="s">
        <v>296</v>
      </c>
      <c r="C230" s="83">
        <f>+'Electric Rate Base'!C36</f>
        <v>6830645.7199999997</v>
      </c>
      <c r="E230" s="82">
        <f t="shared" ref="E230:E255" si="103">SUM(C230:D230)</f>
        <v>6830645.7199999997</v>
      </c>
      <c r="F230" s="82"/>
      <c r="G230" s="82"/>
      <c r="H230" s="82"/>
      <c r="I230" s="82"/>
      <c r="J230" s="82">
        <f>'[8]RB-IS by FERC'!$E$67</f>
        <v>-5912547.3229209622</v>
      </c>
      <c r="K230" s="82"/>
      <c r="L230" s="82"/>
      <c r="M230" s="82"/>
      <c r="N230" s="82"/>
      <c r="O230" s="82"/>
      <c r="P230" s="82"/>
      <c r="Q230" s="82">
        <f t="shared" ref="Q230:Q261" si="104">SUM(E230:P230)</f>
        <v>918098.3970790375</v>
      </c>
      <c r="R230" s="115">
        <f t="shared" ref="R230:R252" si="105">-Q230*$R$5</f>
        <v>0</v>
      </c>
      <c r="S230" s="82">
        <f t="shared" ref="S230:S261" si="106">SUM(Q230:R230)</f>
        <v>918098.3970790375</v>
      </c>
    </row>
    <row r="231" spans="1:19" ht="12.75" x14ac:dyDescent="0.2">
      <c r="A231" s="63" t="s">
        <v>382</v>
      </c>
      <c r="B231" s="125" t="s">
        <v>297</v>
      </c>
      <c r="C231" s="83">
        <f>+'Electric Rate Base'!C37</f>
        <v>1739485.8999999997</v>
      </c>
      <c r="E231" s="82">
        <f t="shared" si="103"/>
        <v>1739485.8999999997</v>
      </c>
      <c r="F231" s="82"/>
      <c r="G231" s="82"/>
      <c r="H231" s="82"/>
      <c r="I231" s="82"/>
      <c r="J231" s="82">
        <f>'[8]RB-IS by FERC'!$E$60</f>
        <v>-1505683.2579666723</v>
      </c>
      <c r="K231" s="82"/>
      <c r="L231" s="82"/>
      <c r="M231" s="82"/>
      <c r="N231" s="82"/>
      <c r="O231" s="82"/>
      <c r="P231" s="82"/>
      <c r="Q231" s="82">
        <f t="shared" si="104"/>
        <v>233802.64203332737</v>
      </c>
      <c r="R231" s="109">
        <f t="shared" si="105"/>
        <v>0</v>
      </c>
      <c r="S231" s="82">
        <f t="shared" si="106"/>
        <v>233802.64203332737</v>
      </c>
    </row>
    <row r="232" spans="1:19" ht="12.75" x14ac:dyDescent="0.2">
      <c r="A232" s="63" t="s">
        <v>382</v>
      </c>
      <c r="B232" s="125" t="s">
        <v>298</v>
      </c>
      <c r="C232" s="83">
        <f>+'Electric Rate Base'!C38</f>
        <v>65708856.94000002</v>
      </c>
      <c r="E232" s="82">
        <f t="shared" si="103"/>
        <v>65708856.94000002</v>
      </c>
      <c r="F232" s="82"/>
      <c r="G232" s="82"/>
      <c r="H232" s="82"/>
      <c r="I232" s="82"/>
      <c r="J232" s="82"/>
      <c r="K232" s="82"/>
      <c r="L232" s="82"/>
      <c r="M232" s="82"/>
      <c r="N232" s="82"/>
      <c r="O232" s="82">
        <f t="shared" ref="O232:O248" si="107">-E232</f>
        <v>-65708856.94000002</v>
      </c>
      <c r="P232" s="82"/>
      <c r="Q232" s="82">
        <f t="shared" si="104"/>
        <v>0</v>
      </c>
      <c r="R232" s="109">
        <f t="shared" si="105"/>
        <v>0</v>
      </c>
      <c r="S232" s="82">
        <f t="shared" si="106"/>
        <v>0</v>
      </c>
    </row>
    <row r="233" spans="1:19" ht="12.75" x14ac:dyDescent="0.2">
      <c r="A233" s="63" t="s">
        <v>382</v>
      </c>
      <c r="B233" s="125" t="s">
        <v>299</v>
      </c>
      <c r="C233" s="83">
        <f>+'Electric Rate Base'!C39</f>
        <v>743111.53000000014</v>
      </c>
      <c r="E233" s="82">
        <f t="shared" si="103"/>
        <v>743111.53000000014</v>
      </c>
      <c r="F233" s="82"/>
      <c r="G233" s="82"/>
      <c r="H233" s="82"/>
      <c r="I233" s="82"/>
      <c r="J233" s="82"/>
      <c r="K233" s="82"/>
      <c r="L233" s="82"/>
      <c r="M233" s="82"/>
      <c r="N233" s="82"/>
      <c r="O233" s="82">
        <f t="shared" si="107"/>
        <v>-743111.53000000014</v>
      </c>
      <c r="P233" s="82"/>
      <c r="Q233" s="82">
        <f t="shared" si="104"/>
        <v>0</v>
      </c>
      <c r="R233" s="109">
        <f t="shared" si="105"/>
        <v>0</v>
      </c>
      <c r="S233" s="82">
        <f t="shared" si="106"/>
        <v>0</v>
      </c>
    </row>
    <row r="234" spans="1:19" ht="12.75" x14ac:dyDescent="0.2">
      <c r="A234" s="63" t="s">
        <v>382</v>
      </c>
      <c r="B234" s="125" t="s">
        <v>300</v>
      </c>
      <c r="C234" s="83">
        <f>+'Electric Rate Base'!C40</f>
        <v>-18818583.699999996</v>
      </c>
      <c r="E234" s="82">
        <f t="shared" si="103"/>
        <v>-18818583.699999996</v>
      </c>
      <c r="F234" s="82"/>
      <c r="G234" s="82"/>
      <c r="H234" s="82"/>
      <c r="I234" s="82"/>
      <c r="J234" s="82"/>
      <c r="K234" s="82"/>
      <c r="L234" s="82"/>
      <c r="M234" s="82"/>
      <c r="N234" s="82"/>
      <c r="O234" s="82">
        <f t="shared" si="107"/>
        <v>18818583.699999996</v>
      </c>
      <c r="P234" s="82"/>
      <c r="Q234" s="82">
        <f t="shared" si="104"/>
        <v>0</v>
      </c>
      <c r="R234" s="109">
        <f t="shared" si="105"/>
        <v>0</v>
      </c>
      <c r="S234" s="82">
        <f t="shared" si="106"/>
        <v>0</v>
      </c>
    </row>
    <row r="235" spans="1:19" ht="12.75" x14ac:dyDescent="0.2">
      <c r="A235" s="63" t="s">
        <v>382</v>
      </c>
      <c r="B235" s="125" t="s">
        <v>301</v>
      </c>
      <c r="C235" s="83">
        <f>+'Electric Rate Base'!C41</f>
        <v>-18247820.240000002</v>
      </c>
      <c r="E235" s="82">
        <f t="shared" si="103"/>
        <v>-18247820.240000002</v>
      </c>
      <c r="F235" s="82"/>
      <c r="G235" s="82"/>
      <c r="H235" s="82"/>
      <c r="I235" s="82"/>
      <c r="J235" s="82"/>
      <c r="K235" s="82"/>
      <c r="L235" s="82"/>
      <c r="M235" s="82"/>
      <c r="N235" s="82"/>
      <c r="O235" s="82">
        <f t="shared" si="107"/>
        <v>18247820.240000002</v>
      </c>
      <c r="P235" s="82"/>
      <c r="Q235" s="82">
        <f t="shared" si="104"/>
        <v>0</v>
      </c>
      <c r="R235" s="109">
        <f t="shared" si="105"/>
        <v>0</v>
      </c>
      <c r="S235" s="82">
        <f t="shared" si="106"/>
        <v>0</v>
      </c>
    </row>
    <row r="236" spans="1:19" ht="12.75" x14ac:dyDescent="0.2">
      <c r="A236" s="63" t="s">
        <v>382</v>
      </c>
      <c r="B236" s="125" t="s">
        <v>302</v>
      </c>
      <c r="C236" s="83">
        <f>+'Electric Rate Base'!C42</f>
        <v>-30211680.610000011</v>
      </c>
      <c r="E236" s="82">
        <f t="shared" si="103"/>
        <v>-30211680.610000011</v>
      </c>
      <c r="F236" s="82"/>
      <c r="G236" s="82"/>
      <c r="H236" s="82"/>
      <c r="I236" s="82"/>
      <c r="J236" s="82"/>
      <c r="K236" s="82"/>
      <c r="L236" s="82"/>
      <c r="M236" s="82"/>
      <c r="N236" s="82"/>
      <c r="O236" s="82">
        <f t="shared" si="107"/>
        <v>30211680.610000011</v>
      </c>
      <c r="P236" s="82"/>
      <c r="Q236" s="82">
        <f t="shared" si="104"/>
        <v>0</v>
      </c>
      <c r="R236" s="109">
        <f t="shared" si="105"/>
        <v>0</v>
      </c>
      <c r="S236" s="82">
        <f t="shared" si="106"/>
        <v>0</v>
      </c>
    </row>
    <row r="237" spans="1:19" ht="12.75" x14ac:dyDescent="0.2">
      <c r="A237" s="63" t="s">
        <v>382</v>
      </c>
      <c r="B237" s="125" t="s">
        <v>303</v>
      </c>
      <c r="C237" s="83">
        <f>+'Electric Rate Base'!C43</f>
        <v>13262.01</v>
      </c>
      <c r="E237" s="82">
        <f t="shared" si="103"/>
        <v>13262.01</v>
      </c>
      <c r="F237" s="82"/>
      <c r="G237" s="82"/>
      <c r="H237" s="82"/>
      <c r="I237" s="82"/>
      <c r="J237" s="82"/>
      <c r="K237" s="82"/>
      <c r="L237" s="82"/>
      <c r="M237" s="82"/>
      <c r="N237" s="82"/>
      <c r="O237" s="82">
        <f t="shared" si="107"/>
        <v>-13262.01</v>
      </c>
      <c r="P237" s="82"/>
      <c r="Q237" s="82">
        <f t="shared" si="104"/>
        <v>0</v>
      </c>
      <c r="R237" s="109">
        <f t="shared" si="105"/>
        <v>0</v>
      </c>
      <c r="S237" s="82">
        <f t="shared" si="106"/>
        <v>0</v>
      </c>
    </row>
    <row r="238" spans="1:19" ht="12.75" x14ac:dyDescent="0.2">
      <c r="A238" s="63" t="s">
        <v>382</v>
      </c>
      <c r="B238" s="125" t="s">
        <v>304</v>
      </c>
      <c r="C238" s="83">
        <f>+'Electric Rate Base'!C44</f>
        <v>-474402.13999999996</v>
      </c>
      <c r="E238" s="82">
        <f t="shared" si="103"/>
        <v>-474402.13999999996</v>
      </c>
      <c r="F238" s="82"/>
      <c r="G238" s="82"/>
      <c r="H238" s="82"/>
      <c r="I238" s="82"/>
      <c r="J238" s="82"/>
      <c r="K238" s="82"/>
      <c r="L238" s="82"/>
      <c r="M238" s="82"/>
      <c r="N238" s="82"/>
      <c r="O238" s="82">
        <f t="shared" si="107"/>
        <v>474402.13999999996</v>
      </c>
      <c r="P238" s="82"/>
      <c r="Q238" s="82">
        <f t="shared" si="104"/>
        <v>0</v>
      </c>
      <c r="R238" s="109">
        <f t="shared" si="105"/>
        <v>0</v>
      </c>
      <c r="S238" s="82">
        <f t="shared" si="106"/>
        <v>0</v>
      </c>
    </row>
    <row r="239" spans="1:19" ht="12.75" x14ac:dyDescent="0.2">
      <c r="A239" s="63" t="s">
        <v>382</v>
      </c>
      <c r="B239" s="125" t="s">
        <v>305</v>
      </c>
      <c r="C239" s="83">
        <f>+'Electric Rate Base'!C45</f>
        <v>2749643.0799999996</v>
      </c>
      <c r="E239" s="82">
        <f t="shared" si="103"/>
        <v>2749643.0799999996</v>
      </c>
      <c r="F239" s="82"/>
      <c r="G239" s="82"/>
      <c r="H239" s="82"/>
      <c r="I239" s="82"/>
      <c r="J239" s="82"/>
      <c r="K239" s="82"/>
      <c r="L239" s="82"/>
      <c r="M239" s="82"/>
      <c r="N239" s="82"/>
      <c r="O239" s="82">
        <f t="shared" si="107"/>
        <v>-2749643.0799999996</v>
      </c>
      <c r="P239" s="82"/>
      <c r="Q239" s="82">
        <f t="shared" si="104"/>
        <v>0</v>
      </c>
      <c r="R239" s="109">
        <f t="shared" si="105"/>
        <v>0</v>
      </c>
      <c r="S239" s="82">
        <f t="shared" si="106"/>
        <v>0</v>
      </c>
    </row>
    <row r="240" spans="1:19" ht="12.75" x14ac:dyDescent="0.2">
      <c r="A240" s="63" t="s">
        <v>382</v>
      </c>
      <c r="B240" s="125" t="s">
        <v>306</v>
      </c>
      <c r="C240" s="83">
        <f>+'Electric Rate Base'!C46</f>
        <v>15256064.069999995</v>
      </c>
      <c r="E240" s="82">
        <f t="shared" si="103"/>
        <v>15256064.069999995</v>
      </c>
      <c r="F240" s="82"/>
      <c r="G240" s="82"/>
      <c r="H240" s="82"/>
      <c r="I240" s="82"/>
      <c r="J240" s="82"/>
      <c r="K240" s="82"/>
      <c r="L240" s="82"/>
      <c r="M240" s="82"/>
      <c r="N240" s="82"/>
      <c r="O240" s="82">
        <f t="shared" si="107"/>
        <v>-15256064.069999995</v>
      </c>
      <c r="P240" s="82"/>
      <c r="Q240" s="82">
        <f t="shared" si="104"/>
        <v>0</v>
      </c>
      <c r="R240" s="109">
        <f t="shared" si="105"/>
        <v>0</v>
      </c>
      <c r="S240" s="82">
        <f t="shared" si="106"/>
        <v>0</v>
      </c>
    </row>
    <row r="241" spans="1:19" ht="12.75" x14ac:dyDescent="0.2">
      <c r="A241" s="63" t="s">
        <v>382</v>
      </c>
      <c r="B241" s="125" t="s">
        <v>307</v>
      </c>
      <c r="C241" s="83">
        <f>+'Electric Rate Base'!C47</f>
        <v>2873005.7599999993</v>
      </c>
      <c r="E241" s="82">
        <f t="shared" si="103"/>
        <v>2873005.7599999993</v>
      </c>
      <c r="F241" s="82"/>
      <c r="G241" s="82"/>
      <c r="H241" s="82"/>
      <c r="I241" s="82"/>
      <c r="J241" s="82"/>
      <c r="K241" s="82"/>
      <c r="L241" s="82"/>
      <c r="M241" s="82"/>
      <c r="N241" s="82"/>
      <c r="O241" s="82">
        <f t="shared" si="107"/>
        <v>-2873005.7599999993</v>
      </c>
      <c r="P241" s="82"/>
      <c r="Q241" s="82">
        <f t="shared" si="104"/>
        <v>0</v>
      </c>
      <c r="R241" s="109">
        <f t="shared" si="105"/>
        <v>0</v>
      </c>
      <c r="S241" s="82">
        <f t="shared" si="106"/>
        <v>0</v>
      </c>
    </row>
    <row r="242" spans="1:19" ht="12.75" x14ac:dyDescent="0.2">
      <c r="A242" s="63" t="s">
        <v>382</v>
      </c>
      <c r="B242" s="125" t="s">
        <v>308</v>
      </c>
      <c r="C242" s="83">
        <f>+'Electric Rate Base'!C48</f>
        <v>-228709.77</v>
      </c>
      <c r="E242" s="82">
        <f t="shared" si="103"/>
        <v>-228709.77</v>
      </c>
      <c r="F242" s="82"/>
      <c r="G242" s="82"/>
      <c r="H242" s="82"/>
      <c r="I242" s="82"/>
      <c r="J242" s="82"/>
      <c r="K242" s="82"/>
      <c r="L242" s="82"/>
      <c r="M242" s="82"/>
      <c r="N242" s="82"/>
      <c r="O242" s="82">
        <f t="shared" si="107"/>
        <v>228709.77</v>
      </c>
      <c r="P242" s="82"/>
      <c r="Q242" s="82">
        <f t="shared" si="104"/>
        <v>0</v>
      </c>
      <c r="R242" s="109">
        <f t="shared" si="105"/>
        <v>0</v>
      </c>
      <c r="S242" s="82">
        <f t="shared" si="106"/>
        <v>0</v>
      </c>
    </row>
    <row r="243" spans="1:19" ht="12.75" x14ac:dyDescent="0.2">
      <c r="A243" s="63" t="s">
        <v>382</v>
      </c>
      <c r="B243" s="125" t="s">
        <v>309</v>
      </c>
      <c r="C243" s="83">
        <f>+'Electric Rate Base'!C49</f>
        <v>107024.51</v>
      </c>
      <c r="E243" s="82">
        <f t="shared" si="103"/>
        <v>107024.51</v>
      </c>
      <c r="F243" s="82"/>
      <c r="G243" s="82"/>
      <c r="H243" s="82"/>
      <c r="I243" s="82"/>
      <c r="J243" s="82"/>
      <c r="K243" s="82"/>
      <c r="L243" s="82"/>
      <c r="M243" s="82"/>
      <c r="N243" s="82"/>
      <c r="O243" s="82">
        <f t="shared" si="107"/>
        <v>-107024.51</v>
      </c>
      <c r="P243" s="82"/>
      <c r="Q243" s="82">
        <f t="shared" si="104"/>
        <v>0</v>
      </c>
      <c r="R243" s="109">
        <f t="shared" si="105"/>
        <v>0</v>
      </c>
      <c r="S243" s="82">
        <f t="shared" si="106"/>
        <v>0</v>
      </c>
    </row>
    <row r="244" spans="1:19" ht="12.75" x14ac:dyDescent="0.2">
      <c r="A244" s="63" t="s">
        <v>382</v>
      </c>
      <c r="B244" s="125" t="s">
        <v>310</v>
      </c>
      <c r="C244" s="83">
        <f>+'Electric Rate Base'!C50</f>
        <v>1031542.8499999997</v>
      </c>
      <c r="E244" s="82">
        <f t="shared" si="103"/>
        <v>1031542.8499999997</v>
      </c>
      <c r="F244" s="82"/>
      <c r="G244" s="82"/>
      <c r="H244" s="82"/>
      <c r="I244" s="82"/>
      <c r="J244" s="82"/>
      <c r="K244" s="82"/>
      <c r="L244" s="82"/>
      <c r="M244" s="82"/>
      <c r="N244" s="82"/>
      <c r="O244" s="82">
        <f t="shared" si="107"/>
        <v>-1031542.8499999997</v>
      </c>
      <c r="P244" s="82"/>
      <c r="Q244" s="82">
        <f t="shared" si="104"/>
        <v>0</v>
      </c>
      <c r="R244" s="109">
        <f t="shared" si="105"/>
        <v>0</v>
      </c>
      <c r="S244" s="82">
        <f t="shared" si="106"/>
        <v>0</v>
      </c>
    </row>
    <row r="245" spans="1:19" ht="12.75" x14ac:dyDescent="0.2">
      <c r="A245" s="63" t="s">
        <v>382</v>
      </c>
      <c r="B245" s="125" t="s">
        <v>311</v>
      </c>
      <c r="C245" s="83">
        <f>+'Electric Rate Base'!C51</f>
        <v>671052.84</v>
      </c>
      <c r="E245" s="82">
        <f t="shared" si="103"/>
        <v>671052.84</v>
      </c>
      <c r="F245" s="82"/>
      <c r="G245" s="82"/>
      <c r="H245" s="82"/>
      <c r="I245" s="82"/>
      <c r="J245" s="82"/>
      <c r="K245" s="82"/>
      <c r="L245" s="82"/>
      <c r="M245" s="82"/>
      <c r="N245" s="82"/>
      <c r="O245" s="82">
        <f t="shared" si="107"/>
        <v>-671052.84</v>
      </c>
      <c r="P245" s="82"/>
      <c r="Q245" s="82">
        <f t="shared" si="104"/>
        <v>0</v>
      </c>
      <c r="R245" s="109">
        <f t="shared" si="105"/>
        <v>0</v>
      </c>
      <c r="S245" s="82">
        <f t="shared" si="106"/>
        <v>0</v>
      </c>
    </row>
    <row r="246" spans="1:19" ht="12.75" x14ac:dyDescent="0.2">
      <c r="A246" s="63" t="s">
        <v>382</v>
      </c>
      <c r="B246" s="125" t="s">
        <v>312</v>
      </c>
      <c r="C246" s="83">
        <f>+'Electric Rate Base'!C52</f>
        <v>-100555.30000000003</v>
      </c>
      <c r="E246" s="82">
        <f t="shared" si="103"/>
        <v>-100555.30000000003</v>
      </c>
      <c r="F246" s="82"/>
      <c r="G246" s="82"/>
      <c r="H246" s="82"/>
      <c r="I246" s="82"/>
      <c r="J246" s="82"/>
      <c r="K246" s="82"/>
      <c r="L246" s="82"/>
      <c r="M246" s="82"/>
      <c r="N246" s="82"/>
      <c r="O246" s="82">
        <f t="shared" si="107"/>
        <v>100555.30000000003</v>
      </c>
      <c r="P246" s="82"/>
      <c r="Q246" s="82">
        <f t="shared" si="104"/>
        <v>0</v>
      </c>
      <c r="R246" s="109">
        <f t="shared" si="105"/>
        <v>0</v>
      </c>
      <c r="S246" s="82">
        <f t="shared" si="106"/>
        <v>0</v>
      </c>
    </row>
    <row r="247" spans="1:19" ht="12.75" x14ac:dyDescent="0.2">
      <c r="A247" s="63" t="s">
        <v>382</v>
      </c>
      <c r="B247" s="125" t="s">
        <v>313</v>
      </c>
      <c r="C247" s="83">
        <f>+'Electric Rate Base'!C53</f>
        <v>3769772.4699999993</v>
      </c>
      <c r="E247" s="82">
        <f t="shared" si="103"/>
        <v>3769772.4699999993</v>
      </c>
      <c r="F247" s="82"/>
      <c r="G247" s="82"/>
      <c r="H247" s="82"/>
      <c r="I247" s="82"/>
      <c r="J247" s="82"/>
      <c r="K247" s="82"/>
      <c r="L247" s="82"/>
      <c r="M247" s="82"/>
      <c r="N247" s="82"/>
      <c r="O247" s="82">
        <f t="shared" si="107"/>
        <v>-3769772.4699999993</v>
      </c>
      <c r="P247" s="82"/>
      <c r="Q247" s="82">
        <f t="shared" si="104"/>
        <v>0</v>
      </c>
      <c r="R247" s="109">
        <f t="shared" si="105"/>
        <v>0</v>
      </c>
      <c r="S247" s="82">
        <f t="shared" si="106"/>
        <v>0</v>
      </c>
    </row>
    <row r="248" spans="1:19" ht="12.75" x14ac:dyDescent="0.2">
      <c r="A248" s="63" t="s">
        <v>382</v>
      </c>
      <c r="B248" s="125" t="s">
        <v>314</v>
      </c>
      <c r="C248" s="83">
        <f>+'Electric Rate Base'!C54</f>
        <v>-2066473.7220833332</v>
      </c>
      <c r="E248" s="82">
        <f t="shared" si="103"/>
        <v>-2066473.7220833332</v>
      </c>
      <c r="F248" s="82"/>
      <c r="G248" s="82"/>
      <c r="H248" s="82"/>
      <c r="I248" s="82"/>
      <c r="J248" s="82"/>
      <c r="K248" s="82"/>
      <c r="L248" s="82"/>
      <c r="M248" s="82"/>
      <c r="N248" s="82"/>
      <c r="O248" s="82">
        <f t="shared" si="107"/>
        <v>2066473.7220833332</v>
      </c>
      <c r="P248" s="82"/>
      <c r="Q248" s="82">
        <f t="shared" si="104"/>
        <v>0</v>
      </c>
      <c r="R248" s="109">
        <f t="shared" si="105"/>
        <v>0</v>
      </c>
      <c r="S248" s="82">
        <f t="shared" si="106"/>
        <v>0</v>
      </c>
    </row>
    <row r="249" spans="1:19" ht="12.75" x14ac:dyDescent="0.2">
      <c r="A249" s="63"/>
      <c r="B249" s="125" t="s">
        <v>404</v>
      </c>
      <c r="C249" s="83"/>
      <c r="E249" s="82"/>
      <c r="F249" s="82"/>
      <c r="G249" s="82"/>
      <c r="H249" s="82"/>
      <c r="I249" s="82"/>
      <c r="J249" s="82"/>
      <c r="K249" s="82"/>
      <c r="L249" s="82"/>
      <c r="M249" s="82"/>
      <c r="N249" s="82"/>
      <c r="O249" s="82">
        <f ca="1">'[1]KJB-7,14 El Adj'!$BC$14+'[1]KJB-7,14 El Adj'!$BC$18-SUM(O232:O248)</f>
        <v>16384100.601485066</v>
      </c>
      <c r="P249" s="82"/>
      <c r="Q249" s="82">
        <f t="shared" ca="1" si="104"/>
        <v>16384100.601485066</v>
      </c>
      <c r="R249" s="109">
        <f t="shared" ca="1" si="105"/>
        <v>0</v>
      </c>
      <c r="S249" s="82">
        <f t="shared" ca="1" si="106"/>
        <v>16384100.601485066</v>
      </c>
    </row>
    <row r="250" spans="1:19" ht="12.75" x14ac:dyDescent="0.2">
      <c r="A250" s="63" t="s">
        <v>382</v>
      </c>
      <c r="B250" s="125" t="s">
        <v>315</v>
      </c>
      <c r="C250" s="83">
        <f>+'Electric Rate Base'!C55</f>
        <v>1874999.78</v>
      </c>
      <c r="E250" s="82">
        <f t="shared" si="103"/>
        <v>1874999.78</v>
      </c>
      <c r="F250" s="82"/>
      <c r="G250" s="82"/>
      <c r="H250" s="82"/>
      <c r="I250" s="82"/>
      <c r="J250" s="82">
        <f>'[8]RB-IS by FERC'!$E$36</f>
        <v>-1124999.7799999947</v>
      </c>
      <c r="K250" s="82"/>
      <c r="L250" s="82"/>
      <c r="M250" s="82"/>
      <c r="N250" s="82"/>
      <c r="O250" s="82"/>
      <c r="P250" s="82"/>
      <c r="Q250" s="82">
        <f t="shared" si="104"/>
        <v>750000.00000000536</v>
      </c>
      <c r="R250" s="109">
        <f t="shared" si="105"/>
        <v>0</v>
      </c>
      <c r="S250" s="82">
        <f t="shared" si="106"/>
        <v>750000.00000000536</v>
      </c>
    </row>
    <row r="251" spans="1:19" ht="12.75" x14ac:dyDescent="0.2">
      <c r="A251" s="63" t="s">
        <v>382</v>
      </c>
      <c r="B251" s="125" t="s">
        <v>316</v>
      </c>
      <c r="C251" s="83">
        <f>+'Electric Rate Base'!C56</f>
        <v>16198179.76</v>
      </c>
      <c r="E251" s="82">
        <f t="shared" si="103"/>
        <v>16198179.76</v>
      </c>
      <c r="F251" s="82"/>
      <c r="G251" s="82"/>
      <c r="H251" s="82"/>
      <c r="I251" s="82"/>
      <c r="J251" s="82">
        <f>'[8]RB-IS by FERC'!$E$75</f>
        <v>-10170949.748569375</v>
      </c>
      <c r="K251" s="82"/>
      <c r="L251" s="82"/>
      <c r="M251" s="82"/>
      <c r="N251" s="82"/>
      <c r="O251" s="82"/>
      <c r="P251" s="82"/>
      <c r="Q251" s="82">
        <f t="shared" si="104"/>
        <v>6027230.0114306249</v>
      </c>
      <c r="R251" s="109">
        <f t="shared" si="105"/>
        <v>0</v>
      </c>
      <c r="S251" s="82">
        <f t="shared" si="106"/>
        <v>6027230.0114306249</v>
      </c>
    </row>
    <row r="252" spans="1:19" ht="12.75" x14ac:dyDescent="0.2">
      <c r="A252" s="63" t="s">
        <v>382</v>
      </c>
      <c r="B252" s="127" t="s">
        <v>317</v>
      </c>
      <c r="C252" s="83">
        <f>+'Electric Rate Base'!C57</f>
        <v>25799227.879999999</v>
      </c>
      <c r="E252" s="82">
        <f t="shared" si="103"/>
        <v>25799227.879999999</v>
      </c>
      <c r="F252" s="82"/>
      <c r="G252" s="82"/>
      <c r="H252" s="82"/>
      <c r="I252" s="82"/>
      <c r="J252" s="82">
        <f>'[8]RB-IS by FERC'!$E$22</f>
        <v>-6491366.5049776919</v>
      </c>
      <c r="K252" s="82"/>
      <c r="L252" s="82"/>
      <c r="M252" s="82"/>
      <c r="N252" s="82"/>
      <c r="O252" s="82"/>
      <c r="P252" s="82"/>
      <c r="Q252" s="82">
        <f t="shared" si="104"/>
        <v>19307861.375022307</v>
      </c>
      <c r="R252" s="109">
        <f t="shared" si="105"/>
        <v>0</v>
      </c>
      <c r="S252" s="82">
        <f t="shared" si="106"/>
        <v>19307861.375022307</v>
      </c>
    </row>
    <row r="253" spans="1:19" ht="12.75" x14ac:dyDescent="0.2">
      <c r="A253" s="63" t="s">
        <v>382</v>
      </c>
      <c r="B253" s="125" t="s">
        <v>318</v>
      </c>
      <c r="C253" s="83">
        <f>+'Electric Rate Base'!C58</f>
        <v>9528418.7500000019</v>
      </c>
      <c r="E253" s="82">
        <f t="shared" si="103"/>
        <v>9528418.7500000019</v>
      </c>
      <c r="F253" s="82"/>
      <c r="G253" s="82"/>
      <c r="H253" s="82"/>
      <c r="I253" s="82"/>
      <c r="J253" s="82"/>
      <c r="K253" s="82"/>
      <c r="L253" s="82"/>
      <c r="M253" s="82"/>
      <c r="N253" s="82"/>
      <c r="O253" s="82"/>
      <c r="P253" s="82"/>
      <c r="Q253" s="82">
        <f t="shared" si="104"/>
        <v>9528418.7500000019</v>
      </c>
      <c r="R253" s="109"/>
      <c r="S253" s="82">
        <f t="shared" si="106"/>
        <v>9528418.7500000019</v>
      </c>
    </row>
    <row r="254" spans="1:19" ht="12.75" x14ac:dyDescent="0.2">
      <c r="A254" s="63" t="s">
        <v>382</v>
      </c>
      <c r="B254" s="125" t="s">
        <v>319</v>
      </c>
      <c r="C254" s="83">
        <f>+'Electric Rate Base'!C59</f>
        <v>-9528418.7500000019</v>
      </c>
      <c r="E254" s="82">
        <f t="shared" si="103"/>
        <v>-9528418.7500000019</v>
      </c>
      <c r="F254" s="82"/>
      <c r="G254" s="82"/>
      <c r="H254" s="82"/>
      <c r="I254" s="82"/>
      <c r="J254" s="82"/>
      <c r="K254" s="82"/>
      <c r="L254" s="82"/>
      <c r="M254" s="82"/>
      <c r="N254" s="82"/>
      <c r="O254" s="82"/>
      <c r="P254" s="82"/>
      <c r="Q254" s="82">
        <f t="shared" si="104"/>
        <v>-9528418.7500000019</v>
      </c>
      <c r="R254" s="109"/>
      <c r="S254" s="82">
        <f t="shared" si="106"/>
        <v>-9528418.7500000019</v>
      </c>
    </row>
    <row r="255" spans="1:19" ht="12.75" x14ac:dyDescent="0.2">
      <c r="A255" s="63" t="s">
        <v>382</v>
      </c>
      <c r="B255" s="125" t="s">
        <v>320</v>
      </c>
      <c r="C255" s="83">
        <f>+'Electric Rate Base'!C60</f>
        <v>50148.75</v>
      </c>
      <c r="E255" s="82">
        <f t="shared" si="103"/>
        <v>50148.75</v>
      </c>
      <c r="F255" s="82"/>
      <c r="G255" s="82"/>
      <c r="H255" s="82"/>
      <c r="I255" s="82"/>
      <c r="J255" s="82"/>
      <c r="K255" s="82"/>
      <c r="L255" s="82"/>
      <c r="M255" s="82"/>
      <c r="N255" s="82"/>
      <c r="O255" s="82"/>
      <c r="P255" s="82"/>
      <c r="Q255" s="82">
        <f t="shared" si="104"/>
        <v>50148.75</v>
      </c>
      <c r="R255" s="109"/>
      <c r="S255" s="82">
        <f t="shared" si="106"/>
        <v>50148.75</v>
      </c>
    </row>
    <row r="256" spans="1:19" ht="12.75" x14ac:dyDescent="0.2">
      <c r="A256" s="63" t="s">
        <v>382</v>
      </c>
      <c r="B256" s="128" t="s">
        <v>321</v>
      </c>
      <c r="C256" s="82"/>
      <c r="E256" s="82"/>
      <c r="F256" s="82"/>
      <c r="G256" s="82"/>
      <c r="H256" s="82"/>
      <c r="I256" s="82"/>
      <c r="J256" s="82"/>
      <c r="K256" s="82"/>
      <c r="L256" s="82"/>
      <c r="M256" s="82"/>
      <c r="N256" s="82"/>
      <c r="O256" s="82"/>
      <c r="P256" s="82"/>
      <c r="Q256" s="82">
        <f t="shared" si="104"/>
        <v>0</v>
      </c>
      <c r="R256" s="109"/>
      <c r="S256" s="82">
        <f t="shared" si="106"/>
        <v>0</v>
      </c>
    </row>
    <row r="257" spans="1:21" ht="12.75" x14ac:dyDescent="0.2">
      <c r="A257" s="63" t="s">
        <v>382</v>
      </c>
      <c r="B257" s="128" t="s">
        <v>322</v>
      </c>
      <c r="C257" s="84">
        <f>+'Electric Rate Base'!C61</f>
        <v>430882</v>
      </c>
      <c r="E257" s="82">
        <f t="shared" ref="E257:E311" si="108">SUM(C257:D257)</f>
        <v>430882</v>
      </c>
      <c r="F257" s="82"/>
      <c r="G257" s="82"/>
      <c r="H257" s="82"/>
      <c r="I257" s="82"/>
      <c r="J257" s="82"/>
      <c r="K257" s="82"/>
      <c r="L257" s="82"/>
      <c r="M257" s="82"/>
      <c r="N257" s="82"/>
      <c r="O257" s="82"/>
      <c r="P257" s="82"/>
      <c r="Q257" s="82">
        <f t="shared" si="104"/>
        <v>430882</v>
      </c>
      <c r="R257" s="109"/>
      <c r="S257" s="82">
        <f t="shared" si="106"/>
        <v>430882</v>
      </c>
    </row>
    <row r="258" spans="1:21" ht="12.75" x14ac:dyDescent="0.2">
      <c r="A258" s="63" t="s">
        <v>382</v>
      </c>
      <c r="B258" s="128" t="s">
        <v>323</v>
      </c>
      <c r="C258" s="84">
        <f>+'Electric Rate Base'!C62</f>
        <v>223150</v>
      </c>
      <c r="E258" s="82">
        <f t="shared" si="108"/>
        <v>223150</v>
      </c>
      <c r="F258" s="82"/>
      <c r="G258" s="82"/>
      <c r="H258" s="82"/>
      <c r="I258" s="82"/>
      <c r="J258" s="82"/>
      <c r="K258" s="82"/>
      <c r="L258" s="82"/>
      <c r="M258" s="82"/>
      <c r="N258" s="82"/>
      <c r="O258" s="82"/>
      <c r="P258" s="82"/>
      <c r="Q258" s="82">
        <f t="shared" si="104"/>
        <v>223150</v>
      </c>
      <c r="R258" s="109"/>
      <c r="S258" s="82">
        <f t="shared" si="106"/>
        <v>223150</v>
      </c>
    </row>
    <row r="259" spans="1:21" ht="12.75" x14ac:dyDescent="0.2">
      <c r="A259" s="63" t="s">
        <v>382</v>
      </c>
      <c r="B259" s="128" t="s">
        <v>324</v>
      </c>
      <c r="C259" s="84">
        <f>+'Electric Rate Base'!C63</f>
        <v>72078.333333333328</v>
      </c>
      <c r="E259" s="82">
        <f t="shared" si="108"/>
        <v>72078.333333333328</v>
      </c>
      <c r="F259" s="82"/>
      <c r="G259" s="82"/>
      <c r="H259" s="82"/>
      <c r="I259" s="82"/>
      <c r="J259" s="82"/>
      <c r="K259" s="82"/>
      <c r="L259" s="82"/>
      <c r="M259" s="82"/>
      <c r="N259" s="82"/>
      <c r="O259" s="82"/>
      <c r="P259" s="82"/>
      <c r="Q259" s="82">
        <f t="shared" si="104"/>
        <v>72078.333333333328</v>
      </c>
      <c r="R259" s="109"/>
      <c r="S259" s="82">
        <f t="shared" si="106"/>
        <v>72078.333333333328</v>
      </c>
    </row>
    <row r="260" spans="1:21" ht="12.75" x14ac:dyDescent="0.2">
      <c r="A260" s="63" t="s">
        <v>382</v>
      </c>
      <c r="B260" s="125" t="s">
        <v>325</v>
      </c>
      <c r="C260" s="84">
        <f>+'Electric Rate Base'!C64</f>
        <v>18500000</v>
      </c>
      <c r="E260" s="82">
        <f t="shared" si="108"/>
        <v>18500000</v>
      </c>
      <c r="F260" s="82"/>
      <c r="G260" s="82"/>
      <c r="H260" s="82"/>
      <c r="I260" s="82"/>
      <c r="J260" s="82">
        <f>'[8]RB-IS by FERC'!$E$33</f>
        <v>0</v>
      </c>
      <c r="K260" s="82"/>
      <c r="L260" s="82"/>
      <c r="M260" s="82"/>
      <c r="N260" s="82"/>
      <c r="O260" s="82"/>
      <c r="P260" s="82"/>
      <c r="Q260" s="82">
        <f t="shared" si="104"/>
        <v>18500000</v>
      </c>
      <c r="R260" s="109">
        <f t="shared" ref="R260:R266" si="109">-Q260*$R$5</f>
        <v>0</v>
      </c>
      <c r="S260" s="82">
        <f t="shared" si="106"/>
        <v>18500000</v>
      </c>
    </row>
    <row r="261" spans="1:21" ht="12.75" x14ac:dyDescent="0.2">
      <c r="A261" s="63" t="s">
        <v>382</v>
      </c>
      <c r="B261" s="125" t="s">
        <v>326</v>
      </c>
      <c r="C261" s="84">
        <f>+'Electric Rate Base'!C65</f>
        <v>110455689.46000002</v>
      </c>
      <c r="E261" s="82">
        <f t="shared" si="108"/>
        <v>110455689.46000002</v>
      </c>
      <c r="F261" s="82"/>
      <c r="G261" s="82"/>
      <c r="H261" s="82"/>
      <c r="I261" s="82"/>
      <c r="J261" s="82">
        <f>'[8]RB-IS by FERC'!$E$28</f>
        <v>-15948148.266666666</v>
      </c>
      <c r="K261" s="82"/>
      <c r="L261" s="82"/>
      <c r="M261" s="82"/>
      <c r="N261" s="82"/>
      <c r="O261" s="82"/>
      <c r="P261" s="82"/>
      <c r="Q261" s="82">
        <f t="shared" si="104"/>
        <v>94507541.193333358</v>
      </c>
      <c r="R261" s="109">
        <f t="shared" si="109"/>
        <v>0</v>
      </c>
      <c r="S261" s="82">
        <f t="shared" si="106"/>
        <v>94507541.193333358</v>
      </c>
    </row>
    <row r="262" spans="1:21" ht="12.75" x14ac:dyDescent="0.2">
      <c r="A262" s="63" t="s">
        <v>382</v>
      </c>
      <c r="B262" s="125" t="s">
        <v>327</v>
      </c>
      <c r="C262" s="84">
        <f>+'Electric Rate Base'!C66</f>
        <v>180950.83</v>
      </c>
      <c r="E262" s="82">
        <f t="shared" si="108"/>
        <v>180950.83</v>
      </c>
      <c r="F262" s="82"/>
      <c r="G262" s="82"/>
      <c r="H262" s="82"/>
      <c r="I262" s="82"/>
      <c r="J262" s="82">
        <f>'[8]RB-IS by FERC'!$E$39</f>
        <v>-180950.83</v>
      </c>
      <c r="K262" s="82"/>
      <c r="L262" s="82"/>
      <c r="M262" s="82"/>
      <c r="N262" s="82"/>
      <c r="O262" s="82"/>
      <c r="P262" s="82"/>
      <c r="Q262" s="82">
        <f t="shared" ref="Q262:Q293" si="110">SUM(E262:P262)</f>
        <v>0</v>
      </c>
      <c r="R262" s="109">
        <f t="shared" si="109"/>
        <v>0</v>
      </c>
      <c r="S262" s="82">
        <f t="shared" ref="S262:S293" si="111">SUM(Q262:R262)</f>
        <v>0</v>
      </c>
    </row>
    <row r="263" spans="1:21" ht="12.75" x14ac:dyDescent="0.2">
      <c r="A263" s="63" t="s">
        <v>382</v>
      </c>
      <c r="B263" s="125" t="s">
        <v>328</v>
      </c>
      <c r="C263" s="84">
        <f>+'Electric Rate Base'!C67</f>
        <v>68955037.953333333</v>
      </c>
      <c r="E263" s="82">
        <f t="shared" si="108"/>
        <v>68955037.953333333</v>
      </c>
      <c r="F263" s="82"/>
      <c r="G263" s="82"/>
      <c r="H263" s="82"/>
      <c r="I263" s="82"/>
      <c r="J263" s="82">
        <f>'[8]RB-IS by FERC'!$E$43</f>
        <v>-8091243.9054677039</v>
      </c>
      <c r="K263" s="82"/>
      <c r="L263" s="82"/>
      <c r="M263" s="82"/>
      <c r="N263" s="82"/>
      <c r="O263" s="82"/>
      <c r="P263" s="82"/>
      <c r="Q263" s="82">
        <f t="shared" si="110"/>
        <v>60863794.047865629</v>
      </c>
      <c r="R263" s="109">
        <f t="shared" si="109"/>
        <v>0</v>
      </c>
      <c r="S263" s="82">
        <f t="shared" si="111"/>
        <v>60863794.047865629</v>
      </c>
    </row>
    <row r="264" spans="1:21" ht="12.75" x14ac:dyDescent="0.2">
      <c r="A264" s="63" t="s">
        <v>382</v>
      </c>
      <c r="B264" s="125" t="s">
        <v>329</v>
      </c>
      <c r="C264" s="84">
        <f>+'Electric Rate Base'!C68</f>
        <v>14572389</v>
      </c>
      <c r="E264" s="82">
        <f t="shared" si="108"/>
        <v>14572389</v>
      </c>
      <c r="F264" s="82"/>
      <c r="G264" s="82"/>
      <c r="H264" s="82"/>
      <c r="I264" s="82"/>
      <c r="J264" s="82">
        <f>'[8]RB-IS by FERC'!$E$47</f>
        <v>-1546694.8507692255</v>
      </c>
      <c r="K264" s="82"/>
      <c r="L264" s="82"/>
      <c r="M264" s="82"/>
      <c r="N264" s="82"/>
      <c r="O264" s="82"/>
      <c r="P264" s="82"/>
      <c r="Q264" s="82">
        <f t="shared" si="110"/>
        <v>13025694.149230774</v>
      </c>
      <c r="R264" s="109">
        <f t="shared" si="109"/>
        <v>0</v>
      </c>
      <c r="S264" s="82">
        <f t="shared" si="111"/>
        <v>13025694.149230774</v>
      </c>
    </row>
    <row r="265" spans="1:21" ht="12.75" x14ac:dyDescent="0.2">
      <c r="A265" s="63" t="s">
        <v>382</v>
      </c>
      <c r="B265" s="125" t="s">
        <v>330</v>
      </c>
      <c r="C265" s="84">
        <f>+'Electric Rate Base'!C69</f>
        <v>765556.50250000006</v>
      </c>
      <c r="E265" s="82">
        <f t="shared" si="108"/>
        <v>765556.50250000006</v>
      </c>
      <c r="F265" s="82"/>
      <c r="G265" s="82"/>
      <c r="H265" s="82"/>
      <c r="I265" s="82"/>
      <c r="J265" s="82">
        <f>'[8]RB-IS by FERC'!$E$54</f>
        <v>-765556.50250000006</v>
      </c>
      <c r="K265" s="82"/>
      <c r="L265" s="82"/>
      <c r="M265" s="82"/>
      <c r="N265" s="82"/>
      <c r="O265" s="82"/>
      <c r="P265" s="82"/>
      <c r="Q265" s="82">
        <f t="shared" si="110"/>
        <v>0</v>
      </c>
      <c r="R265" s="109">
        <f t="shared" si="109"/>
        <v>0</v>
      </c>
      <c r="S265" s="82">
        <f t="shared" si="111"/>
        <v>0</v>
      </c>
    </row>
    <row r="266" spans="1:21" ht="12.75" x14ac:dyDescent="0.2">
      <c r="A266" s="63" t="s">
        <v>382</v>
      </c>
      <c r="B266" s="125" t="s">
        <v>331</v>
      </c>
      <c r="C266" s="84">
        <f>+'Electric Rate Base'!C70</f>
        <v>9721847.8937500026</v>
      </c>
      <c r="E266" s="82">
        <f t="shared" si="108"/>
        <v>9721847.8937500026</v>
      </c>
      <c r="F266" s="82"/>
      <c r="G266" s="82"/>
      <c r="H266" s="82"/>
      <c r="I266" s="82"/>
      <c r="J266" s="82">
        <f>'[8]RB-IS by FERC'!$E$87</f>
        <v>-7986456.8004166633</v>
      </c>
      <c r="K266" s="82"/>
      <c r="L266" s="82"/>
      <c r="M266" s="82"/>
      <c r="N266" s="82"/>
      <c r="O266" s="82"/>
      <c r="P266" s="82"/>
      <c r="Q266" s="82">
        <f t="shared" si="110"/>
        <v>1735391.0933333393</v>
      </c>
      <c r="R266" s="109">
        <f t="shared" si="109"/>
        <v>0</v>
      </c>
      <c r="S266" s="82">
        <f t="shared" si="111"/>
        <v>1735391.0933333393</v>
      </c>
    </row>
    <row r="267" spans="1:21" ht="12.75" x14ac:dyDescent="0.2">
      <c r="A267" s="63" t="s">
        <v>382</v>
      </c>
      <c r="B267" s="125" t="s">
        <v>332</v>
      </c>
      <c r="C267" s="84">
        <f>+'Electric Rate Base'!C71</f>
        <v>21589277</v>
      </c>
      <c r="E267" s="82">
        <f t="shared" si="108"/>
        <v>21589277</v>
      </c>
      <c r="F267" s="82"/>
      <c r="G267" s="82"/>
      <c r="H267" s="82"/>
      <c r="I267" s="82"/>
      <c r="J267" s="82"/>
      <c r="K267" s="82"/>
      <c r="L267" s="82"/>
      <c r="M267" s="82"/>
      <c r="N267" s="82"/>
      <c r="O267" s="82"/>
      <c r="P267" s="82"/>
      <c r="Q267" s="82">
        <f t="shared" si="110"/>
        <v>21589277</v>
      </c>
      <c r="R267" s="109">
        <f>-Q267*$R$5*T267</f>
        <v>0</v>
      </c>
      <c r="S267" s="82">
        <f t="shared" si="111"/>
        <v>21589277</v>
      </c>
      <c r="T267" s="102"/>
      <c r="U267" s="104"/>
    </row>
    <row r="268" spans="1:21" ht="12.75" x14ac:dyDescent="0.2">
      <c r="A268" s="63" t="s">
        <v>382</v>
      </c>
      <c r="B268" s="125" t="s">
        <v>333</v>
      </c>
      <c r="C268" s="84">
        <f>+'Electric Rate Base'!C72</f>
        <v>-16862150.699999999</v>
      </c>
      <c r="E268" s="82">
        <f t="shared" si="108"/>
        <v>-16862150.699999999</v>
      </c>
      <c r="F268" s="82"/>
      <c r="G268" s="82"/>
      <c r="H268" s="82"/>
      <c r="I268" s="82"/>
      <c r="J268" s="82"/>
      <c r="K268" s="82"/>
      <c r="L268" s="82"/>
      <c r="M268" s="82"/>
      <c r="N268" s="82"/>
      <c r="O268" s="82"/>
      <c r="P268" s="82"/>
      <c r="Q268" s="82">
        <f t="shared" si="110"/>
        <v>-16862150.699999999</v>
      </c>
      <c r="R268" s="109">
        <f>-Q268*$R$5*T267</f>
        <v>0</v>
      </c>
      <c r="S268" s="82">
        <f t="shared" si="111"/>
        <v>-16862150.699999999</v>
      </c>
    </row>
    <row r="269" spans="1:21" ht="12.75" x14ac:dyDescent="0.2">
      <c r="A269" s="63" t="s">
        <v>382</v>
      </c>
      <c r="B269" s="125" t="s">
        <v>334</v>
      </c>
      <c r="C269" s="84">
        <f>+'Electric Rate Base'!C73</f>
        <v>1142944</v>
      </c>
      <c r="E269" s="82">
        <f t="shared" si="108"/>
        <v>1142944</v>
      </c>
      <c r="F269" s="82"/>
      <c r="G269" s="82"/>
      <c r="H269" s="82"/>
      <c r="I269" s="82"/>
      <c r="J269" s="82"/>
      <c r="K269" s="82"/>
      <c r="L269" s="82"/>
      <c r="M269" s="82"/>
      <c r="N269" s="82"/>
      <c r="O269" s="82"/>
      <c r="P269" s="82"/>
      <c r="Q269" s="82">
        <f t="shared" si="110"/>
        <v>1142944</v>
      </c>
      <c r="R269" s="109">
        <f>-Q269*$R$5*T269</f>
        <v>0</v>
      </c>
      <c r="S269" s="82">
        <f t="shared" si="111"/>
        <v>1142944</v>
      </c>
      <c r="T269" s="102"/>
      <c r="U269" s="104"/>
    </row>
    <row r="270" spans="1:21" ht="12.75" x14ac:dyDescent="0.2">
      <c r="A270" s="63" t="s">
        <v>382</v>
      </c>
      <c r="B270" s="125" t="s">
        <v>335</v>
      </c>
      <c r="C270" s="84">
        <f>+'Electric Rate Base'!C74</f>
        <v>113632921</v>
      </c>
      <c r="E270" s="82">
        <f t="shared" si="108"/>
        <v>113632921</v>
      </c>
      <c r="F270" s="82"/>
      <c r="G270" s="82"/>
      <c r="H270" s="82"/>
      <c r="I270" s="82"/>
      <c r="J270" s="82"/>
      <c r="K270" s="82"/>
      <c r="L270" s="82"/>
      <c r="M270" s="82"/>
      <c r="N270" s="82"/>
      <c r="O270" s="82"/>
      <c r="P270" s="82"/>
      <c r="Q270" s="82">
        <f t="shared" si="110"/>
        <v>113632921</v>
      </c>
      <c r="R270" s="109">
        <f>-Q270*$R$5</f>
        <v>0</v>
      </c>
      <c r="S270" s="82">
        <f t="shared" si="111"/>
        <v>113632921</v>
      </c>
    </row>
    <row r="271" spans="1:21" ht="12.75" x14ac:dyDescent="0.2">
      <c r="A271" s="63" t="s">
        <v>382</v>
      </c>
      <c r="B271" s="125" t="s">
        <v>336</v>
      </c>
      <c r="C271" s="84">
        <f>+'Electric Rate Base'!C75</f>
        <v>-109224737.98999999</v>
      </c>
      <c r="E271" s="82">
        <f t="shared" si="108"/>
        <v>-109224737.98999999</v>
      </c>
      <c r="F271" s="82"/>
      <c r="G271" s="82"/>
      <c r="H271" s="82"/>
      <c r="I271" s="82"/>
      <c r="J271" s="82">
        <f>'[8]RB-IS by FERC'!$E$5</f>
        <v>-4408183.0100000054</v>
      </c>
      <c r="K271" s="82"/>
      <c r="L271" s="82"/>
      <c r="M271" s="82"/>
      <c r="N271" s="82"/>
      <c r="O271" s="82"/>
      <c r="P271" s="82"/>
      <c r="Q271" s="82">
        <f t="shared" si="110"/>
        <v>-113632921</v>
      </c>
      <c r="R271" s="109">
        <f>-Q271*$R$5</f>
        <v>0</v>
      </c>
      <c r="S271" s="82">
        <f t="shared" si="111"/>
        <v>-113632921</v>
      </c>
    </row>
    <row r="272" spans="1:21" ht="12.75" x14ac:dyDescent="0.2">
      <c r="A272" s="63" t="s">
        <v>382</v>
      </c>
      <c r="B272" s="125" t="s">
        <v>337</v>
      </c>
      <c r="C272" s="84">
        <f>+'Electric Rate Base'!C76</f>
        <v>51386936.710416667</v>
      </c>
      <c r="E272" s="82">
        <f t="shared" si="108"/>
        <v>51386936.710416667</v>
      </c>
      <c r="F272" s="82"/>
      <c r="G272" s="82"/>
      <c r="H272" s="82"/>
      <c r="I272" s="82"/>
      <c r="J272" s="82"/>
      <c r="K272" s="82"/>
      <c r="L272" s="82"/>
      <c r="M272" s="82"/>
      <c r="N272" s="82"/>
      <c r="O272" s="82"/>
      <c r="P272" s="82"/>
      <c r="Q272" s="82">
        <f t="shared" si="110"/>
        <v>51386936.710416667</v>
      </c>
      <c r="R272" s="109"/>
      <c r="S272" s="82">
        <f t="shared" si="111"/>
        <v>51386936.710416667</v>
      </c>
    </row>
    <row r="273" spans="1:22" ht="12.75" x14ac:dyDescent="0.2">
      <c r="A273" s="63" t="s">
        <v>382</v>
      </c>
      <c r="B273" s="125" t="s">
        <v>338</v>
      </c>
      <c r="C273" s="85">
        <f>+'Electric Rate Base'!C95</f>
        <v>1499309.3499999999</v>
      </c>
      <c r="E273" s="93">
        <f t="shared" si="108"/>
        <v>1499309.3499999999</v>
      </c>
      <c r="F273" s="93"/>
      <c r="G273" s="93"/>
      <c r="H273" s="93"/>
      <c r="I273" s="93"/>
      <c r="J273" s="93">
        <f>'[8]RB-IS by FERC'!$E$84</f>
        <v>-1297789.307930317</v>
      </c>
      <c r="K273" s="93"/>
      <c r="L273" s="93"/>
      <c r="M273" s="93"/>
      <c r="N273" s="93"/>
      <c r="O273" s="93"/>
      <c r="P273" s="93"/>
      <c r="Q273" s="93">
        <f t="shared" si="110"/>
        <v>201520.04206968285</v>
      </c>
      <c r="R273" s="107">
        <f t="shared" ref="R273:R280" si="112">-Q273*$R$5</f>
        <v>0</v>
      </c>
      <c r="S273" s="93">
        <f t="shared" si="111"/>
        <v>201520.04206968285</v>
      </c>
    </row>
    <row r="274" spans="1:22" ht="12.75" x14ac:dyDescent="0.2">
      <c r="A274" s="63" t="s">
        <v>382</v>
      </c>
      <c r="B274" s="125" t="s">
        <v>339</v>
      </c>
      <c r="C274" s="85">
        <f>+'Electric Rate Base'!C96</f>
        <v>434024.84999999992</v>
      </c>
      <c r="E274" s="93">
        <f t="shared" si="108"/>
        <v>434024.84999999992</v>
      </c>
      <c r="F274" s="93"/>
      <c r="G274" s="93"/>
      <c r="H274" s="93"/>
      <c r="I274" s="93"/>
      <c r="J274" s="93">
        <f>'[8]RB-IS by FERC'!$E$80</f>
        <v>-375688.37814432086</v>
      </c>
      <c r="K274" s="93"/>
      <c r="L274" s="93"/>
      <c r="M274" s="93"/>
      <c r="N274" s="93"/>
      <c r="O274" s="93"/>
      <c r="P274" s="93"/>
      <c r="Q274" s="93">
        <f t="shared" si="110"/>
        <v>58336.471855679061</v>
      </c>
      <c r="R274" s="107">
        <f t="shared" si="112"/>
        <v>0</v>
      </c>
      <c r="S274" s="93">
        <f t="shared" si="111"/>
        <v>58336.471855679061</v>
      </c>
    </row>
    <row r="275" spans="1:22" ht="12.75" x14ac:dyDescent="0.2">
      <c r="A275" s="63" t="s">
        <v>382</v>
      </c>
      <c r="B275" s="125" t="s">
        <v>340</v>
      </c>
      <c r="C275" s="85">
        <f>+'Electric Rate Base'!C97</f>
        <v>-75091620</v>
      </c>
      <c r="E275" s="93">
        <f t="shared" si="108"/>
        <v>-75091620</v>
      </c>
      <c r="F275" s="93"/>
      <c r="G275" s="93"/>
      <c r="H275" s="93"/>
      <c r="I275" s="93"/>
      <c r="J275" s="93"/>
      <c r="K275" s="93"/>
      <c r="L275" s="93"/>
      <c r="M275" s="93"/>
      <c r="N275" s="93"/>
      <c r="O275" s="93"/>
      <c r="P275" s="93">
        <f>-E275</f>
        <v>75091620</v>
      </c>
      <c r="Q275" s="93">
        <f t="shared" si="110"/>
        <v>0</v>
      </c>
      <c r="R275" s="107">
        <f t="shared" si="112"/>
        <v>0</v>
      </c>
      <c r="S275" s="93">
        <f t="shared" si="111"/>
        <v>0</v>
      </c>
    </row>
    <row r="276" spans="1:22" ht="12.75" x14ac:dyDescent="0.2">
      <c r="A276" s="63" t="s">
        <v>382</v>
      </c>
      <c r="B276" s="125" t="s">
        <v>341</v>
      </c>
      <c r="C276" s="85">
        <f>+'Electric Rate Base'!C98</f>
        <v>-26467879</v>
      </c>
      <c r="E276" s="93">
        <f t="shared" si="108"/>
        <v>-26467879</v>
      </c>
      <c r="F276" s="93"/>
      <c r="G276" s="93"/>
      <c r="H276" s="93"/>
      <c r="I276" s="93"/>
      <c r="J276" s="93"/>
      <c r="K276" s="93"/>
      <c r="L276" s="93"/>
      <c r="M276" s="93"/>
      <c r="N276" s="93"/>
      <c r="O276" s="93"/>
      <c r="P276" s="93">
        <f>-E276</f>
        <v>26467879</v>
      </c>
      <c r="Q276" s="93">
        <f t="shared" si="110"/>
        <v>0</v>
      </c>
      <c r="R276" s="107">
        <f t="shared" si="112"/>
        <v>0</v>
      </c>
      <c r="S276" s="93">
        <f t="shared" si="111"/>
        <v>0</v>
      </c>
    </row>
    <row r="277" spans="1:22" ht="12.75" x14ac:dyDescent="0.2">
      <c r="A277" s="63" t="s">
        <v>382</v>
      </c>
      <c r="B277" s="125" t="s">
        <v>342</v>
      </c>
      <c r="C277" s="85">
        <f>+'Electric Rate Base'!C99</f>
        <v>-4283741</v>
      </c>
      <c r="E277" s="93">
        <f t="shared" si="108"/>
        <v>-4283741</v>
      </c>
      <c r="F277" s="93"/>
      <c r="G277" s="93"/>
      <c r="H277" s="93"/>
      <c r="I277" s="93"/>
      <c r="J277" s="93">
        <f>'[8]RB-IS by FERC'!$E$83</f>
        <v>3707969.451229482</v>
      </c>
      <c r="K277" s="93"/>
      <c r="L277" s="93"/>
      <c r="M277" s="93"/>
      <c r="N277" s="93"/>
      <c r="O277" s="93"/>
      <c r="P277" s="93"/>
      <c r="Q277" s="93">
        <f t="shared" si="110"/>
        <v>-575771.54877051804</v>
      </c>
      <c r="R277" s="107">
        <f t="shared" si="112"/>
        <v>0</v>
      </c>
      <c r="S277" s="93">
        <f t="shared" si="111"/>
        <v>-575771.54877051804</v>
      </c>
    </row>
    <row r="278" spans="1:22" ht="12.75" x14ac:dyDescent="0.2">
      <c r="A278" s="63" t="s">
        <v>382</v>
      </c>
      <c r="B278" s="125" t="s">
        <v>343</v>
      </c>
      <c r="C278" s="85">
        <f>+'Electric Rate Base'!C100</f>
        <v>-1240071</v>
      </c>
      <c r="E278" s="93">
        <f t="shared" si="108"/>
        <v>-1240071</v>
      </c>
      <c r="F278" s="93"/>
      <c r="G278" s="93"/>
      <c r="H278" s="93"/>
      <c r="I278" s="93"/>
      <c r="J278" s="93">
        <f>'[8]RB-IS by FERC'!$E$79</f>
        <v>1073395.3661266326</v>
      </c>
      <c r="K278" s="93"/>
      <c r="L278" s="93"/>
      <c r="M278" s="93"/>
      <c r="N278" s="93"/>
      <c r="O278" s="93"/>
      <c r="P278" s="93"/>
      <c r="Q278" s="93">
        <f t="shared" si="110"/>
        <v>-166675.63387336745</v>
      </c>
      <c r="R278" s="107">
        <f t="shared" si="112"/>
        <v>0</v>
      </c>
      <c r="S278" s="93">
        <f t="shared" si="111"/>
        <v>-166675.63387336745</v>
      </c>
    </row>
    <row r="279" spans="1:22" ht="12.75" x14ac:dyDescent="0.2">
      <c r="A279" s="63" t="s">
        <v>382</v>
      </c>
      <c r="B279" s="125" t="s">
        <v>344</v>
      </c>
      <c r="C279" s="86">
        <f>+'Electric Rate Base'!C105</f>
        <v>-1388868.04</v>
      </c>
      <c r="E279" s="93">
        <f t="shared" si="108"/>
        <v>-1388868.04</v>
      </c>
      <c r="F279" s="93"/>
      <c r="G279" s="93"/>
      <c r="H279" s="93"/>
      <c r="I279" s="93"/>
      <c r="J279" s="93">
        <f>'[8]RB-IS by FERC'!$E$15</f>
        <v>1202192.2713915813</v>
      </c>
      <c r="K279" s="93"/>
      <c r="L279" s="93"/>
      <c r="M279" s="93"/>
      <c r="N279" s="93"/>
      <c r="O279" s="93"/>
      <c r="P279" s="93"/>
      <c r="Q279" s="93">
        <f t="shared" si="110"/>
        <v>-186675.76860841876</v>
      </c>
      <c r="R279" s="107">
        <f t="shared" si="112"/>
        <v>0</v>
      </c>
      <c r="S279" s="93">
        <f t="shared" si="111"/>
        <v>-186675.76860841876</v>
      </c>
    </row>
    <row r="280" spans="1:22" ht="13.5" thickBot="1" x14ac:dyDescent="0.25">
      <c r="A280" s="63" t="s">
        <v>382</v>
      </c>
      <c r="B280" s="125" t="s">
        <v>345</v>
      </c>
      <c r="C280" s="86">
        <f>+'Electric Rate Base'!C106</f>
        <v>-1013105.31</v>
      </c>
      <c r="E280" s="93">
        <f t="shared" si="108"/>
        <v>-1013105.31</v>
      </c>
      <c r="F280" s="93"/>
      <c r="G280" s="93"/>
      <c r="H280" s="93"/>
      <c r="I280" s="93"/>
      <c r="J280" s="93">
        <f>'[8]RB-IS by FERC'!$E$10</f>
        <v>876935.31351851427</v>
      </c>
      <c r="K280" s="93"/>
      <c r="L280" s="93"/>
      <c r="M280" s="93"/>
      <c r="N280" s="93"/>
      <c r="O280" s="93"/>
      <c r="P280" s="93"/>
      <c r="Q280" s="93">
        <f t="shared" si="110"/>
        <v>-136169.99648148578</v>
      </c>
      <c r="R280" s="108">
        <f t="shared" si="112"/>
        <v>0</v>
      </c>
      <c r="S280" s="93">
        <f t="shared" si="111"/>
        <v>-136169.99648148578</v>
      </c>
      <c r="V280" s="110"/>
    </row>
    <row r="281" spans="1:22" ht="12.75" x14ac:dyDescent="0.2">
      <c r="A281" s="63" t="s">
        <v>382</v>
      </c>
      <c r="B281" s="129" t="s">
        <v>346</v>
      </c>
      <c r="C281" s="87"/>
      <c r="E281" s="82">
        <f t="shared" si="108"/>
        <v>0</v>
      </c>
      <c r="F281" s="82"/>
      <c r="G281" s="82"/>
      <c r="H281" s="82"/>
      <c r="I281" s="82"/>
      <c r="J281" s="82"/>
      <c r="K281" s="82"/>
      <c r="L281" s="82"/>
      <c r="M281" s="82"/>
      <c r="N281" s="82"/>
      <c r="O281" s="82"/>
      <c r="P281" s="82"/>
      <c r="Q281" s="93">
        <f t="shared" si="110"/>
        <v>0</v>
      </c>
      <c r="R281" s="93"/>
      <c r="S281" s="82">
        <f t="shared" si="111"/>
        <v>0</v>
      </c>
    </row>
    <row r="282" spans="1:22" ht="12.75" x14ac:dyDescent="0.2">
      <c r="A282" s="63" t="s">
        <v>382</v>
      </c>
      <c r="B282" s="130" t="s">
        <v>347</v>
      </c>
      <c r="C282" s="88">
        <f>+'Electric Rate Base'!C103</f>
        <v>-5962277.1433333335</v>
      </c>
      <c r="E282" s="82">
        <f t="shared" si="108"/>
        <v>-5962277.1433333335</v>
      </c>
      <c r="F282" s="82"/>
      <c r="G282" s="82"/>
      <c r="H282" s="82"/>
      <c r="I282" s="82"/>
      <c r="J282" s="82"/>
      <c r="K282" s="82"/>
      <c r="L282" s="82"/>
      <c r="M282" s="82"/>
      <c r="N282" s="82"/>
      <c r="O282" s="82"/>
      <c r="P282" s="82"/>
      <c r="Q282" s="82">
        <f t="shared" si="110"/>
        <v>-5962277.1433333335</v>
      </c>
      <c r="R282" s="82"/>
      <c r="S282" s="82">
        <f t="shared" si="111"/>
        <v>-5962277.1433333335</v>
      </c>
    </row>
    <row r="283" spans="1:22" ht="12.75" x14ac:dyDescent="0.2">
      <c r="A283" s="63" t="s">
        <v>382</v>
      </c>
      <c r="B283" s="131" t="s">
        <v>348</v>
      </c>
      <c r="C283" s="88">
        <f>+'Electric Rate Base'!C104*0.6718</f>
        <v>-19040677.756270085</v>
      </c>
      <c r="E283" s="82">
        <f t="shared" si="108"/>
        <v>-19040677.756270085</v>
      </c>
      <c r="F283" s="82"/>
      <c r="G283" s="82"/>
      <c r="H283" s="82"/>
      <c r="I283" s="82"/>
      <c r="J283" s="82"/>
      <c r="K283" s="82"/>
      <c r="L283" s="82"/>
      <c r="M283" s="82"/>
      <c r="N283" s="82"/>
      <c r="O283" s="82"/>
      <c r="P283" s="82"/>
      <c r="Q283" s="82">
        <f t="shared" si="110"/>
        <v>-19040677.756270085</v>
      </c>
      <c r="R283" s="82"/>
      <c r="S283" s="82">
        <f t="shared" si="111"/>
        <v>-19040677.756270085</v>
      </c>
    </row>
    <row r="284" spans="1:22" ht="12.75" x14ac:dyDescent="0.2">
      <c r="A284" s="63" t="s">
        <v>382</v>
      </c>
      <c r="B284" s="125" t="s">
        <v>349</v>
      </c>
      <c r="C284" s="89">
        <f>+'Electric Rate Base'!C107</f>
        <v>-16967.4175</v>
      </c>
      <c r="E284" s="82">
        <f t="shared" si="108"/>
        <v>-16967.4175</v>
      </c>
      <c r="F284" s="82"/>
      <c r="G284" s="82"/>
      <c r="H284" s="82"/>
      <c r="I284" s="82"/>
      <c r="J284" s="82"/>
      <c r="K284" s="82"/>
      <c r="L284" s="82"/>
      <c r="M284" s="82"/>
      <c r="N284" s="82"/>
      <c r="O284" s="82"/>
      <c r="P284" s="82"/>
      <c r="Q284" s="82">
        <f t="shared" si="110"/>
        <v>-16967.4175</v>
      </c>
      <c r="R284" s="82"/>
      <c r="S284" s="82">
        <f t="shared" si="111"/>
        <v>-16967.4175</v>
      </c>
    </row>
    <row r="285" spans="1:22" ht="12.75" x14ac:dyDescent="0.2">
      <c r="A285" s="63" t="s">
        <v>382</v>
      </c>
      <c r="B285" s="125" t="s">
        <v>350</v>
      </c>
      <c r="C285" s="89">
        <f>+'Electric Rate Base'!C108</f>
        <v>-6429735.9779166654</v>
      </c>
      <c r="E285" s="82">
        <f t="shared" si="108"/>
        <v>-6429735.9779166654</v>
      </c>
      <c r="F285" s="82"/>
      <c r="G285" s="82"/>
      <c r="H285" s="82"/>
      <c r="I285" s="82"/>
      <c r="J285" s="82"/>
      <c r="K285" s="82"/>
      <c r="L285" s="82"/>
      <c r="M285" s="82"/>
      <c r="N285" s="82"/>
      <c r="O285" s="82"/>
      <c r="P285" s="82"/>
      <c r="Q285" s="82">
        <f t="shared" si="110"/>
        <v>-6429735.9779166654</v>
      </c>
      <c r="R285" s="82"/>
      <c r="S285" s="82">
        <f t="shared" si="111"/>
        <v>-6429735.9779166654</v>
      </c>
    </row>
    <row r="286" spans="1:22" ht="12.75" x14ac:dyDescent="0.2">
      <c r="A286" s="63" t="s">
        <v>382</v>
      </c>
      <c r="B286" s="125" t="s">
        <v>351</v>
      </c>
      <c r="C286" s="89">
        <f>+'Electric Rate Base'!C109</f>
        <v>-14726399.540416665</v>
      </c>
      <c r="E286" s="82">
        <f t="shared" si="108"/>
        <v>-14726399.540416665</v>
      </c>
      <c r="F286" s="82"/>
      <c r="G286" s="82"/>
      <c r="H286" s="82"/>
      <c r="I286" s="82"/>
      <c r="J286" s="82"/>
      <c r="K286" s="82"/>
      <c r="L286" s="82"/>
      <c r="M286" s="82"/>
      <c r="N286" s="82"/>
      <c r="O286" s="82"/>
      <c r="P286" s="82"/>
      <c r="Q286" s="82">
        <f t="shared" si="110"/>
        <v>-14726399.540416665</v>
      </c>
      <c r="R286" s="82"/>
      <c r="S286" s="82">
        <f t="shared" si="111"/>
        <v>-14726399.540416665</v>
      </c>
    </row>
    <row r="287" spans="1:22" ht="12.75" x14ac:dyDescent="0.2">
      <c r="A287" s="63" t="s">
        <v>382</v>
      </c>
      <c r="B287" s="125" t="s">
        <v>352</v>
      </c>
      <c r="C287" s="89">
        <f>+'Electric Rate Base'!C110</f>
        <v>-33547574.951666668</v>
      </c>
      <c r="E287" s="82">
        <f t="shared" si="108"/>
        <v>-33547574.951666668</v>
      </c>
      <c r="F287" s="82"/>
      <c r="G287" s="82"/>
      <c r="H287" s="82"/>
      <c r="I287" s="82"/>
      <c r="J287" s="82"/>
      <c r="K287" s="82"/>
      <c r="L287" s="82"/>
      <c r="M287" s="82"/>
      <c r="N287" s="82"/>
      <c r="O287" s="82"/>
      <c r="P287" s="82"/>
      <c r="Q287" s="82">
        <f t="shared" si="110"/>
        <v>-33547574.951666668</v>
      </c>
      <c r="R287" s="82"/>
      <c r="S287" s="82">
        <f t="shared" si="111"/>
        <v>-33547574.951666668</v>
      </c>
    </row>
    <row r="288" spans="1:22" ht="13.5" thickBot="1" x14ac:dyDescent="0.25">
      <c r="A288" s="63" t="s">
        <v>382</v>
      </c>
      <c r="B288" s="124" t="s">
        <v>353</v>
      </c>
      <c r="C288" s="87"/>
      <c r="E288" s="82">
        <f t="shared" si="108"/>
        <v>0</v>
      </c>
      <c r="F288" s="82"/>
      <c r="G288" s="82"/>
      <c r="H288" s="82"/>
      <c r="I288" s="82"/>
      <c r="J288" s="82"/>
      <c r="K288" s="82"/>
      <c r="L288" s="82"/>
      <c r="M288" s="82"/>
      <c r="N288" s="82"/>
      <c r="O288" s="82"/>
      <c r="P288" s="82"/>
      <c r="Q288" s="82">
        <f t="shared" si="110"/>
        <v>0</v>
      </c>
      <c r="R288" s="82"/>
      <c r="S288" s="82">
        <f t="shared" si="111"/>
        <v>0</v>
      </c>
    </row>
    <row r="289" spans="1:21" ht="12.75" x14ac:dyDescent="0.2">
      <c r="A289" s="63" t="s">
        <v>382</v>
      </c>
      <c r="B289" s="132" t="s">
        <v>354</v>
      </c>
      <c r="C289" s="90">
        <f>+'Electric Rate Base'!C101</f>
        <v>354586.76916666672</v>
      </c>
      <c r="E289" s="93">
        <f t="shared" si="108"/>
        <v>354586.76916666672</v>
      </c>
      <c r="F289" s="93"/>
      <c r="G289" s="93"/>
      <c r="H289" s="93"/>
      <c r="I289" s="93"/>
      <c r="J289" s="93">
        <f>'[8]RB-IS by FERC'!$E$11</f>
        <v>-306927.27039814671</v>
      </c>
      <c r="K289" s="93"/>
      <c r="L289" s="93"/>
      <c r="M289" s="93"/>
      <c r="N289" s="93"/>
      <c r="O289" s="93"/>
      <c r="P289" s="93"/>
      <c r="Q289" s="93">
        <f t="shared" si="110"/>
        <v>47659.498768520018</v>
      </c>
      <c r="R289" s="116">
        <f>-Q289*$R$5</f>
        <v>0</v>
      </c>
      <c r="S289" s="93">
        <f t="shared" si="111"/>
        <v>47659.498768520018</v>
      </c>
    </row>
    <row r="290" spans="1:21" ht="12.75" x14ac:dyDescent="0.2">
      <c r="A290" s="63" t="s">
        <v>382</v>
      </c>
      <c r="B290" s="125" t="s">
        <v>355</v>
      </c>
      <c r="C290" s="90">
        <f>+'Electric Rate Base'!C102</f>
        <v>486103.72166666668</v>
      </c>
      <c r="E290" s="93">
        <f t="shared" si="108"/>
        <v>486103.72166666668</v>
      </c>
      <c r="F290" s="93"/>
      <c r="G290" s="93"/>
      <c r="H290" s="93"/>
      <c r="I290" s="93"/>
      <c r="J290" s="93">
        <f>'[8]RB-IS by FERC'!$E$14</f>
        <v>-420767.2026537201</v>
      </c>
      <c r="K290" s="93"/>
      <c r="L290" s="93"/>
      <c r="M290" s="93"/>
      <c r="N290" s="93"/>
      <c r="O290" s="93"/>
      <c r="P290" s="93"/>
      <c r="Q290" s="93">
        <f t="shared" si="110"/>
        <v>65336.519012946577</v>
      </c>
      <c r="R290" s="107">
        <f>-Q290*$R$5</f>
        <v>0</v>
      </c>
      <c r="S290" s="93">
        <f t="shared" si="111"/>
        <v>65336.519012946577</v>
      </c>
    </row>
    <row r="291" spans="1:21" ht="12.75" x14ac:dyDescent="0.2">
      <c r="A291" s="63" t="s">
        <v>382</v>
      </c>
      <c r="B291" s="125" t="s">
        <v>356</v>
      </c>
      <c r="C291" s="91">
        <f>+'Electric Rate Base'!C111</f>
        <v>-1266343705.2720833</v>
      </c>
      <c r="E291" s="93">
        <f t="shared" si="108"/>
        <v>-1266343705.2720833</v>
      </c>
      <c r="F291" s="93">
        <f ca="1">'[7]Lead E'!$E$40</f>
        <v>9237788.9635831658</v>
      </c>
      <c r="G291" s="93">
        <f ca="1">'[6]RB&amp;IS by FERC'!$I$21</f>
        <v>275002.73965979565</v>
      </c>
      <c r="H291" s="93"/>
      <c r="I291" s="93">
        <f ca="1">SUM('[2]Lead E'!$F$19:$F$20)</f>
        <v>979945.97436044563</v>
      </c>
      <c r="J291" s="93"/>
      <c r="K291" s="93">
        <f ca="1">'[5]RB&amp;ISbyFERC'!$E$20</f>
        <v>-1716630.2886360891</v>
      </c>
      <c r="L291" s="93">
        <v>0</v>
      </c>
      <c r="M291" s="93">
        <f ca="1">SUM('[3]Lead E'!$E$16:$E$17,'[3]Lead E'!$E$24:$E$25)</f>
        <v>-2924301.9482050105</v>
      </c>
      <c r="N291" s="93">
        <f ca="1">'[4]Lead E'!$E$16</f>
        <v>-4188738.7602319769</v>
      </c>
      <c r="O291" s="93"/>
      <c r="P291" s="93"/>
      <c r="Q291" s="93">
        <f t="shared" ca="1" si="110"/>
        <v>-1264680638.591553</v>
      </c>
      <c r="R291" s="107">
        <f ca="1">-(I291+K291+T291+M291+N291+(-F159*0.35))*R5</f>
        <v>0</v>
      </c>
      <c r="S291" s="93">
        <f t="shared" ca="1" si="111"/>
        <v>-1264680638.591553</v>
      </c>
      <c r="T291" s="104"/>
      <c r="U291" s="104"/>
    </row>
    <row r="292" spans="1:21" ht="12.75" x14ac:dyDescent="0.2">
      <c r="A292" s="63" t="s">
        <v>382</v>
      </c>
      <c r="B292" s="125" t="s">
        <v>357</v>
      </c>
      <c r="C292" s="91">
        <f>+'Electric Rate Base'!C112*0.6718</f>
        <v>170025.56164941663</v>
      </c>
      <c r="E292" s="93">
        <f t="shared" si="108"/>
        <v>170025.56164941663</v>
      </c>
      <c r="F292" s="93"/>
      <c r="G292" s="93"/>
      <c r="H292" s="93"/>
      <c r="I292" s="93"/>
      <c r="J292" s="93"/>
      <c r="K292" s="93"/>
      <c r="L292" s="93"/>
      <c r="M292" s="93"/>
      <c r="N292" s="93"/>
      <c r="O292" s="93"/>
      <c r="P292" s="93"/>
      <c r="Q292" s="93">
        <f t="shared" si="110"/>
        <v>170025.56164941663</v>
      </c>
      <c r="R292" s="107"/>
      <c r="S292" s="93">
        <f t="shared" si="111"/>
        <v>170025.56164941663</v>
      </c>
    </row>
    <row r="293" spans="1:21" ht="12.75" x14ac:dyDescent="0.2">
      <c r="A293" s="63" t="s">
        <v>382</v>
      </c>
      <c r="B293" s="133" t="s">
        <v>358</v>
      </c>
      <c r="C293" s="91">
        <f>+'Electric Rate Base'!C113*0.6718</f>
        <v>-29435051.419062413</v>
      </c>
      <c r="E293" s="93">
        <f t="shared" si="108"/>
        <v>-29435051.419062413</v>
      </c>
      <c r="F293" s="93"/>
      <c r="G293" s="93"/>
      <c r="H293" s="93"/>
      <c r="I293" s="93"/>
      <c r="J293" s="93"/>
      <c r="K293" s="93"/>
      <c r="L293" s="93"/>
      <c r="M293" s="93"/>
      <c r="N293" s="93"/>
      <c r="O293" s="93"/>
      <c r="P293" s="93"/>
      <c r="Q293" s="93">
        <f t="shared" si="110"/>
        <v>-29435051.419062413</v>
      </c>
      <c r="R293" s="107"/>
      <c r="S293" s="93">
        <f t="shared" si="111"/>
        <v>-29435051.419062413</v>
      </c>
    </row>
    <row r="294" spans="1:21" ht="12.75" x14ac:dyDescent="0.2">
      <c r="A294" s="63" t="s">
        <v>382</v>
      </c>
      <c r="B294" s="125" t="s">
        <v>359</v>
      </c>
      <c r="C294" s="91">
        <f>+'Electric Rate Base'!C114*0.6718</f>
        <v>933469.5015473332</v>
      </c>
      <c r="E294" s="93">
        <f t="shared" si="108"/>
        <v>933469.5015473332</v>
      </c>
      <c r="F294" s="93"/>
      <c r="G294" s="93"/>
      <c r="H294" s="93"/>
      <c r="I294" s="93"/>
      <c r="J294" s="93"/>
      <c r="K294" s="93"/>
      <c r="L294" s="93"/>
      <c r="M294" s="93"/>
      <c r="N294" s="93"/>
      <c r="O294" s="93"/>
      <c r="P294" s="93"/>
      <c r="Q294" s="93">
        <f t="shared" ref="Q294:Q312" si="113">SUM(E294:P294)</f>
        <v>933469.5015473332</v>
      </c>
      <c r="R294" s="107"/>
      <c r="S294" s="93">
        <f t="shared" ref="S294:S311" si="114">SUM(Q294:R294)</f>
        <v>933469.5015473332</v>
      </c>
    </row>
    <row r="295" spans="1:21" ht="12.75" x14ac:dyDescent="0.2">
      <c r="A295" s="63" t="s">
        <v>382</v>
      </c>
      <c r="B295" s="125" t="s">
        <v>360</v>
      </c>
      <c r="C295" s="92">
        <f>+'Electric Rate Base'!C116</f>
        <v>-2390726</v>
      </c>
      <c r="E295" s="93">
        <f t="shared" si="108"/>
        <v>-2390726</v>
      </c>
      <c r="F295" s="93"/>
      <c r="G295" s="93"/>
      <c r="H295" s="93"/>
      <c r="I295" s="93"/>
      <c r="J295" s="93">
        <f>'[8]RB-IS by FERC'!$E$68</f>
        <v>2069391.5610223413</v>
      </c>
      <c r="K295" s="93"/>
      <c r="L295" s="93"/>
      <c r="M295" s="93"/>
      <c r="N295" s="93"/>
      <c r="O295" s="93"/>
      <c r="P295" s="93"/>
      <c r="Q295" s="93">
        <f t="shared" si="113"/>
        <v>-321334.43897765875</v>
      </c>
      <c r="R295" s="107">
        <f>-Q295*$R$5</f>
        <v>0</v>
      </c>
      <c r="S295" s="93">
        <f t="shared" si="114"/>
        <v>-321334.43897765875</v>
      </c>
    </row>
    <row r="296" spans="1:21" ht="12.75" x14ac:dyDescent="0.2">
      <c r="A296" s="63" t="s">
        <v>382</v>
      </c>
      <c r="B296" s="125" t="s">
        <v>361</v>
      </c>
      <c r="C296" s="92">
        <f>+'Electric Rate Base'!C117</f>
        <v>-608820.06999999995</v>
      </c>
      <c r="E296" s="93">
        <f t="shared" si="108"/>
        <v>-608820.06999999995</v>
      </c>
      <c r="F296" s="93"/>
      <c r="G296" s="93"/>
      <c r="H296" s="93"/>
      <c r="I296" s="93"/>
      <c r="J296" s="93">
        <f>'[8]RB-IS by FERC'!$E$61</f>
        <v>526989.14528833539</v>
      </c>
      <c r="K296" s="93"/>
      <c r="L296" s="93"/>
      <c r="M296" s="93"/>
      <c r="N296" s="93"/>
      <c r="O296" s="93"/>
      <c r="P296" s="93"/>
      <c r="Q296" s="93">
        <f t="shared" si="113"/>
        <v>-81830.924711664557</v>
      </c>
      <c r="R296" s="107">
        <f>-Q296*$R$5</f>
        <v>0</v>
      </c>
      <c r="S296" s="93">
        <f t="shared" si="114"/>
        <v>-81830.924711664557</v>
      </c>
    </row>
    <row r="297" spans="1:21" ht="12.75" x14ac:dyDescent="0.2">
      <c r="A297" s="63" t="s">
        <v>382</v>
      </c>
      <c r="B297" s="125" t="s">
        <v>362</v>
      </c>
      <c r="C297" s="92">
        <f>+'Electric Rate Base'!C118</f>
        <v>-7971288.697916667</v>
      </c>
      <c r="E297" s="93">
        <f t="shared" si="108"/>
        <v>-7971288.697916667</v>
      </c>
      <c r="F297" s="93"/>
      <c r="G297" s="93"/>
      <c r="H297" s="93"/>
      <c r="I297" s="93"/>
      <c r="J297" s="93"/>
      <c r="K297" s="93"/>
      <c r="L297" s="93"/>
      <c r="M297" s="93"/>
      <c r="N297" s="93"/>
      <c r="O297" s="93">
        <f ca="1">'[1]KJB-7,14 El Adj'!$BC$19</f>
        <v>2236853.6545344666</v>
      </c>
      <c r="P297" s="93"/>
      <c r="Q297" s="93">
        <f t="shared" ca="1" si="113"/>
        <v>-5734435.0433822004</v>
      </c>
      <c r="R297" s="107">
        <f ca="1">-Q297*$R$5</f>
        <v>0</v>
      </c>
      <c r="S297" s="93">
        <f t="shared" ca="1" si="114"/>
        <v>-5734435.0433822004</v>
      </c>
    </row>
    <row r="298" spans="1:21" ht="12.75" x14ac:dyDescent="0.2">
      <c r="A298" s="63" t="s">
        <v>382</v>
      </c>
      <c r="B298" s="125" t="s">
        <v>363</v>
      </c>
      <c r="C298" s="92">
        <f>+'Electric Rate Base'!C119</f>
        <v>-5669362.9200000009</v>
      </c>
      <c r="E298" s="93">
        <f t="shared" si="108"/>
        <v>-5669362.9200000009</v>
      </c>
      <c r="F298" s="93"/>
      <c r="G298" s="93"/>
      <c r="H298" s="93"/>
      <c r="I298" s="93"/>
      <c r="J298" s="93">
        <f>'[8]RB-IS by FERC'!$E$76</f>
        <v>3559832.4159992849</v>
      </c>
      <c r="K298" s="93"/>
      <c r="L298" s="93"/>
      <c r="M298" s="93"/>
      <c r="N298" s="93"/>
      <c r="O298" s="93"/>
      <c r="P298" s="93"/>
      <c r="Q298" s="93">
        <f t="shared" si="113"/>
        <v>-2109530.5040007159</v>
      </c>
      <c r="R298" s="107">
        <f>-Q298*$R$5</f>
        <v>0</v>
      </c>
      <c r="S298" s="93">
        <f t="shared" si="114"/>
        <v>-2109530.5040007159</v>
      </c>
    </row>
    <row r="299" spans="1:21" ht="12.75" x14ac:dyDescent="0.2">
      <c r="A299" s="63" t="s">
        <v>382</v>
      </c>
      <c r="B299" s="125" t="s">
        <v>364</v>
      </c>
      <c r="C299" s="92">
        <f>+'Electric Rate Base'!C120</f>
        <v>-1477918.4749999999</v>
      </c>
      <c r="E299" s="93">
        <f t="shared" si="108"/>
        <v>-1477918.4749999999</v>
      </c>
      <c r="F299" s="93"/>
      <c r="G299" s="93"/>
      <c r="H299" s="93"/>
      <c r="I299" s="93"/>
      <c r="J299" s="93">
        <f>'[8]RB-IS by FERC'!$E$6</f>
        <v>1477918.4749999999</v>
      </c>
      <c r="K299" s="93"/>
      <c r="L299" s="93"/>
      <c r="M299" s="93"/>
      <c r="N299" s="93"/>
      <c r="O299" s="93"/>
      <c r="P299" s="93"/>
      <c r="Q299" s="93">
        <f t="shared" si="113"/>
        <v>0</v>
      </c>
      <c r="R299" s="107">
        <f>-Q299*$R$5</f>
        <v>0</v>
      </c>
      <c r="S299" s="93">
        <f t="shared" si="114"/>
        <v>0</v>
      </c>
    </row>
    <row r="300" spans="1:21" ht="12.75" x14ac:dyDescent="0.2">
      <c r="A300" s="63" t="s">
        <v>382</v>
      </c>
      <c r="B300" s="125" t="s">
        <v>365</v>
      </c>
      <c r="C300" s="92">
        <f>+'Electric Rate Base'!C121</f>
        <v>6106257.92875</v>
      </c>
      <c r="E300" s="93">
        <f t="shared" si="108"/>
        <v>6106257.92875</v>
      </c>
      <c r="F300" s="93"/>
      <c r="G300" s="93"/>
      <c r="H300" s="93"/>
      <c r="I300" s="93"/>
      <c r="J300" s="93"/>
      <c r="K300" s="93"/>
      <c r="L300" s="93"/>
      <c r="M300" s="93"/>
      <c r="N300" s="93"/>
      <c r="O300" s="93"/>
      <c r="P300" s="93"/>
      <c r="Q300" s="93">
        <f t="shared" si="113"/>
        <v>6106257.92875</v>
      </c>
      <c r="R300" s="107"/>
      <c r="S300" s="93">
        <f t="shared" si="114"/>
        <v>6106257.92875</v>
      </c>
    </row>
    <row r="301" spans="1:21" ht="12.75" x14ac:dyDescent="0.2">
      <c r="A301" s="63" t="s">
        <v>382</v>
      </c>
      <c r="B301" s="131" t="s">
        <v>366</v>
      </c>
      <c r="C301" s="92">
        <f>+'Electric Rate Base'!C122*0.6718</f>
        <v>133411.56311691663</v>
      </c>
      <c r="E301" s="93">
        <f t="shared" si="108"/>
        <v>133411.56311691663</v>
      </c>
      <c r="F301" s="93"/>
      <c r="G301" s="93"/>
      <c r="H301" s="93"/>
      <c r="I301" s="93"/>
      <c r="J301" s="93"/>
      <c r="K301" s="93"/>
      <c r="L301" s="93"/>
      <c r="M301" s="93"/>
      <c r="N301" s="93"/>
      <c r="O301" s="93"/>
      <c r="P301" s="93"/>
      <c r="Q301" s="93">
        <f t="shared" si="113"/>
        <v>133411.56311691663</v>
      </c>
      <c r="R301" s="107"/>
      <c r="S301" s="93">
        <f t="shared" si="114"/>
        <v>133411.56311691663</v>
      </c>
    </row>
    <row r="302" spans="1:21" ht="12.75" x14ac:dyDescent="0.2">
      <c r="A302" s="63" t="s">
        <v>382</v>
      </c>
      <c r="B302" s="125" t="s">
        <v>367</v>
      </c>
      <c r="C302" s="92">
        <f>+'Electric Rate Base'!C123</f>
        <v>-3402646.758750001</v>
      </c>
      <c r="E302" s="93">
        <f t="shared" si="108"/>
        <v>-3402646.758750001</v>
      </c>
      <c r="F302" s="93"/>
      <c r="G302" s="93"/>
      <c r="H302" s="93"/>
      <c r="I302" s="93"/>
      <c r="J302" s="93">
        <f>'[8]RB-IS by FERC'!$E$88</f>
        <v>2795259.5805833335</v>
      </c>
      <c r="K302" s="93"/>
      <c r="L302" s="93"/>
      <c r="M302" s="93"/>
      <c r="N302" s="93"/>
      <c r="O302" s="93"/>
      <c r="P302" s="93"/>
      <c r="Q302" s="93">
        <f t="shared" si="113"/>
        <v>-607387.17816666747</v>
      </c>
      <c r="R302" s="107">
        <f>-Q302*$R$5</f>
        <v>0</v>
      </c>
      <c r="S302" s="93">
        <f t="shared" si="114"/>
        <v>-607387.17816666747</v>
      </c>
    </row>
    <row r="303" spans="1:21" ht="12.75" x14ac:dyDescent="0.2">
      <c r="A303" s="63" t="s">
        <v>382</v>
      </c>
      <c r="B303" s="125" t="s">
        <v>368</v>
      </c>
      <c r="C303" s="92">
        <f>+'Electric Rate Base'!C124</f>
        <v>-9029729.7999999989</v>
      </c>
      <c r="E303" s="93">
        <f t="shared" si="108"/>
        <v>-9029729.7999999989</v>
      </c>
      <c r="F303" s="93"/>
      <c r="G303" s="93"/>
      <c r="H303" s="93"/>
      <c r="I303" s="93"/>
      <c r="J303" s="93">
        <f>'[8]RB-IS by FERC'!$E$25</f>
        <v>2271978.7158395406</v>
      </c>
      <c r="K303" s="93"/>
      <c r="L303" s="93"/>
      <c r="M303" s="93"/>
      <c r="N303" s="93"/>
      <c r="O303" s="93"/>
      <c r="P303" s="93"/>
      <c r="Q303" s="93">
        <f t="shared" si="113"/>
        <v>-6757751.0841604583</v>
      </c>
      <c r="R303" s="107">
        <f>-Q303*$R$5</f>
        <v>0</v>
      </c>
      <c r="S303" s="93">
        <f t="shared" si="114"/>
        <v>-6757751.0841604583</v>
      </c>
    </row>
    <row r="304" spans="1:21" ht="12.75" x14ac:dyDescent="0.2">
      <c r="A304" s="63" t="s">
        <v>382</v>
      </c>
      <c r="B304" s="125" t="s">
        <v>369</v>
      </c>
      <c r="C304" s="92">
        <f>+'Electric Rate Base'!C125</f>
        <v>-14388256.550833331</v>
      </c>
      <c r="E304" s="93">
        <f t="shared" si="108"/>
        <v>-14388256.550833331</v>
      </c>
      <c r="F304" s="93"/>
      <c r="G304" s="93"/>
      <c r="H304" s="93"/>
      <c r="I304" s="93"/>
      <c r="J304" s="93">
        <f>'[8]RB-IS by FERC'!$E$29</f>
        <v>2077475.9368332867</v>
      </c>
      <c r="K304" s="93"/>
      <c r="L304" s="93"/>
      <c r="M304" s="93"/>
      <c r="N304" s="93"/>
      <c r="O304" s="93"/>
      <c r="P304" s="93"/>
      <c r="Q304" s="93">
        <f t="shared" si="113"/>
        <v>-12310780.614000045</v>
      </c>
      <c r="R304" s="107">
        <f>-Q304*$R$5</f>
        <v>0</v>
      </c>
      <c r="S304" s="93">
        <f t="shared" si="114"/>
        <v>-12310780.614000045</v>
      </c>
    </row>
    <row r="305" spans="1:22" ht="12.75" x14ac:dyDescent="0.2">
      <c r="A305" s="63" t="s">
        <v>382</v>
      </c>
      <c r="B305" s="125" t="s">
        <v>370</v>
      </c>
      <c r="C305" s="92">
        <f>+'Electric Rate Base'!C126</f>
        <v>-5100336.1499999994</v>
      </c>
      <c r="E305" s="93">
        <f t="shared" si="108"/>
        <v>-5100336.1499999994</v>
      </c>
      <c r="F305" s="93"/>
      <c r="G305" s="93"/>
      <c r="H305" s="93"/>
      <c r="I305" s="93"/>
      <c r="J305" s="93">
        <f>'[8]RB-IS by FERC'!$E$48</f>
        <v>541343.27524358965</v>
      </c>
      <c r="K305" s="93"/>
      <c r="L305" s="93"/>
      <c r="M305" s="93"/>
      <c r="N305" s="93"/>
      <c r="O305" s="93"/>
      <c r="P305" s="93"/>
      <c r="Q305" s="93">
        <f t="shared" si="113"/>
        <v>-4558992.8747564098</v>
      </c>
      <c r="R305" s="107">
        <f>-Q305*$R$5</f>
        <v>0</v>
      </c>
      <c r="S305" s="93">
        <f t="shared" si="114"/>
        <v>-4558992.8747564098</v>
      </c>
    </row>
    <row r="306" spans="1:22" ht="12.75" x14ac:dyDescent="0.2">
      <c r="A306" s="63" t="s">
        <v>382</v>
      </c>
      <c r="B306" s="125" t="s">
        <v>371</v>
      </c>
      <c r="C306" s="92">
        <f>+'Electric Rate Base'!C127</f>
        <v>-267944.77749999997</v>
      </c>
      <c r="E306" s="93">
        <f t="shared" si="108"/>
        <v>-267944.77749999997</v>
      </c>
      <c r="F306" s="93"/>
      <c r="G306" s="93"/>
      <c r="H306" s="93"/>
      <c r="I306" s="93"/>
      <c r="J306" s="93">
        <f>'[8]RB-IS by FERC'!$E$55</f>
        <v>267944.94588636316</v>
      </c>
      <c r="K306" s="93"/>
      <c r="L306" s="93"/>
      <c r="M306" s="93"/>
      <c r="N306" s="93"/>
      <c r="O306" s="93"/>
      <c r="P306" s="93"/>
      <c r="Q306" s="93">
        <f t="shared" si="113"/>
        <v>0.16838636319153011</v>
      </c>
      <c r="R306" s="107">
        <f>-Q306*$R$5</f>
        <v>0</v>
      </c>
      <c r="S306" s="93">
        <f t="shared" si="114"/>
        <v>0.16838636319153011</v>
      </c>
    </row>
    <row r="307" spans="1:22" ht="12.75" x14ac:dyDescent="0.2">
      <c r="A307" s="63" t="s">
        <v>382</v>
      </c>
      <c r="B307" s="124" t="s">
        <v>372</v>
      </c>
      <c r="C307" s="93"/>
      <c r="E307" s="93"/>
      <c r="F307" s="93"/>
      <c r="G307" s="93"/>
      <c r="H307" s="93"/>
      <c r="I307" s="93"/>
      <c r="J307" s="93"/>
      <c r="K307" s="93"/>
      <c r="L307" s="93"/>
      <c r="M307" s="93"/>
      <c r="N307" s="93"/>
      <c r="O307" s="93"/>
      <c r="P307" s="93"/>
      <c r="Q307" s="93">
        <f t="shared" si="113"/>
        <v>0</v>
      </c>
      <c r="R307" s="107"/>
      <c r="S307" s="93">
        <f t="shared" si="114"/>
        <v>0</v>
      </c>
    </row>
    <row r="308" spans="1:22" ht="12.75" x14ac:dyDescent="0.2">
      <c r="A308" s="63"/>
      <c r="B308" s="125"/>
      <c r="C308" s="93"/>
      <c r="E308" s="93">
        <f t="shared" si="108"/>
        <v>0</v>
      </c>
      <c r="F308" s="93"/>
      <c r="G308" s="93"/>
      <c r="H308" s="93"/>
      <c r="I308" s="93"/>
      <c r="J308" s="93"/>
      <c r="K308" s="93"/>
      <c r="L308" s="93"/>
      <c r="M308" s="93"/>
      <c r="N308" s="93"/>
      <c r="O308" s="93"/>
      <c r="P308" s="93"/>
      <c r="Q308" s="93">
        <f t="shared" si="113"/>
        <v>0</v>
      </c>
      <c r="R308" s="107"/>
      <c r="S308" s="93">
        <f t="shared" si="114"/>
        <v>0</v>
      </c>
    </row>
    <row r="309" spans="1:22" ht="13.5" thickBot="1" x14ac:dyDescent="0.25">
      <c r="A309" s="63" t="s">
        <v>382</v>
      </c>
      <c r="B309" s="125" t="s">
        <v>373</v>
      </c>
      <c r="C309" s="94">
        <f ca="1">[9]ERB!$D$67</f>
        <v>73969464.23932533</v>
      </c>
      <c r="E309" s="94">
        <f t="shared" ca="1" si="108"/>
        <v>73969464.23932533</v>
      </c>
      <c r="F309" s="94"/>
      <c r="G309" s="94"/>
      <c r="H309" s="94"/>
      <c r="I309" s="94"/>
      <c r="J309" s="94"/>
      <c r="K309" s="94"/>
      <c r="L309" s="94"/>
      <c r="M309" s="94"/>
      <c r="N309" s="94"/>
      <c r="O309" s="94"/>
      <c r="P309" s="94"/>
      <c r="Q309" s="94">
        <f t="shared" ca="1" si="113"/>
        <v>73969464.23932533</v>
      </c>
      <c r="R309" s="108">
        <f>-T309*$R$5</f>
        <v>0</v>
      </c>
      <c r="S309" s="94">
        <f t="shared" ca="1" si="114"/>
        <v>73969464.23932533</v>
      </c>
      <c r="T309" s="104"/>
      <c r="V309" s="110"/>
    </row>
    <row r="310" spans="1:22" ht="12.75" x14ac:dyDescent="0.2">
      <c r="A310" s="63"/>
      <c r="B310" s="129" t="s">
        <v>374</v>
      </c>
      <c r="C310" s="94"/>
      <c r="E310" s="94">
        <f t="shared" si="108"/>
        <v>0</v>
      </c>
      <c r="F310" s="94"/>
      <c r="G310" s="94"/>
      <c r="H310" s="94"/>
      <c r="I310" s="94"/>
      <c r="J310" s="94"/>
      <c r="K310" s="94"/>
      <c r="L310" s="94"/>
      <c r="M310" s="94"/>
      <c r="N310" s="94"/>
      <c r="O310" s="94"/>
      <c r="P310" s="94"/>
      <c r="Q310" s="94">
        <f t="shared" si="113"/>
        <v>0</v>
      </c>
      <c r="R310" s="94"/>
      <c r="S310" s="94">
        <f t="shared" si="114"/>
        <v>0</v>
      </c>
    </row>
    <row r="311" spans="1:22" ht="12.75" x14ac:dyDescent="0.2">
      <c r="A311" s="63" t="s">
        <v>382</v>
      </c>
      <c r="B311" s="125" t="s">
        <v>375</v>
      </c>
      <c r="C311" s="94">
        <f ca="1">[9]ERB!$D$95</f>
        <v>227005241.70228952</v>
      </c>
      <c r="E311" s="94">
        <f t="shared" ca="1" si="108"/>
        <v>227005241.70228952</v>
      </c>
      <c r="F311" s="94"/>
      <c r="G311" s="94"/>
      <c r="H311" s="94">
        <f>[1]Summary!$AA$60</f>
        <v>19006089.689173639</v>
      </c>
      <c r="I311" s="94"/>
      <c r="J311" s="94"/>
      <c r="K311" s="94"/>
      <c r="L311" s="94"/>
      <c r="M311" s="94"/>
      <c r="N311" s="94"/>
      <c r="O311" s="94"/>
      <c r="P311" s="94"/>
      <c r="Q311" s="94">
        <f t="shared" ca="1" si="113"/>
        <v>246011331.39146316</v>
      </c>
      <c r="R311" s="94"/>
      <c r="S311" s="94">
        <f t="shared" ca="1" si="114"/>
        <v>246011331.39146316</v>
      </c>
    </row>
    <row r="312" spans="1:22" ht="12.75" x14ac:dyDescent="0.2">
      <c r="A312" s="63"/>
      <c r="B312" s="125" t="s">
        <v>405</v>
      </c>
      <c r="C312" s="94"/>
      <c r="E312" s="94"/>
      <c r="F312" s="94"/>
      <c r="G312" s="94"/>
      <c r="H312" s="94"/>
      <c r="I312" s="94"/>
      <c r="J312" s="94"/>
      <c r="K312" s="94"/>
      <c r="L312" s="94"/>
      <c r="M312" s="94"/>
      <c r="N312" s="94"/>
      <c r="O312" s="94"/>
      <c r="P312" s="94">
        <v>-2.0150259137153625E-2</v>
      </c>
      <c r="Q312" s="94">
        <f t="shared" si="113"/>
        <v>-2.0150259137153625E-2</v>
      </c>
      <c r="R312" s="94">
        <v>0.27931325230747461</v>
      </c>
      <c r="S312" s="94">
        <f>SUM(Q312:R312)+0.23801326751709</f>
        <v>0.497176260687411</v>
      </c>
    </row>
    <row r="313" spans="1:22" ht="13.5" thickBot="1" x14ac:dyDescent="0.25">
      <c r="A313" s="63"/>
      <c r="B313" s="129" t="s">
        <v>376</v>
      </c>
      <c r="C313" s="80">
        <f t="shared" ref="C313:O313" ca="1" si="115">SUM(C230:C312)</f>
        <v>-863392238.47948694</v>
      </c>
      <c r="D313" s="80">
        <f t="shared" si="115"/>
        <v>0</v>
      </c>
      <c r="E313" s="80">
        <f t="shared" ca="1" si="115"/>
        <v>-863392238.47948694</v>
      </c>
      <c r="F313" s="80">
        <f t="shared" ca="1" si="115"/>
        <v>9237788.9635831658</v>
      </c>
      <c r="G313" s="80">
        <f t="shared" ca="1" si="115"/>
        <v>275002.73965979565</v>
      </c>
      <c r="H313" s="80">
        <f>SUM(H230:H312)</f>
        <v>19006089.689173639</v>
      </c>
      <c r="I313" s="80">
        <f t="shared" ca="1" si="115"/>
        <v>979945.97436044563</v>
      </c>
      <c r="J313" s="80">
        <f t="shared" si="115"/>
        <v>-44085326.485419169</v>
      </c>
      <c r="K313" s="80">
        <f t="shared" ca="1" si="115"/>
        <v>-1716630.2886360891</v>
      </c>
      <c r="L313" s="80">
        <f t="shared" si="115"/>
        <v>0</v>
      </c>
      <c r="M313" s="80">
        <f t="shared" ca="1" si="115"/>
        <v>-2924301.9482050105</v>
      </c>
      <c r="N313" s="80">
        <f t="shared" ca="1" si="115"/>
        <v>-4188738.7602319769</v>
      </c>
      <c r="O313" s="80">
        <f t="shared" ca="1" si="115"/>
        <v>-4154156.3218971416</v>
      </c>
      <c r="P313" s="80">
        <f>SUM(P230:P312)</f>
        <v>101559498.97984974</v>
      </c>
      <c r="Q313" s="80">
        <f t="shared" ref="Q313:S313" ca="1" si="116">SUM(Q230:Q312)</f>
        <v>-789403065.93724966</v>
      </c>
      <c r="R313" s="80">
        <f t="shared" ca="1" si="116"/>
        <v>0.27931325230747461</v>
      </c>
      <c r="S313" s="80">
        <f t="shared" ca="1" si="116"/>
        <v>-789403065.41992307</v>
      </c>
    </row>
    <row r="314" spans="1:22" ht="13.5" thickTop="1" x14ac:dyDescent="0.2">
      <c r="B314" s="46"/>
      <c r="C314" s="64"/>
      <c r="E314" s="64"/>
      <c r="F314" s="64"/>
      <c r="G314" s="64">
        <v>0</v>
      </c>
      <c r="H314" s="64"/>
      <c r="I314" s="64">
        <v>0</v>
      </c>
      <c r="J314" s="64"/>
      <c r="K314" s="64"/>
      <c r="L314" s="64"/>
      <c r="M314" s="64"/>
      <c r="N314" s="64"/>
      <c r="O314" s="64"/>
      <c r="P314" s="64">
        <v>0</v>
      </c>
      <c r="Q314" s="64"/>
      <c r="R314" s="64"/>
      <c r="S314" s="64"/>
    </row>
    <row r="315" spans="1:22" ht="12.75" x14ac:dyDescent="0.2">
      <c r="B315" s="50" t="s">
        <v>379</v>
      </c>
      <c r="C315" s="64">
        <f t="shared" ref="C315:S315" ca="1" si="117">+C313+C226</f>
        <v>5153725971.7008801</v>
      </c>
      <c r="D315" s="64">
        <f t="shared" ca="1" si="117"/>
        <v>-521509.6</v>
      </c>
      <c r="E315" s="111">
        <f t="shared" ca="1" si="117"/>
        <v>5153204462.1008797</v>
      </c>
      <c r="F315" s="111">
        <f ca="1">+F313+F226</f>
        <v>-17155893.789511554</v>
      </c>
      <c r="G315" s="64">
        <f t="shared" ca="1" si="117"/>
        <v>15915060.097866783</v>
      </c>
      <c r="H315" s="64">
        <f>+H313+H226</f>
        <v>19006089.689173639</v>
      </c>
      <c r="I315" s="64">
        <f t="shared" ca="1" si="117"/>
        <v>-1969341.3363122558</v>
      </c>
      <c r="J315" s="64">
        <f t="shared" si="117"/>
        <v>-44085326.485419169</v>
      </c>
      <c r="K315" s="64">
        <f t="shared" ca="1" si="117"/>
        <v>2842787.0613208553</v>
      </c>
      <c r="L315" s="64">
        <f t="shared" si="117"/>
        <v>0</v>
      </c>
      <c r="M315" s="64">
        <f t="shared" ca="1" si="117"/>
        <v>18140954.4063752</v>
      </c>
      <c r="N315" s="64">
        <f t="shared" ca="1" si="117"/>
        <v>19004590.008907948</v>
      </c>
      <c r="O315" s="64">
        <f t="shared" ca="1" si="117"/>
        <v>-4108724.3018971416</v>
      </c>
      <c r="P315" s="64">
        <f t="shared" ca="1" si="117"/>
        <v>5739614.9999999851</v>
      </c>
      <c r="Q315" s="64">
        <f ca="1">+Q313+Q226</f>
        <v>5166534272.4513836</v>
      </c>
      <c r="R315" s="64">
        <f t="shared" ca="1" si="117"/>
        <v>0.27931325230747461</v>
      </c>
      <c r="S315" s="64">
        <f t="shared" ca="1" si="117"/>
        <v>5166534272.9687099</v>
      </c>
    </row>
    <row r="316" spans="1:22" ht="12.75" x14ac:dyDescent="0.2">
      <c r="C316" s="64"/>
      <c r="E316" s="111">
        <f ca="1">[1]Summary!D62-E315</f>
        <v>-0.51499557495117188</v>
      </c>
      <c r="F316" s="111">
        <f ca="1">[1]Summary!$J$62-F315</f>
        <v>0</v>
      </c>
      <c r="G316" s="111">
        <f ca="1">[1]Summary!$Y$62-G315</f>
        <v>0</v>
      </c>
      <c r="H316" s="111">
        <f>[1]Summary!$AA$62:$AA$62-H315</f>
        <v>0</v>
      </c>
      <c r="I316" s="111">
        <f ca="1">[1]Summary!$AE$62-I315</f>
        <v>0</v>
      </c>
      <c r="J316" s="111">
        <f>[1]Summary!AH62-J315</f>
        <v>0</v>
      </c>
      <c r="K316" s="111">
        <f ca="1">[1]Summary!AI62-K315</f>
        <v>0</v>
      </c>
      <c r="L316" s="111">
        <f>[1]Summary!AJ62-L315</f>
        <v>0</v>
      </c>
      <c r="M316" s="111">
        <f ca="1">[1]Summary!AK62-M315</f>
        <v>0</v>
      </c>
      <c r="N316" s="111">
        <f ca="1">[1]Summary!AL62-N315</f>
        <v>0</v>
      </c>
      <c r="O316" s="111">
        <f ca="1">[1]Summary!AM62-O315</f>
        <v>0</v>
      </c>
      <c r="P316" s="111">
        <f ca="1">[1]Summary!AN62-P315</f>
        <v>0</v>
      </c>
      <c r="Q316" s="111"/>
      <c r="R316" s="111">
        <f ca="1">[1]Summary!$AO$62-R315</f>
        <v>-0.27931325230747461</v>
      </c>
      <c r="S316" s="111">
        <f ca="1">[1]Summary!$AQ$62-S315+1</f>
        <v>-3.2320976257324219E-2</v>
      </c>
    </row>
    <row r="317" spans="1:22" ht="12.75" x14ac:dyDescent="0.2">
      <c r="C317" s="64"/>
      <c r="E317" s="64"/>
      <c r="F317" s="64"/>
      <c r="G317" s="64"/>
      <c r="H317" s="64"/>
      <c r="I317" s="106"/>
      <c r="J317" s="64"/>
      <c r="K317" s="64"/>
      <c r="L317" s="64"/>
      <c r="M317" s="64"/>
      <c r="N317" s="64"/>
      <c r="O317" s="64"/>
      <c r="P317" s="64"/>
      <c r="Q317" s="64"/>
      <c r="R317" s="64"/>
      <c r="S317" s="64"/>
    </row>
    <row r="318" spans="1:22" ht="12.75" x14ac:dyDescent="0.2">
      <c r="C318" s="64"/>
      <c r="E318" s="64"/>
      <c r="F318" s="64"/>
      <c r="G318" s="64"/>
      <c r="H318" s="64"/>
      <c r="I318" s="64"/>
      <c r="J318" s="64"/>
      <c r="K318" s="64"/>
      <c r="L318" s="64"/>
      <c r="M318" s="64"/>
      <c r="N318" s="64"/>
      <c r="O318" s="64"/>
      <c r="P318" s="64"/>
      <c r="Q318" s="64"/>
      <c r="R318" s="64"/>
      <c r="S318" s="64"/>
    </row>
    <row r="319" spans="1:22" ht="12.75" x14ac:dyDescent="0.2">
      <c r="C319" s="64"/>
      <c r="E319" s="64"/>
      <c r="F319" s="64"/>
      <c r="G319" s="64"/>
      <c r="H319" s="64"/>
      <c r="I319" s="64"/>
      <c r="J319" s="64"/>
      <c r="K319" s="64"/>
      <c r="L319" s="64"/>
      <c r="M319" s="64"/>
      <c r="N319" s="64"/>
      <c r="O319" s="64"/>
      <c r="P319" s="64"/>
      <c r="Q319" s="64"/>
      <c r="R319" s="64"/>
      <c r="S319" s="64"/>
    </row>
    <row r="320" spans="1:22" ht="12.75" x14ac:dyDescent="0.2">
      <c r="C320" s="64"/>
      <c r="E320" s="64"/>
      <c r="F320" s="64"/>
      <c r="G320" s="64"/>
      <c r="H320" s="64"/>
      <c r="I320" s="64"/>
      <c r="J320" s="64"/>
      <c r="K320" s="64"/>
      <c r="L320" s="64"/>
      <c r="M320" s="64"/>
      <c r="N320" s="64"/>
      <c r="O320" s="64"/>
      <c r="P320" s="64"/>
      <c r="Q320" s="64"/>
      <c r="R320" s="64"/>
      <c r="S320" s="64"/>
    </row>
    <row r="321" spans="3:19" ht="12.75" x14ac:dyDescent="0.2">
      <c r="C321" s="64"/>
      <c r="E321" s="64"/>
      <c r="F321" s="64"/>
      <c r="G321" s="64"/>
      <c r="H321" s="64"/>
      <c r="I321" s="64"/>
      <c r="J321" s="64"/>
      <c r="K321" s="64"/>
      <c r="L321" s="64"/>
      <c r="M321" s="64"/>
      <c r="N321" s="64"/>
      <c r="O321" s="64"/>
      <c r="P321" s="64"/>
      <c r="Q321" s="64"/>
      <c r="R321" s="64"/>
      <c r="S321" s="64"/>
    </row>
    <row r="322" spans="3:19" ht="15" x14ac:dyDescent="0.25">
      <c r="C322" s="64"/>
      <c r="E322" s="64"/>
      <c r="F322" s="64"/>
      <c r="G322" s="64"/>
      <c r="H322" s="111"/>
      <c r="I322" s="111"/>
      <c r="J322" s="134">
        <v>19000151</v>
      </c>
      <c r="K322" s="135">
        <v>-306927.27039814671</v>
      </c>
      <c r="L322" s="132" t="s">
        <v>354</v>
      </c>
      <c r="M322" s="111"/>
      <c r="N322" s="64"/>
      <c r="O322" s="64"/>
      <c r="P322" s="111">
        <v>-306927.27039814671</v>
      </c>
      <c r="Q322" s="64"/>
      <c r="R322" s="64"/>
      <c r="S322" s="64"/>
    </row>
    <row r="323" spans="3:19" ht="15" x14ac:dyDescent="0.25">
      <c r="C323" s="64"/>
      <c r="E323" s="64"/>
      <c r="F323" s="64"/>
      <c r="G323" s="64"/>
      <c r="H323" s="111"/>
      <c r="I323" s="111"/>
      <c r="J323" s="134">
        <v>19000711</v>
      </c>
      <c r="K323" s="135">
        <v>-420767.2026537201</v>
      </c>
      <c r="L323" s="125" t="s">
        <v>355</v>
      </c>
      <c r="M323" s="111"/>
      <c r="N323" s="64"/>
      <c r="O323" s="64"/>
      <c r="P323" s="111">
        <v>-420767.2026537201</v>
      </c>
      <c r="Q323" s="64"/>
      <c r="R323" s="64"/>
      <c r="S323" s="64"/>
    </row>
    <row r="324" spans="3:19" ht="15" x14ac:dyDescent="0.25">
      <c r="C324" s="64"/>
      <c r="E324" s="64"/>
      <c r="F324" s="64"/>
      <c r="G324" s="64"/>
      <c r="H324" s="111"/>
      <c r="I324" s="111"/>
      <c r="J324" s="136">
        <v>19003011</v>
      </c>
      <c r="K324" s="135">
        <v>-1297789.307930317</v>
      </c>
      <c r="L324" s="125" t="s">
        <v>356</v>
      </c>
      <c r="M324" s="111"/>
      <c r="N324" s="64"/>
      <c r="O324" s="64"/>
      <c r="P324" s="111"/>
      <c r="Q324" s="64"/>
      <c r="R324" s="64"/>
      <c r="S324" s="64"/>
    </row>
    <row r="325" spans="3:19" ht="15" x14ac:dyDescent="0.25">
      <c r="C325" s="64"/>
      <c r="E325" s="64"/>
      <c r="F325" s="64"/>
      <c r="G325" s="64"/>
      <c r="H325" s="111"/>
      <c r="I325" s="111"/>
      <c r="J325" s="136">
        <v>19003021</v>
      </c>
      <c r="K325" s="135">
        <v>-375688.37814432086</v>
      </c>
      <c r="L325" s="125" t="s">
        <v>357</v>
      </c>
      <c r="M325" s="111"/>
      <c r="N325" s="64"/>
      <c r="O325" s="64"/>
      <c r="P325" s="111"/>
      <c r="Q325" s="64"/>
      <c r="R325" s="64"/>
      <c r="S325" s="64"/>
    </row>
    <row r="326" spans="3:19" ht="15" x14ac:dyDescent="0.25">
      <c r="C326" s="64"/>
      <c r="E326" s="64"/>
      <c r="F326" s="64"/>
      <c r="G326" s="64"/>
      <c r="H326" s="111"/>
      <c r="I326" s="111"/>
      <c r="J326" s="134">
        <v>28300081</v>
      </c>
      <c r="K326" s="135">
        <v>541343.27524358965</v>
      </c>
      <c r="L326" s="133" t="s">
        <v>358</v>
      </c>
      <c r="M326" s="111"/>
      <c r="N326" s="64"/>
      <c r="O326" s="64"/>
      <c r="P326" s="111"/>
      <c r="Q326" s="64"/>
      <c r="R326" s="64"/>
      <c r="S326" s="64"/>
    </row>
    <row r="327" spans="3:19" ht="15" x14ac:dyDescent="0.25">
      <c r="C327" s="64"/>
      <c r="E327" s="64"/>
      <c r="F327" s="64"/>
      <c r="G327" s="64"/>
      <c r="H327" s="111"/>
      <c r="I327" s="111"/>
      <c r="J327" s="134">
        <v>28300091</v>
      </c>
      <c r="K327" s="135">
        <v>2069391.5610223413</v>
      </c>
      <c r="L327" s="125" t="s">
        <v>359</v>
      </c>
      <c r="M327" s="111"/>
      <c r="N327" s="64"/>
      <c r="O327" s="64"/>
      <c r="P327" s="111"/>
      <c r="Q327" s="64"/>
      <c r="R327" s="64"/>
      <c r="S327" s="64"/>
    </row>
    <row r="328" spans="3:19" ht="15" x14ac:dyDescent="0.25">
      <c r="C328" s="64"/>
      <c r="E328" s="64"/>
      <c r="F328" s="64"/>
      <c r="G328" s="64"/>
      <c r="H328" s="111"/>
      <c r="I328" s="111"/>
      <c r="J328" s="134">
        <v>28300431</v>
      </c>
      <c r="K328" s="135">
        <v>1477918.4749999999</v>
      </c>
      <c r="L328" s="125" t="s">
        <v>360</v>
      </c>
      <c r="M328" s="111"/>
      <c r="N328" s="64"/>
      <c r="O328" s="64"/>
      <c r="P328" s="111">
        <v>2069391.5610223413</v>
      </c>
      <c r="Q328" s="64"/>
      <c r="R328" s="64"/>
      <c r="S328" s="64"/>
    </row>
    <row r="329" spans="3:19" ht="15" x14ac:dyDescent="0.25">
      <c r="C329" s="64"/>
      <c r="E329" s="64"/>
      <c r="F329" s="64"/>
      <c r="G329" s="64"/>
      <c r="H329" s="111"/>
      <c r="I329" s="111"/>
      <c r="J329" s="134">
        <v>28300561</v>
      </c>
      <c r="K329" s="135">
        <v>2077475.9368332867</v>
      </c>
      <c r="L329" s="125" t="s">
        <v>361</v>
      </c>
      <c r="M329" s="111"/>
      <c r="N329" s="64"/>
      <c r="O329" s="64"/>
      <c r="P329" s="111">
        <v>526989.14528833539</v>
      </c>
      <c r="Q329" s="64"/>
      <c r="R329" s="64"/>
      <c r="S329" s="64"/>
    </row>
    <row r="330" spans="3:19" ht="15" x14ac:dyDescent="0.25">
      <c r="C330" s="64"/>
      <c r="E330" s="64"/>
      <c r="F330" s="64"/>
      <c r="G330" s="64"/>
      <c r="H330" s="111"/>
      <c r="I330" s="111"/>
      <c r="J330" s="136">
        <v>28300601</v>
      </c>
      <c r="K330" s="135">
        <v>0</v>
      </c>
      <c r="L330" s="125" t="s">
        <v>362</v>
      </c>
      <c r="M330" s="111"/>
      <c r="N330" s="64"/>
      <c r="O330" s="64"/>
      <c r="P330" s="111"/>
      <c r="Q330" s="64"/>
      <c r="R330" s="64"/>
      <c r="S330" s="64"/>
    </row>
    <row r="331" spans="3:19" ht="15" x14ac:dyDescent="0.25">
      <c r="C331" s="64"/>
      <c r="E331" s="64"/>
      <c r="F331" s="64"/>
      <c r="G331" s="64"/>
      <c r="H331" s="111"/>
      <c r="I331" s="111"/>
      <c r="J331" s="136">
        <v>28300611</v>
      </c>
      <c r="K331" s="135">
        <v>0</v>
      </c>
      <c r="L331" s="125" t="s">
        <v>363</v>
      </c>
      <c r="M331" s="111"/>
      <c r="N331" s="64"/>
      <c r="O331" s="64"/>
      <c r="P331" s="111">
        <v>3559832.4159992849</v>
      </c>
      <c r="Q331" s="64"/>
      <c r="R331" s="64"/>
      <c r="S331" s="64"/>
    </row>
    <row r="332" spans="3:19" ht="15" x14ac:dyDescent="0.25">
      <c r="C332" s="64"/>
      <c r="E332" s="64"/>
      <c r="F332" s="64"/>
      <c r="G332" s="64"/>
      <c r="H332" s="111"/>
      <c r="I332" s="111"/>
      <c r="J332" s="136">
        <v>28300661</v>
      </c>
      <c r="K332" s="135">
        <v>2271978.7158395406</v>
      </c>
      <c r="L332" s="125" t="s">
        <v>364</v>
      </c>
      <c r="M332" s="111"/>
      <c r="N332" s="64"/>
      <c r="O332" s="64"/>
      <c r="P332" s="111">
        <v>1477918.4749999999</v>
      </c>
      <c r="Q332" s="64"/>
      <c r="R332" s="64"/>
      <c r="S332" s="64"/>
    </row>
    <row r="333" spans="3:19" ht="15" x14ac:dyDescent="0.25">
      <c r="C333" s="64"/>
      <c r="E333" s="64"/>
      <c r="F333" s="64"/>
      <c r="G333" s="64"/>
      <c r="H333" s="111"/>
      <c r="I333" s="111"/>
      <c r="J333" s="134">
        <v>28300721</v>
      </c>
      <c r="K333" s="135">
        <v>267944.94588636316</v>
      </c>
      <c r="L333" s="125" t="s">
        <v>365</v>
      </c>
      <c r="M333" s="111"/>
      <c r="N333" s="64"/>
      <c r="O333" s="64"/>
      <c r="P333" s="111"/>
      <c r="Q333" s="64"/>
      <c r="R333" s="64"/>
      <c r="S333" s="64"/>
    </row>
    <row r="334" spans="3:19" ht="15" x14ac:dyDescent="0.25">
      <c r="C334" s="64"/>
      <c r="E334" s="64"/>
      <c r="F334" s="64"/>
      <c r="G334" s="64"/>
      <c r="H334" s="111"/>
      <c r="I334" s="111"/>
      <c r="J334" s="134">
        <v>28300731</v>
      </c>
      <c r="K334" s="135">
        <v>3559832.4159992849</v>
      </c>
      <c r="L334" s="131" t="s">
        <v>366</v>
      </c>
      <c r="M334" s="111"/>
      <c r="N334" s="64"/>
      <c r="O334" s="64"/>
      <c r="P334" s="111"/>
      <c r="Q334" s="64"/>
      <c r="R334" s="64"/>
      <c r="S334" s="64"/>
    </row>
    <row r="335" spans="3:19" ht="15" x14ac:dyDescent="0.25">
      <c r="C335" s="64"/>
      <c r="E335" s="64"/>
      <c r="F335" s="64"/>
      <c r="G335" s="64"/>
      <c r="H335" s="111"/>
      <c r="I335" s="111"/>
      <c r="J335" s="134">
        <v>28300741</v>
      </c>
      <c r="K335" s="135">
        <v>526989.14528833539</v>
      </c>
      <c r="L335" s="125" t="s">
        <v>367</v>
      </c>
      <c r="M335" s="111"/>
      <c r="N335" s="64"/>
      <c r="O335" s="64"/>
      <c r="P335" s="111">
        <v>2795259.5805833335</v>
      </c>
      <c r="Q335" s="64"/>
      <c r="R335" s="64"/>
      <c r="S335" s="64"/>
    </row>
    <row r="336" spans="3:19" ht="15" x14ac:dyDescent="0.25">
      <c r="C336" s="64"/>
      <c r="E336" s="64"/>
      <c r="F336" s="64"/>
      <c r="G336" s="64"/>
      <c r="H336" s="111"/>
      <c r="I336" s="111"/>
      <c r="J336" s="136">
        <v>28302061</v>
      </c>
      <c r="K336" s="135">
        <v>2795259.5805833335</v>
      </c>
      <c r="L336" s="125" t="s">
        <v>368</v>
      </c>
      <c r="M336" s="111"/>
      <c r="N336" s="64"/>
      <c r="O336" s="64"/>
      <c r="P336" s="111">
        <v>2271978.7158395406</v>
      </c>
      <c r="Q336" s="64"/>
      <c r="R336" s="64"/>
      <c r="S336" s="64"/>
    </row>
    <row r="337" spans="3:19" ht="12.75" x14ac:dyDescent="0.2">
      <c r="C337" s="64"/>
      <c r="E337" s="64"/>
      <c r="F337" s="64"/>
      <c r="G337" s="64"/>
      <c r="H337" s="111"/>
      <c r="I337" s="111"/>
      <c r="J337" s="111"/>
      <c r="K337" s="111"/>
      <c r="L337" s="125" t="s">
        <v>369</v>
      </c>
      <c r="M337" s="111"/>
      <c r="N337" s="64"/>
      <c r="O337" s="64"/>
      <c r="P337" s="111">
        <v>2077475.9368332867</v>
      </c>
      <c r="Q337" s="64"/>
      <c r="R337" s="64"/>
      <c r="S337" s="64"/>
    </row>
    <row r="338" spans="3:19" ht="12.75" x14ac:dyDescent="0.2">
      <c r="C338" s="64"/>
      <c r="E338" s="64"/>
      <c r="F338" s="64"/>
      <c r="G338" s="64"/>
      <c r="H338" s="111"/>
      <c r="I338" s="111"/>
      <c r="J338" s="111"/>
      <c r="K338" s="111"/>
      <c r="L338" s="125" t="s">
        <v>370</v>
      </c>
      <c r="M338" s="111"/>
      <c r="N338" s="64"/>
      <c r="O338" s="64"/>
      <c r="P338" s="111">
        <v>541343.27524358965</v>
      </c>
      <c r="Q338" s="64"/>
      <c r="R338" s="64"/>
      <c r="S338" s="64"/>
    </row>
    <row r="339" spans="3:19" ht="12.75" x14ac:dyDescent="0.2">
      <c r="C339" s="64"/>
      <c r="E339" s="64"/>
      <c r="F339" s="64"/>
      <c r="G339" s="64"/>
      <c r="H339" s="111"/>
      <c r="I339" s="111"/>
      <c r="J339" s="111"/>
      <c r="K339" s="111"/>
      <c r="L339" s="125" t="s">
        <v>371</v>
      </c>
      <c r="M339" s="111"/>
      <c r="N339" s="64"/>
      <c r="O339" s="64"/>
      <c r="P339" s="111">
        <v>267944.94588636316</v>
      </c>
      <c r="Q339" s="64"/>
      <c r="R339" s="64"/>
      <c r="S339" s="64"/>
    </row>
    <row r="340" spans="3:19" ht="12.75" x14ac:dyDescent="0.2">
      <c r="C340" s="64"/>
      <c r="E340" s="64"/>
      <c r="F340" s="64"/>
      <c r="G340" s="64"/>
      <c r="H340" s="64"/>
      <c r="I340" s="64"/>
      <c r="J340" s="64"/>
      <c r="K340" s="64"/>
      <c r="L340" s="64"/>
      <c r="M340" s="64"/>
      <c r="N340" s="64"/>
      <c r="O340" s="64"/>
      <c r="P340" s="64"/>
      <c r="Q340" s="64"/>
      <c r="R340" s="64"/>
      <c r="S340" s="64"/>
    </row>
    <row r="341" spans="3:19" ht="12.75" x14ac:dyDescent="0.2">
      <c r="C341" s="64"/>
      <c r="E341" s="64"/>
      <c r="F341" s="64"/>
      <c r="G341" s="64"/>
      <c r="H341" s="64"/>
      <c r="I341" s="64"/>
      <c r="J341" s="64"/>
      <c r="K341" s="64"/>
      <c r="L341" s="64"/>
      <c r="M341" s="64"/>
      <c r="N341" s="64"/>
      <c r="O341" s="64"/>
      <c r="P341" s="64"/>
      <c r="Q341" s="64"/>
      <c r="R341" s="64"/>
      <c r="S341" s="64"/>
    </row>
    <row r="342" spans="3:19" ht="12.75" x14ac:dyDescent="0.2">
      <c r="C342" s="64"/>
      <c r="E342" s="64"/>
      <c r="F342" s="64"/>
      <c r="G342" s="64"/>
      <c r="H342" s="64"/>
      <c r="I342" s="64"/>
      <c r="J342" s="64"/>
      <c r="K342" s="64"/>
      <c r="L342" s="64"/>
      <c r="M342" s="64"/>
      <c r="N342" s="64"/>
      <c r="O342" s="64"/>
      <c r="P342" s="64"/>
      <c r="Q342" s="64"/>
      <c r="R342" s="64"/>
      <c r="S342" s="64"/>
    </row>
    <row r="343" spans="3:19" ht="12.75" x14ac:dyDescent="0.2">
      <c r="C343" s="64"/>
      <c r="E343" s="64"/>
      <c r="F343" s="64"/>
      <c r="G343" s="64"/>
      <c r="H343" s="64"/>
      <c r="I343" s="64"/>
      <c r="J343" s="64"/>
      <c r="K343" s="64"/>
      <c r="L343" s="64"/>
      <c r="M343" s="64"/>
      <c r="N343" s="64"/>
      <c r="O343" s="64"/>
      <c r="P343" s="64"/>
      <c r="Q343" s="64"/>
      <c r="R343" s="64"/>
      <c r="S343" s="64"/>
    </row>
    <row r="344" spans="3:19" ht="12.75" x14ac:dyDescent="0.2">
      <c r="C344" s="64"/>
      <c r="E344" s="64"/>
      <c r="F344" s="64"/>
      <c r="G344" s="64"/>
      <c r="H344" s="64"/>
      <c r="I344" s="64"/>
      <c r="J344" s="64"/>
      <c r="K344" s="64"/>
      <c r="L344" s="64"/>
      <c r="M344" s="64"/>
      <c r="N344" s="64"/>
      <c r="O344" s="64"/>
      <c r="P344" s="64"/>
      <c r="Q344" s="64"/>
      <c r="R344" s="64"/>
      <c r="S344" s="64"/>
    </row>
    <row r="345" spans="3:19" ht="12.75" x14ac:dyDescent="0.2">
      <c r="C345" s="64"/>
      <c r="E345" s="64"/>
      <c r="F345" s="64"/>
      <c r="G345" s="64"/>
      <c r="H345" s="64"/>
      <c r="I345" s="64"/>
      <c r="J345" s="64"/>
      <c r="K345" s="64"/>
      <c r="L345" s="64"/>
      <c r="M345" s="64"/>
      <c r="N345" s="64"/>
      <c r="O345" s="64"/>
      <c r="P345" s="64"/>
      <c r="Q345" s="64"/>
      <c r="R345" s="64"/>
      <c r="S345" s="64"/>
    </row>
    <row r="346" spans="3:19" ht="12.75" x14ac:dyDescent="0.2">
      <c r="C346" s="64"/>
      <c r="E346" s="64"/>
      <c r="F346" s="64"/>
      <c r="G346" s="64"/>
      <c r="H346" s="64"/>
      <c r="I346" s="64"/>
      <c r="J346" s="64"/>
      <c r="K346" s="64"/>
      <c r="L346" s="64"/>
      <c r="M346" s="64"/>
      <c r="N346" s="64"/>
      <c r="O346" s="64"/>
      <c r="P346" s="64"/>
      <c r="Q346" s="64"/>
      <c r="R346" s="64"/>
      <c r="S346" s="64"/>
    </row>
    <row r="347" spans="3:19" ht="12.75" x14ac:dyDescent="0.2">
      <c r="C347" s="64"/>
      <c r="E347" s="64"/>
      <c r="F347" s="64"/>
      <c r="G347" s="64"/>
      <c r="H347" s="64"/>
      <c r="I347" s="64"/>
      <c r="J347" s="64"/>
      <c r="K347" s="64"/>
      <c r="L347" s="64"/>
      <c r="M347" s="64"/>
      <c r="N347" s="64"/>
      <c r="O347" s="64"/>
      <c r="P347" s="64"/>
      <c r="Q347" s="64"/>
      <c r="R347" s="64"/>
      <c r="S347" s="64"/>
    </row>
    <row r="348" spans="3:19" ht="12.75" x14ac:dyDescent="0.2">
      <c r="C348" s="64"/>
      <c r="E348" s="64"/>
      <c r="F348" s="64"/>
      <c r="G348" s="64"/>
      <c r="H348" s="64"/>
      <c r="I348" s="64"/>
      <c r="J348" s="64"/>
      <c r="K348" s="64"/>
      <c r="L348" s="64"/>
      <c r="M348" s="64"/>
      <c r="N348" s="64"/>
      <c r="O348" s="64"/>
      <c r="P348" s="64"/>
      <c r="Q348" s="64"/>
      <c r="R348" s="64"/>
      <c r="S348" s="64"/>
    </row>
    <row r="349" spans="3:19" ht="12.75" x14ac:dyDescent="0.2">
      <c r="C349" s="64"/>
      <c r="E349" s="64"/>
      <c r="F349" s="64"/>
      <c r="G349" s="64"/>
      <c r="H349" s="64"/>
      <c r="I349" s="64"/>
      <c r="J349" s="64"/>
      <c r="K349" s="64"/>
      <c r="L349" s="64"/>
      <c r="M349" s="64"/>
      <c r="N349" s="64"/>
      <c r="O349" s="64"/>
      <c r="P349" s="64"/>
      <c r="Q349" s="64"/>
      <c r="R349" s="64"/>
      <c r="S349" s="64"/>
    </row>
    <row r="350" spans="3:19" ht="12.75" x14ac:dyDescent="0.2">
      <c r="C350" s="64"/>
      <c r="E350" s="64"/>
      <c r="F350" s="64"/>
      <c r="G350" s="64"/>
      <c r="H350" s="64"/>
      <c r="I350" s="64"/>
      <c r="J350" s="64"/>
      <c r="K350" s="64"/>
      <c r="L350" s="64"/>
      <c r="M350" s="64"/>
      <c r="N350" s="64"/>
      <c r="O350" s="64"/>
      <c r="P350" s="64"/>
      <c r="Q350" s="64"/>
      <c r="R350" s="64"/>
      <c r="S350" s="64"/>
    </row>
    <row r="351" spans="3:19" ht="12.75" x14ac:dyDescent="0.2">
      <c r="C351" s="64"/>
      <c r="E351" s="64"/>
      <c r="F351" s="64"/>
      <c r="G351" s="64"/>
      <c r="H351" s="64"/>
      <c r="I351" s="64"/>
      <c r="J351" s="64"/>
      <c r="K351" s="64"/>
      <c r="L351" s="64"/>
      <c r="M351" s="64"/>
      <c r="N351" s="64"/>
      <c r="O351" s="64"/>
      <c r="P351" s="64"/>
      <c r="Q351" s="64"/>
      <c r="R351" s="64"/>
      <c r="S351" s="64"/>
    </row>
    <row r="352" spans="3:19" ht="12.75" x14ac:dyDescent="0.2">
      <c r="C352" s="64"/>
      <c r="E352" s="64"/>
      <c r="F352" s="64"/>
      <c r="G352" s="64"/>
      <c r="H352" s="64"/>
      <c r="I352" s="64"/>
      <c r="J352" s="64"/>
      <c r="K352" s="64"/>
      <c r="L352" s="64"/>
      <c r="M352" s="64"/>
      <c r="N352" s="64"/>
      <c r="O352" s="64"/>
      <c r="P352" s="64"/>
      <c r="Q352" s="64"/>
      <c r="R352" s="64"/>
      <c r="S352" s="64"/>
    </row>
    <row r="353" spans="3:19" ht="12.75" x14ac:dyDescent="0.2">
      <c r="C353" s="64"/>
      <c r="E353" s="64"/>
      <c r="F353" s="64"/>
      <c r="G353" s="64"/>
      <c r="H353" s="64"/>
      <c r="I353" s="64"/>
      <c r="J353" s="64"/>
      <c r="K353" s="64"/>
      <c r="L353" s="64"/>
      <c r="M353" s="64"/>
      <c r="N353" s="64"/>
      <c r="O353" s="64"/>
      <c r="P353" s="64"/>
      <c r="Q353" s="64"/>
      <c r="R353" s="64"/>
      <c r="S353" s="64"/>
    </row>
    <row r="354" spans="3:19" x14ac:dyDescent="0.3">
      <c r="C354" s="64"/>
      <c r="E354" s="64"/>
      <c r="F354" s="64"/>
      <c r="G354" s="64"/>
      <c r="H354" s="64"/>
      <c r="I354" s="64"/>
      <c r="J354" s="64"/>
      <c r="K354" s="64"/>
      <c r="L354" s="64"/>
      <c r="M354" s="64"/>
      <c r="N354" s="64"/>
      <c r="O354" s="64"/>
      <c r="P354" s="64"/>
      <c r="Q354" s="64"/>
      <c r="R354" s="64"/>
      <c r="S354" s="64"/>
    </row>
    <row r="355" spans="3:19" x14ac:dyDescent="0.3">
      <c r="C355" s="64"/>
      <c r="E355" s="64"/>
      <c r="F355" s="64"/>
      <c r="G355" s="64"/>
      <c r="H355" s="64"/>
      <c r="I355" s="64"/>
      <c r="J355" s="64"/>
      <c r="K355" s="64"/>
      <c r="L355" s="64"/>
      <c r="M355" s="64"/>
      <c r="N355" s="64"/>
      <c r="O355" s="64"/>
      <c r="P355" s="64"/>
      <c r="Q355" s="64"/>
      <c r="R355" s="64"/>
      <c r="S355" s="64"/>
    </row>
    <row r="356" spans="3:19" x14ac:dyDescent="0.3">
      <c r="C356" s="64"/>
      <c r="E356" s="64"/>
      <c r="F356" s="64"/>
      <c r="G356" s="64"/>
      <c r="H356" s="64"/>
      <c r="I356" s="64"/>
      <c r="J356" s="64"/>
      <c r="K356" s="64"/>
      <c r="L356" s="64"/>
      <c r="M356" s="64"/>
      <c r="N356" s="64"/>
      <c r="O356" s="64"/>
      <c r="P356" s="64"/>
      <c r="Q356" s="64"/>
      <c r="R356" s="64"/>
      <c r="S356" s="64"/>
    </row>
    <row r="357" spans="3:19" x14ac:dyDescent="0.3">
      <c r="C357" s="64"/>
      <c r="E357" s="64"/>
      <c r="F357" s="64"/>
      <c r="G357" s="64"/>
      <c r="H357" s="64"/>
      <c r="I357" s="64"/>
      <c r="J357" s="64"/>
      <c r="K357" s="64"/>
      <c r="L357" s="64"/>
      <c r="M357" s="64"/>
      <c r="N357" s="64"/>
      <c r="O357" s="64"/>
      <c r="P357" s="64"/>
      <c r="Q357" s="64"/>
      <c r="R357" s="64"/>
      <c r="S357" s="64"/>
    </row>
    <row r="358" spans="3:19" x14ac:dyDescent="0.3">
      <c r="C358" s="64"/>
      <c r="E358" s="64"/>
      <c r="F358" s="64"/>
      <c r="G358" s="64"/>
      <c r="H358" s="64"/>
      <c r="I358" s="64"/>
      <c r="J358" s="64"/>
      <c r="K358" s="64"/>
      <c r="L358" s="64"/>
      <c r="M358" s="64"/>
      <c r="N358" s="64"/>
      <c r="O358" s="64"/>
      <c r="P358" s="64"/>
      <c r="Q358" s="64"/>
      <c r="R358" s="64"/>
      <c r="S358" s="64"/>
    </row>
    <row r="359" spans="3:19" x14ac:dyDescent="0.3">
      <c r="C359" s="64"/>
      <c r="E359" s="64"/>
      <c r="F359" s="64"/>
      <c r="G359" s="64"/>
      <c r="H359" s="64"/>
      <c r="I359" s="64"/>
      <c r="J359" s="64"/>
      <c r="K359" s="64"/>
      <c r="L359" s="64"/>
      <c r="M359" s="64"/>
      <c r="N359" s="64"/>
      <c r="O359" s="64"/>
      <c r="P359" s="64"/>
      <c r="Q359" s="64"/>
      <c r="R359" s="64"/>
      <c r="S359" s="64"/>
    </row>
    <row r="360" spans="3:19" x14ac:dyDescent="0.3">
      <c r="C360" s="64"/>
      <c r="E360" s="64"/>
      <c r="F360" s="64"/>
      <c r="G360" s="64"/>
      <c r="H360" s="64"/>
      <c r="I360" s="64"/>
      <c r="J360" s="64"/>
      <c r="K360" s="64"/>
      <c r="L360" s="64"/>
      <c r="M360" s="64"/>
      <c r="N360" s="64"/>
      <c r="O360" s="64"/>
      <c r="P360" s="64"/>
      <c r="Q360" s="64"/>
      <c r="R360" s="64"/>
      <c r="S360" s="64"/>
    </row>
    <row r="361" spans="3:19" x14ac:dyDescent="0.3">
      <c r="C361" s="64"/>
      <c r="E361" s="64"/>
      <c r="F361" s="64"/>
      <c r="G361" s="64"/>
      <c r="H361" s="64"/>
      <c r="I361" s="64"/>
      <c r="J361" s="64"/>
      <c r="K361" s="64"/>
      <c r="L361" s="64"/>
      <c r="M361" s="64"/>
      <c r="N361" s="64"/>
      <c r="O361" s="64"/>
      <c r="P361" s="64"/>
      <c r="Q361" s="64"/>
      <c r="R361" s="64"/>
      <c r="S361" s="64"/>
    </row>
    <row r="362" spans="3:19" x14ac:dyDescent="0.3">
      <c r="C362" s="64"/>
      <c r="E362" s="64"/>
      <c r="F362" s="64"/>
      <c r="G362" s="64"/>
      <c r="H362" s="64"/>
      <c r="I362" s="64"/>
      <c r="J362" s="64"/>
      <c r="K362" s="64"/>
      <c r="L362" s="64"/>
      <c r="M362" s="64"/>
      <c r="N362" s="64"/>
      <c r="O362" s="64"/>
      <c r="P362" s="64"/>
      <c r="Q362" s="64"/>
      <c r="R362" s="64"/>
      <c r="S362" s="64"/>
    </row>
    <row r="363" spans="3:19" x14ac:dyDescent="0.3">
      <c r="C363" s="64"/>
      <c r="E363" s="64"/>
      <c r="F363" s="64"/>
      <c r="G363" s="64"/>
      <c r="H363" s="64"/>
      <c r="I363" s="64"/>
      <c r="J363" s="64"/>
      <c r="K363" s="64"/>
      <c r="L363" s="64"/>
      <c r="M363" s="64"/>
      <c r="N363" s="64"/>
      <c r="O363" s="64"/>
      <c r="P363" s="64"/>
      <c r="Q363" s="64"/>
      <c r="R363" s="64"/>
      <c r="S363" s="64"/>
    </row>
    <row r="364" spans="3:19" x14ac:dyDescent="0.3">
      <c r="C364" s="64"/>
      <c r="E364" s="64"/>
      <c r="F364" s="64"/>
      <c r="G364" s="64"/>
      <c r="H364" s="64"/>
      <c r="I364" s="64"/>
      <c r="J364" s="64"/>
      <c r="K364" s="64"/>
      <c r="L364" s="64"/>
      <c r="M364" s="64"/>
      <c r="N364" s="64"/>
      <c r="O364" s="64"/>
      <c r="P364" s="64"/>
      <c r="Q364" s="64"/>
      <c r="R364" s="64"/>
      <c r="S364" s="64"/>
    </row>
    <row r="365" spans="3:19" x14ac:dyDescent="0.3">
      <c r="C365" s="64"/>
      <c r="E365" s="64"/>
      <c r="F365" s="64"/>
      <c r="G365" s="64"/>
      <c r="H365" s="64"/>
      <c r="I365" s="64"/>
      <c r="J365" s="64"/>
      <c r="K365" s="64"/>
      <c r="L365" s="64"/>
      <c r="M365" s="64"/>
      <c r="N365" s="64"/>
      <c r="O365" s="64"/>
      <c r="P365" s="64"/>
      <c r="Q365" s="64"/>
      <c r="R365" s="64"/>
      <c r="S365" s="64"/>
    </row>
    <row r="366" spans="3:19" x14ac:dyDescent="0.3">
      <c r="C366" s="64"/>
      <c r="E366" s="64"/>
      <c r="F366" s="64"/>
      <c r="G366" s="64"/>
      <c r="H366" s="64"/>
      <c r="I366" s="64"/>
      <c r="J366" s="64"/>
      <c r="K366" s="64"/>
      <c r="L366" s="64"/>
      <c r="M366" s="64"/>
      <c r="N366" s="64"/>
      <c r="O366" s="64"/>
      <c r="P366" s="64"/>
      <c r="Q366" s="64"/>
      <c r="R366" s="64"/>
      <c r="S366" s="64"/>
    </row>
    <row r="367" spans="3:19" x14ac:dyDescent="0.3">
      <c r="C367" s="64"/>
      <c r="E367" s="64"/>
      <c r="F367" s="64"/>
      <c r="G367" s="64"/>
      <c r="H367" s="64"/>
      <c r="I367" s="64"/>
      <c r="J367" s="64"/>
      <c r="K367" s="64"/>
      <c r="L367" s="64"/>
      <c r="M367" s="64"/>
      <c r="N367" s="64"/>
      <c r="O367" s="64"/>
      <c r="P367" s="64"/>
      <c r="Q367" s="64"/>
      <c r="R367" s="64"/>
      <c r="S367" s="64"/>
    </row>
    <row r="368" spans="3:19" x14ac:dyDescent="0.3">
      <c r="C368" s="64"/>
      <c r="E368" s="64"/>
      <c r="F368" s="64"/>
      <c r="G368" s="64"/>
      <c r="H368" s="64"/>
      <c r="I368" s="64"/>
      <c r="J368" s="64"/>
      <c r="K368" s="64"/>
      <c r="L368" s="64"/>
      <c r="M368" s="64"/>
      <c r="N368" s="64"/>
      <c r="O368" s="64"/>
      <c r="P368" s="64"/>
      <c r="Q368" s="64"/>
      <c r="R368" s="64"/>
      <c r="S368" s="64"/>
    </row>
    <row r="369" spans="3:19" x14ac:dyDescent="0.3">
      <c r="C369" s="64"/>
      <c r="E369" s="64"/>
      <c r="F369" s="64"/>
      <c r="G369" s="64"/>
      <c r="H369" s="64"/>
      <c r="I369" s="64"/>
      <c r="J369" s="64"/>
      <c r="K369" s="64"/>
      <c r="L369" s="64"/>
      <c r="M369" s="64"/>
      <c r="N369" s="64"/>
      <c r="O369" s="64"/>
      <c r="P369" s="64"/>
      <c r="Q369" s="64"/>
      <c r="R369" s="64"/>
      <c r="S369" s="64"/>
    </row>
    <row r="370" spans="3:19" x14ac:dyDescent="0.3">
      <c r="C370" s="64"/>
      <c r="E370" s="64"/>
      <c r="F370" s="64"/>
      <c r="G370" s="64"/>
      <c r="H370" s="64"/>
      <c r="I370" s="64"/>
      <c r="J370" s="64"/>
      <c r="K370" s="64"/>
      <c r="L370" s="64"/>
      <c r="M370" s="64"/>
      <c r="N370" s="64"/>
      <c r="O370" s="64"/>
      <c r="P370" s="64"/>
      <c r="Q370" s="64"/>
      <c r="R370" s="64"/>
      <c r="S370" s="64"/>
    </row>
    <row r="371" spans="3:19" x14ac:dyDescent="0.3">
      <c r="C371" s="64"/>
      <c r="E371" s="64"/>
      <c r="F371" s="64"/>
      <c r="G371" s="64"/>
      <c r="H371" s="64"/>
      <c r="I371" s="64"/>
      <c r="J371" s="64"/>
      <c r="K371" s="64"/>
      <c r="L371" s="64"/>
      <c r="M371" s="64"/>
      <c r="N371" s="64"/>
      <c r="O371" s="64"/>
      <c r="P371" s="64"/>
      <c r="Q371" s="64"/>
      <c r="R371" s="64"/>
      <c r="S371" s="64"/>
    </row>
    <row r="372" spans="3:19" x14ac:dyDescent="0.3">
      <c r="C372" s="64"/>
      <c r="E372" s="64"/>
      <c r="F372" s="64"/>
      <c r="G372" s="64"/>
      <c r="H372" s="64"/>
      <c r="I372" s="64"/>
      <c r="J372" s="64"/>
      <c r="K372" s="64"/>
      <c r="L372" s="64"/>
      <c r="M372" s="64"/>
      <c r="N372" s="64"/>
      <c r="O372" s="64"/>
      <c r="P372" s="64"/>
      <c r="Q372" s="64"/>
      <c r="R372" s="64"/>
      <c r="S372" s="64"/>
    </row>
    <row r="373" spans="3:19" x14ac:dyDescent="0.3">
      <c r="C373" s="64"/>
      <c r="E373" s="64"/>
      <c r="F373" s="64"/>
      <c r="G373" s="64"/>
      <c r="H373" s="64"/>
      <c r="I373" s="64"/>
      <c r="J373" s="64"/>
      <c r="K373" s="64"/>
      <c r="L373" s="64"/>
      <c r="M373" s="64"/>
      <c r="N373" s="64"/>
      <c r="O373" s="64"/>
      <c r="P373" s="64"/>
      <c r="Q373" s="64"/>
      <c r="R373" s="64"/>
      <c r="S373" s="64"/>
    </row>
    <row r="374" spans="3:19" x14ac:dyDescent="0.3">
      <c r="C374" s="64"/>
      <c r="E374" s="64"/>
      <c r="F374" s="64"/>
      <c r="G374" s="64"/>
      <c r="H374" s="64"/>
      <c r="I374" s="64"/>
      <c r="J374" s="64"/>
      <c r="K374" s="64"/>
      <c r="L374" s="64"/>
      <c r="M374" s="64"/>
      <c r="N374" s="64"/>
      <c r="O374" s="64"/>
      <c r="P374" s="64"/>
      <c r="Q374" s="64"/>
      <c r="R374" s="64"/>
      <c r="S374" s="64"/>
    </row>
    <row r="375" spans="3:19" x14ac:dyDescent="0.3">
      <c r="C375" s="64"/>
      <c r="E375" s="64"/>
      <c r="F375" s="64"/>
      <c r="G375" s="64"/>
      <c r="H375" s="64"/>
      <c r="I375" s="64"/>
      <c r="J375" s="64"/>
      <c r="K375" s="64"/>
      <c r="L375" s="64"/>
      <c r="M375" s="64"/>
      <c r="N375" s="64"/>
      <c r="O375" s="64"/>
      <c r="P375" s="64"/>
      <c r="Q375" s="64"/>
      <c r="R375" s="64"/>
      <c r="S375" s="64"/>
    </row>
    <row r="376" spans="3:19" x14ac:dyDescent="0.3">
      <c r="C376" s="64"/>
      <c r="E376" s="64"/>
      <c r="F376" s="64"/>
      <c r="G376" s="64"/>
      <c r="H376" s="64"/>
      <c r="I376" s="64"/>
      <c r="J376" s="64"/>
      <c r="K376" s="64"/>
      <c r="L376" s="64"/>
      <c r="M376" s="64"/>
      <c r="N376" s="64"/>
      <c r="O376" s="64"/>
      <c r="P376" s="64"/>
      <c r="Q376" s="64"/>
      <c r="R376" s="64"/>
      <c r="S376" s="64"/>
    </row>
    <row r="377" spans="3:19" x14ac:dyDescent="0.3">
      <c r="C377" s="64"/>
      <c r="E377" s="64"/>
      <c r="F377" s="64"/>
      <c r="G377" s="64"/>
      <c r="H377" s="64"/>
      <c r="I377" s="64"/>
      <c r="J377" s="64"/>
      <c r="K377" s="64"/>
      <c r="L377" s="64"/>
      <c r="M377" s="64"/>
      <c r="N377" s="64"/>
      <c r="O377" s="64"/>
      <c r="P377" s="64"/>
      <c r="Q377" s="64"/>
      <c r="R377" s="64"/>
      <c r="S377" s="64"/>
    </row>
    <row r="378" spans="3:19" x14ac:dyDescent="0.3">
      <c r="C378" s="64"/>
      <c r="E378" s="64"/>
      <c r="F378" s="64"/>
      <c r="G378" s="64"/>
      <c r="H378" s="64"/>
      <c r="I378" s="64"/>
      <c r="J378" s="64"/>
      <c r="K378" s="64"/>
      <c r="L378" s="64"/>
      <c r="M378" s="64"/>
      <c r="N378" s="64"/>
      <c r="O378" s="64"/>
      <c r="P378" s="64"/>
      <c r="Q378" s="64"/>
      <c r="R378" s="64"/>
      <c r="S378" s="64"/>
    </row>
    <row r="379" spans="3:19" x14ac:dyDescent="0.3">
      <c r="C379" s="64"/>
      <c r="E379" s="64"/>
      <c r="F379" s="64"/>
      <c r="G379" s="64"/>
      <c r="H379" s="64"/>
      <c r="I379" s="64"/>
      <c r="J379" s="64"/>
      <c r="K379" s="64"/>
      <c r="L379" s="64"/>
      <c r="M379" s="64"/>
      <c r="N379" s="64"/>
      <c r="O379" s="64"/>
      <c r="P379" s="64"/>
      <c r="Q379" s="64"/>
      <c r="R379" s="64"/>
      <c r="S379" s="64"/>
    </row>
    <row r="380" spans="3:19" x14ac:dyDescent="0.3">
      <c r="C380" s="64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</row>
    <row r="381" spans="3:19" x14ac:dyDescent="0.3">
      <c r="C381" s="64"/>
      <c r="E381" s="64"/>
      <c r="F381" s="64"/>
      <c r="G381" s="64"/>
      <c r="H381" s="64"/>
      <c r="I381" s="64"/>
      <c r="J381" s="64"/>
      <c r="K381" s="64"/>
      <c r="L381" s="64"/>
      <c r="M381" s="64"/>
      <c r="N381" s="64"/>
      <c r="O381" s="64"/>
      <c r="P381" s="64"/>
      <c r="Q381" s="64"/>
      <c r="R381" s="64"/>
      <c r="S381" s="64"/>
    </row>
    <row r="382" spans="3:19" x14ac:dyDescent="0.3">
      <c r="C382" s="64"/>
      <c r="E382" s="64"/>
      <c r="F382" s="64"/>
      <c r="G382" s="64"/>
      <c r="H382" s="64"/>
      <c r="I382" s="64"/>
      <c r="J382" s="64"/>
      <c r="K382" s="64"/>
      <c r="L382" s="64"/>
      <c r="M382" s="64"/>
      <c r="N382" s="64"/>
      <c r="O382" s="64"/>
      <c r="P382" s="64"/>
      <c r="Q382" s="64"/>
      <c r="R382" s="64"/>
      <c r="S382" s="64"/>
    </row>
    <row r="383" spans="3:19" x14ac:dyDescent="0.3">
      <c r="C383" s="64"/>
      <c r="E383" s="64"/>
      <c r="F383" s="64"/>
      <c r="G383" s="64"/>
      <c r="H383" s="64"/>
      <c r="I383" s="64"/>
      <c r="J383" s="64"/>
      <c r="K383" s="64"/>
      <c r="L383" s="64"/>
      <c r="M383" s="64"/>
      <c r="N383" s="64"/>
      <c r="O383" s="64"/>
      <c r="P383" s="64"/>
      <c r="Q383" s="64"/>
      <c r="R383" s="64"/>
      <c r="S383" s="64"/>
    </row>
    <row r="384" spans="3:19" x14ac:dyDescent="0.3">
      <c r="C384" s="64"/>
      <c r="E384" s="64"/>
      <c r="F384" s="64"/>
      <c r="G384" s="64"/>
      <c r="H384" s="64"/>
      <c r="I384" s="64"/>
      <c r="J384" s="64"/>
      <c r="K384" s="64"/>
      <c r="L384" s="64"/>
      <c r="M384" s="64"/>
      <c r="N384" s="64"/>
      <c r="O384" s="64"/>
      <c r="P384" s="64"/>
      <c r="Q384" s="64"/>
      <c r="R384" s="64"/>
      <c r="S384" s="64"/>
    </row>
    <row r="385" spans="3:19" x14ac:dyDescent="0.3">
      <c r="C385" s="64"/>
      <c r="E385" s="64"/>
      <c r="F385" s="64"/>
      <c r="G385" s="64"/>
      <c r="H385" s="64"/>
      <c r="I385" s="64"/>
      <c r="J385" s="64"/>
      <c r="K385" s="64"/>
      <c r="L385" s="64"/>
      <c r="M385" s="64"/>
      <c r="N385" s="64"/>
      <c r="O385" s="64"/>
      <c r="P385" s="64"/>
      <c r="Q385" s="64"/>
      <c r="R385" s="64"/>
      <c r="S385" s="64"/>
    </row>
    <row r="386" spans="3:19" x14ac:dyDescent="0.3">
      <c r="C386" s="64"/>
      <c r="E386" s="64"/>
      <c r="F386" s="64"/>
      <c r="G386" s="64"/>
      <c r="H386" s="64"/>
      <c r="I386" s="64"/>
      <c r="J386" s="64"/>
      <c r="K386" s="64"/>
      <c r="L386" s="64"/>
      <c r="M386" s="64"/>
      <c r="N386" s="64"/>
      <c r="O386" s="64"/>
      <c r="P386" s="64"/>
      <c r="Q386" s="64"/>
      <c r="R386" s="64"/>
      <c r="S386" s="64"/>
    </row>
    <row r="387" spans="3:19" x14ac:dyDescent="0.3">
      <c r="C387" s="64"/>
      <c r="E387" s="64"/>
      <c r="F387" s="64"/>
      <c r="G387" s="64"/>
      <c r="H387" s="64"/>
      <c r="I387" s="64"/>
      <c r="J387" s="64"/>
      <c r="K387" s="64"/>
      <c r="L387" s="64"/>
      <c r="M387" s="64"/>
      <c r="N387" s="64"/>
      <c r="O387" s="64"/>
      <c r="P387" s="64"/>
      <c r="Q387" s="64"/>
      <c r="R387" s="64"/>
      <c r="S387" s="64"/>
    </row>
    <row r="388" spans="3:19" x14ac:dyDescent="0.3">
      <c r="C388" s="64"/>
      <c r="E388" s="64"/>
      <c r="F388" s="64"/>
      <c r="G388" s="64"/>
      <c r="H388" s="64"/>
      <c r="I388" s="64"/>
      <c r="J388" s="64"/>
      <c r="K388" s="64"/>
      <c r="L388" s="64"/>
      <c r="M388" s="64"/>
      <c r="N388" s="64"/>
      <c r="O388" s="64"/>
      <c r="P388" s="64"/>
      <c r="Q388" s="64"/>
      <c r="R388" s="64"/>
      <c r="S388" s="64"/>
    </row>
    <row r="389" spans="3:19" x14ac:dyDescent="0.3">
      <c r="C389" s="64"/>
      <c r="E389" s="64"/>
      <c r="F389" s="64"/>
      <c r="G389" s="64"/>
      <c r="H389" s="64"/>
      <c r="I389" s="64"/>
      <c r="J389" s="64"/>
      <c r="K389" s="64"/>
      <c r="L389" s="64"/>
      <c r="M389" s="64"/>
      <c r="N389" s="64"/>
      <c r="O389" s="64"/>
      <c r="P389" s="64"/>
      <c r="Q389" s="64"/>
      <c r="R389" s="64"/>
      <c r="S389" s="64"/>
    </row>
    <row r="390" spans="3:19" x14ac:dyDescent="0.3">
      <c r="C390" s="64"/>
      <c r="E390" s="64"/>
      <c r="F390" s="64"/>
      <c r="G390" s="64"/>
      <c r="H390" s="64"/>
      <c r="I390" s="64"/>
      <c r="J390" s="64"/>
      <c r="K390" s="64"/>
      <c r="L390" s="64"/>
      <c r="M390" s="64"/>
      <c r="N390" s="64"/>
      <c r="O390" s="64"/>
      <c r="P390" s="64"/>
      <c r="Q390" s="64"/>
      <c r="R390" s="64"/>
      <c r="S390" s="64"/>
    </row>
    <row r="391" spans="3:19" x14ac:dyDescent="0.3">
      <c r="C391" s="64"/>
      <c r="E391" s="64"/>
      <c r="F391" s="64"/>
      <c r="G391" s="64"/>
      <c r="H391" s="64"/>
      <c r="I391" s="64"/>
      <c r="J391" s="64"/>
      <c r="K391" s="64"/>
      <c r="L391" s="64"/>
      <c r="M391" s="64"/>
      <c r="N391" s="64"/>
      <c r="O391" s="64"/>
      <c r="P391" s="64"/>
      <c r="Q391" s="64"/>
      <c r="R391" s="64"/>
      <c r="S391" s="64"/>
    </row>
    <row r="392" spans="3:19" x14ac:dyDescent="0.3">
      <c r="C392" s="64"/>
      <c r="E392" s="64"/>
      <c r="F392" s="64"/>
      <c r="G392" s="64"/>
      <c r="H392" s="64"/>
      <c r="I392" s="64"/>
      <c r="J392" s="64"/>
      <c r="K392" s="64"/>
      <c r="L392" s="64"/>
      <c r="M392" s="64"/>
      <c r="N392" s="64"/>
      <c r="O392" s="64"/>
      <c r="P392" s="64"/>
      <c r="Q392" s="64"/>
      <c r="R392" s="64"/>
      <c r="S392" s="64"/>
    </row>
    <row r="393" spans="3:19" x14ac:dyDescent="0.3">
      <c r="C393" s="64"/>
      <c r="E393" s="64"/>
      <c r="F393" s="64"/>
      <c r="G393" s="64"/>
      <c r="H393" s="64"/>
      <c r="I393" s="64"/>
      <c r="J393" s="64"/>
      <c r="K393" s="64"/>
      <c r="L393" s="64"/>
      <c r="M393" s="64"/>
      <c r="N393" s="64"/>
      <c r="O393" s="64"/>
      <c r="P393" s="64"/>
      <c r="Q393" s="64"/>
      <c r="R393" s="64"/>
      <c r="S393" s="64"/>
    </row>
    <row r="394" spans="3:19" x14ac:dyDescent="0.3">
      <c r="C394" s="64"/>
      <c r="E394" s="64"/>
      <c r="F394" s="64"/>
      <c r="G394" s="64"/>
      <c r="H394" s="64"/>
      <c r="I394" s="64"/>
      <c r="J394" s="64"/>
      <c r="K394" s="64"/>
      <c r="L394" s="64"/>
      <c r="M394" s="64"/>
      <c r="N394" s="64"/>
      <c r="O394" s="64"/>
      <c r="P394" s="64"/>
      <c r="Q394" s="64"/>
      <c r="R394" s="64"/>
      <c r="S394" s="64"/>
    </row>
    <row r="395" spans="3:19" x14ac:dyDescent="0.3">
      <c r="C395" s="64"/>
      <c r="E395" s="64"/>
      <c r="F395" s="64"/>
      <c r="G395" s="64"/>
      <c r="H395" s="64"/>
      <c r="I395" s="64"/>
      <c r="J395" s="64"/>
      <c r="K395" s="64"/>
      <c r="L395" s="64"/>
      <c r="M395" s="64"/>
      <c r="N395" s="64"/>
      <c r="O395" s="64"/>
      <c r="P395" s="64"/>
      <c r="Q395" s="64"/>
      <c r="R395" s="64"/>
      <c r="S395" s="64"/>
    </row>
    <row r="396" spans="3:19" x14ac:dyDescent="0.3">
      <c r="C396" s="64"/>
      <c r="E396" s="64"/>
      <c r="F396" s="64"/>
      <c r="G396" s="64"/>
      <c r="H396" s="64"/>
      <c r="I396" s="64"/>
      <c r="J396" s="64"/>
      <c r="K396" s="64"/>
      <c r="L396" s="64"/>
      <c r="M396" s="64"/>
      <c r="N396" s="64"/>
      <c r="O396" s="64"/>
      <c r="P396" s="64"/>
      <c r="Q396" s="64"/>
      <c r="R396" s="64"/>
      <c r="S396" s="64"/>
    </row>
    <row r="397" spans="3:19" x14ac:dyDescent="0.3">
      <c r="C397" s="64"/>
      <c r="E397" s="64"/>
      <c r="F397" s="64"/>
      <c r="G397" s="64"/>
      <c r="H397" s="64"/>
      <c r="I397" s="64"/>
      <c r="J397" s="64"/>
      <c r="K397" s="64"/>
      <c r="L397" s="64"/>
      <c r="M397" s="64"/>
      <c r="N397" s="64"/>
      <c r="O397" s="64"/>
      <c r="P397" s="64"/>
      <c r="Q397" s="64"/>
      <c r="R397" s="64"/>
      <c r="S397" s="64"/>
    </row>
    <row r="398" spans="3:19" x14ac:dyDescent="0.3">
      <c r="C398" s="64"/>
      <c r="E398" s="64"/>
      <c r="F398" s="64"/>
      <c r="G398" s="64"/>
      <c r="H398" s="64"/>
      <c r="I398" s="64"/>
      <c r="J398" s="64"/>
      <c r="K398" s="64"/>
      <c r="L398" s="64"/>
      <c r="M398" s="64"/>
      <c r="N398" s="64"/>
      <c r="O398" s="64"/>
      <c r="P398" s="64"/>
      <c r="Q398" s="64"/>
      <c r="R398" s="64"/>
      <c r="S398" s="64"/>
    </row>
    <row r="399" spans="3:19" x14ac:dyDescent="0.3">
      <c r="C399" s="64"/>
      <c r="E399" s="64"/>
      <c r="F399" s="64"/>
      <c r="G399" s="64"/>
      <c r="H399" s="64"/>
      <c r="I399" s="64"/>
      <c r="J399" s="64"/>
      <c r="K399" s="64"/>
      <c r="L399" s="64"/>
      <c r="M399" s="64"/>
      <c r="N399" s="64"/>
      <c r="O399" s="64"/>
      <c r="P399" s="64"/>
      <c r="Q399" s="64"/>
      <c r="R399" s="64"/>
      <c r="S399" s="64"/>
    </row>
    <row r="400" spans="3:19" x14ac:dyDescent="0.3">
      <c r="C400" s="64"/>
      <c r="E400" s="64"/>
      <c r="F400" s="64"/>
      <c r="G400" s="64"/>
      <c r="H400" s="64"/>
      <c r="I400" s="64"/>
      <c r="J400" s="64"/>
      <c r="K400" s="64"/>
      <c r="L400" s="64"/>
      <c r="M400" s="64"/>
      <c r="N400" s="64"/>
      <c r="O400" s="64"/>
      <c r="P400" s="64"/>
      <c r="Q400" s="64"/>
      <c r="R400" s="64"/>
      <c r="S400" s="64"/>
    </row>
    <row r="401" spans="3:19" x14ac:dyDescent="0.3">
      <c r="C401" s="64"/>
      <c r="E401" s="64"/>
      <c r="F401" s="64"/>
      <c r="G401" s="64"/>
      <c r="H401" s="64"/>
      <c r="I401" s="64"/>
      <c r="J401" s="64"/>
      <c r="K401" s="64"/>
      <c r="L401" s="64"/>
      <c r="M401" s="64"/>
      <c r="N401" s="64"/>
      <c r="O401" s="64"/>
      <c r="P401" s="64"/>
      <c r="Q401" s="64"/>
      <c r="R401" s="64"/>
      <c r="S401" s="64"/>
    </row>
    <row r="402" spans="3:19" x14ac:dyDescent="0.3">
      <c r="C402" s="64"/>
      <c r="E402" s="64"/>
      <c r="F402" s="64"/>
      <c r="G402" s="64"/>
      <c r="H402" s="64"/>
      <c r="I402" s="64"/>
      <c r="J402" s="64"/>
      <c r="K402" s="64"/>
      <c r="L402" s="64"/>
      <c r="M402" s="64"/>
      <c r="N402" s="64"/>
      <c r="O402" s="64"/>
      <c r="P402" s="64"/>
      <c r="Q402" s="64"/>
      <c r="R402" s="64"/>
      <c r="S402" s="64"/>
    </row>
    <row r="403" spans="3:19" x14ac:dyDescent="0.3">
      <c r="C403" s="64"/>
      <c r="E403" s="64"/>
      <c r="F403" s="64"/>
      <c r="G403" s="64"/>
      <c r="H403" s="64"/>
      <c r="I403" s="64"/>
      <c r="J403" s="64"/>
      <c r="K403" s="64"/>
      <c r="L403" s="64"/>
      <c r="M403" s="64"/>
      <c r="N403" s="64"/>
      <c r="O403" s="64"/>
      <c r="P403" s="64"/>
      <c r="Q403" s="64"/>
      <c r="R403" s="64"/>
      <c r="S403" s="64"/>
    </row>
    <row r="404" spans="3:19" x14ac:dyDescent="0.3">
      <c r="C404" s="64"/>
      <c r="E404" s="64"/>
      <c r="F404" s="64"/>
      <c r="G404" s="64"/>
      <c r="H404" s="64"/>
      <c r="I404" s="64"/>
      <c r="J404" s="64"/>
      <c r="K404" s="64"/>
      <c r="L404" s="64"/>
      <c r="M404" s="64"/>
      <c r="N404" s="64"/>
      <c r="O404" s="64"/>
      <c r="P404" s="64"/>
      <c r="Q404" s="64"/>
      <c r="R404" s="64"/>
      <c r="S404" s="64"/>
    </row>
    <row r="405" spans="3:19" x14ac:dyDescent="0.3">
      <c r="C405" s="64"/>
      <c r="E405" s="64"/>
      <c r="F405" s="64"/>
      <c r="G405" s="64"/>
      <c r="H405" s="64"/>
      <c r="I405" s="64"/>
      <c r="J405" s="64"/>
      <c r="K405" s="64"/>
      <c r="L405" s="64"/>
      <c r="M405" s="64"/>
      <c r="N405" s="64"/>
      <c r="O405" s="64"/>
      <c r="P405" s="64"/>
      <c r="Q405" s="64"/>
      <c r="R405" s="64"/>
      <c r="S405" s="64"/>
    </row>
    <row r="406" spans="3:19" x14ac:dyDescent="0.3">
      <c r="C406" s="64"/>
      <c r="E406" s="64"/>
      <c r="F406" s="64"/>
      <c r="G406" s="64"/>
      <c r="H406" s="64"/>
      <c r="I406" s="64"/>
      <c r="J406" s="64"/>
      <c r="K406" s="64"/>
      <c r="L406" s="64"/>
      <c r="M406" s="64"/>
      <c r="N406" s="64"/>
      <c r="O406" s="64"/>
      <c r="P406" s="64"/>
      <c r="Q406" s="64"/>
      <c r="R406" s="64"/>
      <c r="S406" s="64"/>
    </row>
    <row r="407" spans="3:19" x14ac:dyDescent="0.3">
      <c r="C407" s="64"/>
      <c r="E407" s="64"/>
      <c r="F407" s="64"/>
      <c r="G407" s="64"/>
      <c r="H407" s="64"/>
      <c r="I407" s="64"/>
      <c r="J407" s="64"/>
      <c r="K407" s="64"/>
      <c r="L407" s="64"/>
      <c r="M407" s="64"/>
      <c r="N407" s="64"/>
      <c r="O407" s="64"/>
      <c r="P407" s="64"/>
      <c r="Q407" s="64"/>
      <c r="R407" s="64"/>
      <c r="S407" s="64"/>
    </row>
    <row r="408" spans="3:19" x14ac:dyDescent="0.3">
      <c r="C408" s="64"/>
      <c r="E408" s="64"/>
      <c r="F408" s="64"/>
      <c r="G408" s="64"/>
      <c r="H408" s="64"/>
      <c r="I408" s="64"/>
      <c r="J408" s="64"/>
      <c r="K408" s="64"/>
      <c r="L408" s="64"/>
      <c r="M408" s="64"/>
      <c r="N408" s="64"/>
      <c r="O408" s="64"/>
      <c r="P408" s="64"/>
      <c r="Q408" s="64"/>
      <c r="R408" s="64"/>
      <c r="S408" s="64"/>
    </row>
    <row r="409" spans="3:19" x14ac:dyDescent="0.3">
      <c r="C409" s="64"/>
      <c r="E409" s="64"/>
      <c r="F409" s="64"/>
      <c r="G409" s="64"/>
      <c r="H409" s="64"/>
      <c r="I409" s="64"/>
      <c r="J409" s="64"/>
      <c r="K409" s="64"/>
      <c r="L409" s="64"/>
      <c r="M409" s="64"/>
      <c r="N409" s="64"/>
      <c r="O409" s="64"/>
      <c r="P409" s="64"/>
      <c r="Q409" s="64"/>
      <c r="R409" s="64"/>
      <c r="S409" s="64"/>
    </row>
    <row r="410" spans="3:19" x14ac:dyDescent="0.3">
      <c r="C410" s="64"/>
      <c r="E410" s="64"/>
      <c r="F410" s="64"/>
      <c r="G410" s="64"/>
      <c r="H410" s="64"/>
      <c r="I410" s="64"/>
      <c r="J410" s="64"/>
      <c r="K410" s="64"/>
      <c r="L410" s="64"/>
      <c r="M410" s="64"/>
      <c r="N410" s="64"/>
      <c r="O410" s="64"/>
      <c r="P410" s="64"/>
      <c r="Q410" s="64"/>
      <c r="R410" s="64"/>
      <c r="S410" s="64"/>
    </row>
    <row r="411" spans="3:19" x14ac:dyDescent="0.3">
      <c r="C411" s="64"/>
      <c r="E411" s="64"/>
      <c r="F411" s="64"/>
      <c r="G411" s="64"/>
      <c r="H411" s="64"/>
      <c r="I411" s="64"/>
      <c r="J411" s="64"/>
      <c r="K411" s="64"/>
      <c r="L411" s="64"/>
      <c r="M411" s="64"/>
      <c r="N411" s="64"/>
      <c r="O411" s="64"/>
      <c r="P411" s="64"/>
      <c r="Q411" s="64"/>
      <c r="R411" s="64"/>
      <c r="S411" s="64"/>
    </row>
    <row r="412" spans="3:19" x14ac:dyDescent="0.3">
      <c r="C412" s="64"/>
      <c r="E412" s="64"/>
      <c r="F412" s="64"/>
      <c r="G412" s="64"/>
      <c r="H412" s="64"/>
      <c r="I412" s="64"/>
      <c r="J412" s="64"/>
      <c r="K412" s="64"/>
      <c r="L412" s="64"/>
      <c r="M412" s="64"/>
      <c r="N412" s="64"/>
      <c r="O412" s="64"/>
      <c r="P412" s="64"/>
      <c r="Q412" s="64"/>
      <c r="R412" s="64"/>
      <c r="S412" s="64"/>
    </row>
    <row r="413" spans="3:19" x14ac:dyDescent="0.3">
      <c r="C413" s="64"/>
      <c r="E413" s="64"/>
      <c r="F413" s="64"/>
      <c r="G413" s="64"/>
      <c r="H413" s="64"/>
      <c r="I413" s="64"/>
      <c r="J413" s="64"/>
      <c r="K413" s="64"/>
      <c r="L413" s="64"/>
      <c r="M413" s="64"/>
      <c r="N413" s="64"/>
      <c r="O413" s="64"/>
      <c r="P413" s="64"/>
      <c r="Q413" s="64"/>
      <c r="R413" s="64"/>
      <c r="S413" s="64"/>
    </row>
    <row r="414" spans="3:19" x14ac:dyDescent="0.3">
      <c r="C414" s="64"/>
      <c r="E414" s="64"/>
      <c r="F414" s="64"/>
      <c r="G414" s="64"/>
      <c r="H414" s="64"/>
      <c r="I414" s="64"/>
      <c r="J414" s="64"/>
      <c r="K414" s="64"/>
      <c r="L414" s="64"/>
      <c r="M414" s="64"/>
      <c r="N414" s="64"/>
      <c r="O414" s="64"/>
      <c r="P414" s="64"/>
      <c r="Q414" s="64"/>
      <c r="R414" s="64"/>
      <c r="S414" s="64"/>
    </row>
    <row r="415" spans="3:19" x14ac:dyDescent="0.3">
      <c r="C415" s="64"/>
      <c r="E415" s="64"/>
      <c r="F415" s="64"/>
      <c r="G415" s="64"/>
      <c r="H415" s="64"/>
      <c r="I415" s="64"/>
      <c r="J415" s="64"/>
      <c r="K415" s="64"/>
      <c r="L415" s="64"/>
      <c r="M415" s="64"/>
      <c r="N415" s="64"/>
      <c r="O415" s="64"/>
      <c r="P415" s="64"/>
      <c r="Q415" s="64"/>
      <c r="R415" s="64"/>
      <c r="S415" s="64"/>
    </row>
    <row r="416" spans="3:19" x14ac:dyDescent="0.3">
      <c r="C416" s="64"/>
      <c r="E416" s="64"/>
      <c r="F416" s="64"/>
      <c r="G416" s="64"/>
      <c r="H416" s="64"/>
      <c r="I416" s="64"/>
      <c r="J416" s="64"/>
      <c r="K416" s="64"/>
      <c r="L416" s="64"/>
      <c r="M416" s="64"/>
      <c r="N416" s="64"/>
      <c r="O416" s="64"/>
      <c r="P416" s="64"/>
      <c r="Q416" s="64"/>
      <c r="R416" s="64"/>
      <c r="S416" s="64"/>
    </row>
    <row r="417" spans="3:19" x14ac:dyDescent="0.3">
      <c r="C417" s="64"/>
      <c r="E417" s="64"/>
      <c r="F417" s="64"/>
      <c r="G417" s="64"/>
      <c r="H417" s="64"/>
      <c r="I417" s="64"/>
      <c r="J417" s="64"/>
      <c r="K417" s="64"/>
      <c r="L417" s="64"/>
      <c r="M417" s="64"/>
      <c r="N417" s="64"/>
      <c r="O417" s="64"/>
      <c r="P417" s="64"/>
      <c r="Q417" s="64"/>
      <c r="R417" s="64"/>
      <c r="S417" s="64"/>
    </row>
    <row r="418" spans="3:19" x14ac:dyDescent="0.3">
      <c r="C418" s="64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</row>
    <row r="419" spans="3:19" x14ac:dyDescent="0.3">
      <c r="C419" s="64"/>
      <c r="E419" s="64"/>
      <c r="F419" s="64"/>
      <c r="G419" s="64"/>
      <c r="H419" s="64"/>
      <c r="I419" s="64"/>
      <c r="J419" s="64"/>
      <c r="K419" s="64"/>
      <c r="L419" s="64"/>
      <c r="M419" s="64"/>
      <c r="N419" s="64"/>
      <c r="O419" s="64"/>
      <c r="P419" s="64"/>
      <c r="Q419" s="64"/>
      <c r="R419" s="64"/>
      <c r="S419" s="64"/>
    </row>
    <row r="420" spans="3:19" x14ac:dyDescent="0.3">
      <c r="C420" s="64"/>
      <c r="E420" s="64"/>
      <c r="F420" s="64"/>
      <c r="G420" s="64"/>
      <c r="H420" s="64"/>
      <c r="I420" s="64"/>
      <c r="J420" s="64"/>
      <c r="K420" s="64"/>
      <c r="L420" s="64"/>
      <c r="M420" s="64"/>
      <c r="N420" s="64"/>
      <c r="O420" s="64"/>
      <c r="P420" s="64"/>
      <c r="Q420" s="64"/>
      <c r="R420" s="64"/>
      <c r="S420" s="64"/>
    </row>
    <row r="421" spans="3:19" x14ac:dyDescent="0.3">
      <c r="C421" s="64"/>
      <c r="E421" s="64"/>
      <c r="F421" s="64"/>
      <c r="G421" s="64"/>
      <c r="H421" s="64"/>
      <c r="I421" s="64"/>
      <c r="J421" s="64"/>
      <c r="K421" s="64"/>
      <c r="L421" s="64"/>
      <c r="M421" s="64"/>
      <c r="N421" s="64"/>
      <c r="O421" s="64"/>
      <c r="P421" s="64"/>
      <c r="Q421" s="64"/>
      <c r="R421" s="64"/>
      <c r="S421" s="64"/>
    </row>
    <row r="422" spans="3:19" x14ac:dyDescent="0.3">
      <c r="C422" s="64"/>
      <c r="E422" s="64"/>
      <c r="F422" s="64"/>
      <c r="G422" s="64"/>
      <c r="H422" s="64"/>
      <c r="I422" s="64"/>
      <c r="J422" s="64"/>
      <c r="K422" s="64"/>
      <c r="L422" s="64"/>
      <c r="M422" s="64"/>
      <c r="N422" s="64"/>
      <c r="O422" s="64"/>
      <c r="P422" s="64"/>
      <c r="Q422" s="64"/>
      <c r="R422" s="64"/>
      <c r="S422" s="64"/>
    </row>
    <row r="423" spans="3:19" x14ac:dyDescent="0.3">
      <c r="C423" s="64"/>
      <c r="E423" s="64"/>
      <c r="F423" s="64"/>
      <c r="G423" s="64"/>
      <c r="H423" s="64"/>
      <c r="I423" s="64"/>
      <c r="J423" s="64"/>
      <c r="K423" s="64"/>
      <c r="L423" s="64"/>
      <c r="M423" s="64"/>
      <c r="N423" s="64"/>
      <c r="O423" s="64"/>
      <c r="P423" s="64"/>
      <c r="Q423" s="64"/>
      <c r="R423" s="64"/>
      <c r="S423" s="64"/>
    </row>
    <row r="424" spans="3:19" x14ac:dyDescent="0.3">
      <c r="C424" s="64"/>
      <c r="E424" s="64"/>
      <c r="F424" s="64"/>
      <c r="G424" s="64"/>
      <c r="H424" s="64"/>
      <c r="I424" s="64"/>
      <c r="J424" s="64"/>
      <c r="K424" s="64"/>
      <c r="L424" s="64"/>
      <c r="M424" s="64"/>
      <c r="N424" s="64"/>
      <c r="O424" s="64"/>
      <c r="P424" s="64"/>
      <c r="Q424" s="64"/>
      <c r="R424" s="64"/>
      <c r="S424" s="64"/>
    </row>
    <row r="425" spans="3:19" x14ac:dyDescent="0.3">
      <c r="C425" s="64"/>
      <c r="E425" s="64"/>
      <c r="F425" s="64"/>
      <c r="G425" s="64"/>
      <c r="H425" s="64"/>
      <c r="I425" s="64"/>
      <c r="J425" s="64"/>
      <c r="K425" s="64"/>
      <c r="L425" s="64"/>
      <c r="M425" s="64"/>
      <c r="N425" s="64"/>
      <c r="O425" s="64"/>
      <c r="P425" s="64"/>
      <c r="Q425" s="64"/>
      <c r="R425" s="64"/>
      <c r="S425" s="64"/>
    </row>
    <row r="426" spans="3:19" x14ac:dyDescent="0.3">
      <c r="C426" s="64"/>
      <c r="E426" s="64"/>
      <c r="F426" s="64"/>
      <c r="G426" s="64"/>
      <c r="H426" s="64"/>
      <c r="I426" s="64"/>
      <c r="J426" s="64"/>
      <c r="K426" s="64"/>
      <c r="L426" s="64"/>
      <c r="M426" s="64"/>
      <c r="N426" s="64"/>
      <c r="O426" s="64"/>
      <c r="P426" s="64"/>
      <c r="Q426" s="64"/>
      <c r="R426" s="64"/>
      <c r="S426" s="64"/>
    </row>
    <row r="427" spans="3:19" x14ac:dyDescent="0.3">
      <c r="C427" s="64"/>
      <c r="E427" s="64"/>
      <c r="F427" s="64"/>
      <c r="G427" s="64"/>
      <c r="H427" s="64"/>
      <c r="I427" s="64"/>
      <c r="J427" s="64"/>
      <c r="K427" s="64"/>
      <c r="L427" s="64"/>
      <c r="M427" s="64"/>
      <c r="N427" s="64"/>
      <c r="O427" s="64"/>
      <c r="P427" s="64"/>
      <c r="Q427" s="64"/>
      <c r="R427" s="64"/>
      <c r="S427" s="64"/>
    </row>
    <row r="428" spans="3:19" x14ac:dyDescent="0.3">
      <c r="C428" s="64"/>
      <c r="E428" s="64"/>
      <c r="F428" s="64"/>
      <c r="G428" s="64"/>
      <c r="H428" s="64"/>
      <c r="I428" s="64"/>
      <c r="J428" s="64"/>
      <c r="K428" s="64"/>
      <c r="L428" s="64"/>
      <c r="M428" s="64"/>
      <c r="N428" s="64"/>
      <c r="O428" s="64"/>
      <c r="P428" s="64"/>
      <c r="Q428" s="64"/>
      <c r="R428" s="64"/>
      <c r="S428" s="64"/>
    </row>
    <row r="429" spans="3:19" x14ac:dyDescent="0.3">
      <c r="C429" s="64"/>
      <c r="E429" s="64"/>
      <c r="F429" s="64"/>
      <c r="G429" s="64"/>
      <c r="H429" s="64"/>
      <c r="I429" s="64"/>
      <c r="J429" s="64"/>
      <c r="K429" s="64"/>
      <c r="L429" s="64"/>
      <c r="M429" s="64"/>
      <c r="N429" s="64"/>
      <c r="O429" s="64"/>
      <c r="P429" s="64"/>
      <c r="Q429" s="64"/>
      <c r="R429" s="64"/>
      <c r="S429" s="64"/>
    </row>
    <row r="430" spans="3:19" x14ac:dyDescent="0.3">
      <c r="C430" s="64"/>
      <c r="E430" s="64"/>
      <c r="F430" s="64"/>
      <c r="G430" s="64"/>
      <c r="H430" s="64"/>
      <c r="I430" s="64"/>
      <c r="J430" s="64"/>
      <c r="K430" s="64"/>
      <c r="L430" s="64"/>
      <c r="M430" s="64"/>
      <c r="N430" s="64"/>
      <c r="O430" s="64"/>
      <c r="P430" s="64"/>
      <c r="Q430" s="64"/>
      <c r="R430" s="64"/>
      <c r="S430" s="64"/>
    </row>
    <row r="431" spans="3:19" x14ac:dyDescent="0.3">
      <c r="C431" s="64"/>
      <c r="E431" s="64"/>
      <c r="F431" s="64"/>
      <c r="G431" s="64"/>
      <c r="H431" s="64"/>
      <c r="I431" s="64"/>
      <c r="J431" s="64"/>
      <c r="K431" s="64"/>
      <c r="L431" s="64"/>
      <c r="M431" s="64"/>
      <c r="N431" s="64"/>
      <c r="O431" s="64"/>
      <c r="P431" s="64"/>
      <c r="Q431" s="64"/>
      <c r="R431" s="64"/>
      <c r="S431" s="64"/>
    </row>
    <row r="432" spans="3:19" x14ac:dyDescent="0.3">
      <c r="C432" s="64"/>
      <c r="E432" s="64"/>
      <c r="F432" s="64"/>
      <c r="G432" s="64"/>
      <c r="H432" s="64"/>
      <c r="I432" s="64"/>
      <c r="J432" s="64"/>
      <c r="K432" s="64"/>
      <c r="L432" s="64"/>
      <c r="M432" s="64"/>
      <c r="N432" s="64"/>
      <c r="O432" s="64"/>
      <c r="P432" s="64"/>
      <c r="Q432" s="64"/>
      <c r="R432" s="64"/>
      <c r="S432" s="64"/>
    </row>
    <row r="433" spans="3:19" x14ac:dyDescent="0.3">
      <c r="C433" s="64"/>
      <c r="E433" s="64"/>
      <c r="F433" s="64"/>
      <c r="G433" s="64"/>
      <c r="H433" s="64"/>
      <c r="I433" s="64"/>
      <c r="J433" s="64"/>
      <c r="K433" s="64"/>
      <c r="L433" s="64"/>
      <c r="M433" s="64"/>
      <c r="N433" s="64"/>
      <c r="O433" s="64"/>
      <c r="P433" s="64"/>
      <c r="Q433" s="64"/>
      <c r="R433" s="64"/>
      <c r="S433" s="64"/>
    </row>
    <row r="434" spans="3:19" x14ac:dyDescent="0.3">
      <c r="C434" s="64"/>
      <c r="E434" s="64"/>
      <c r="F434" s="64"/>
      <c r="G434" s="64"/>
      <c r="H434" s="64"/>
      <c r="I434" s="64"/>
      <c r="J434" s="64"/>
      <c r="K434" s="64"/>
      <c r="L434" s="64"/>
      <c r="M434" s="64"/>
      <c r="N434" s="64"/>
      <c r="O434" s="64"/>
      <c r="P434" s="64"/>
      <c r="Q434" s="64"/>
      <c r="R434" s="64"/>
      <c r="S434" s="64"/>
    </row>
    <row r="435" spans="3:19" x14ac:dyDescent="0.3">
      <c r="C435" s="64"/>
      <c r="E435" s="64"/>
      <c r="F435" s="64"/>
      <c r="G435" s="64"/>
      <c r="H435" s="64"/>
      <c r="I435" s="64"/>
      <c r="J435" s="64"/>
      <c r="K435" s="64"/>
      <c r="L435" s="64"/>
      <c r="M435" s="64"/>
      <c r="N435" s="64"/>
      <c r="O435" s="64"/>
      <c r="P435" s="64"/>
      <c r="Q435" s="64"/>
      <c r="R435" s="64"/>
      <c r="S435" s="64"/>
    </row>
    <row r="436" spans="3:19" x14ac:dyDescent="0.3">
      <c r="C436" s="64"/>
      <c r="E436" s="64"/>
      <c r="F436" s="64"/>
      <c r="G436" s="64"/>
      <c r="H436" s="64"/>
      <c r="I436" s="64"/>
      <c r="J436" s="64"/>
      <c r="K436" s="64"/>
      <c r="L436" s="64"/>
      <c r="M436" s="64"/>
      <c r="N436" s="64"/>
      <c r="O436" s="64"/>
      <c r="P436" s="64"/>
      <c r="Q436" s="64"/>
      <c r="R436" s="64"/>
      <c r="S436" s="64"/>
    </row>
    <row r="437" spans="3:19" x14ac:dyDescent="0.3">
      <c r="C437" s="64"/>
      <c r="E437" s="64"/>
      <c r="F437" s="64"/>
      <c r="G437" s="64"/>
      <c r="H437" s="64"/>
      <c r="I437" s="64"/>
      <c r="J437" s="64"/>
      <c r="K437" s="64"/>
      <c r="L437" s="64"/>
      <c r="M437" s="64"/>
      <c r="N437" s="64"/>
      <c r="O437" s="64"/>
      <c r="P437" s="64"/>
      <c r="Q437" s="64"/>
      <c r="R437" s="64"/>
      <c r="S437" s="64"/>
    </row>
    <row r="438" spans="3:19" x14ac:dyDescent="0.3">
      <c r="C438" s="64"/>
      <c r="E438" s="64"/>
      <c r="F438" s="64"/>
      <c r="G438" s="64"/>
      <c r="H438" s="64"/>
      <c r="I438" s="64"/>
      <c r="J438" s="64"/>
      <c r="K438" s="64"/>
      <c r="L438" s="64"/>
      <c r="M438" s="64"/>
      <c r="N438" s="64"/>
      <c r="O438" s="64"/>
      <c r="P438" s="64"/>
      <c r="Q438" s="64"/>
      <c r="R438" s="64"/>
      <c r="S438" s="64"/>
    </row>
    <row r="439" spans="3:19" x14ac:dyDescent="0.3">
      <c r="C439" s="64"/>
      <c r="E439" s="64"/>
      <c r="F439" s="64"/>
      <c r="G439" s="64"/>
      <c r="H439" s="64"/>
      <c r="I439" s="64"/>
      <c r="J439" s="64"/>
      <c r="K439" s="64"/>
      <c r="L439" s="64"/>
      <c r="M439" s="64"/>
      <c r="N439" s="64"/>
      <c r="O439" s="64"/>
      <c r="P439" s="64"/>
      <c r="Q439" s="64"/>
      <c r="R439" s="64"/>
      <c r="S439" s="64"/>
    </row>
    <row r="440" spans="3:19" x14ac:dyDescent="0.3">
      <c r="C440" s="64"/>
      <c r="E440" s="64"/>
      <c r="F440" s="64"/>
      <c r="G440" s="64"/>
      <c r="H440" s="64"/>
      <c r="I440" s="64"/>
      <c r="J440" s="64"/>
      <c r="K440" s="64"/>
      <c r="L440" s="64"/>
      <c r="M440" s="64"/>
      <c r="N440" s="64"/>
      <c r="O440" s="64"/>
      <c r="P440" s="64"/>
      <c r="Q440" s="64"/>
      <c r="R440" s="64"/>
      <c r="S440" s="64"/>
    </row>
    <row r="441" spans="3:19" x14ac:dyDescent="0.3">
      <c r="C441" s="64"/>
      <c r="E441" s="64"/>
      <c r="F441" s="64"/>
      <c r="G441" s="64"/>
      <c r="H441" s="64"/>
      <c r="I441" s="64"/>
      <c r="J441" s="64"/>
      <c r="K441" s="64"/>
      <c r="L441" s="64"/>
      <c r="M441" s="64"/>
      <c r="N441" s="64"/>
      <c r="O441" s="64"/>
      <c r="P441" s="64"/>
      <c r="Q441" s="64"/>
      <c r="R441" s="64"/>
      <c r="S441" s="64"/>
    </row>
    <row r="442" spans="3:19" x14ac:dyDescent="0.3">
      <c r="C442" s="64"/>
      <c r="E442" s="64"/>
      <c r="F442" s="64"/>
      <c r="G442" s="64"/>
      <c r="H442" s="64"/>
      <c r="I442" s="64"/>
      <c r="J442" s="64"/>
      <c r="K442" s="64"/>
      <c r="L442" s="64"/>
      <c r="M442" s="64"/>
      <c r="N442" s="64"/>
      <c r="O442" s="64"/>
      <c r="P442" s="64"/>
      <c r="Q442" s="64"/>
      <c r="R442" s="64"/>
      <c r="S442" s="64"/>
    </row>
    <row r="443" spans="3:19" x14ac:dyDescent="0.3">
      <c r="C443" s="64"/>
      <c r="E443" s="64"/>
      <c r="F443" s="64"/>
      <c r="G443" s="64"/>
      <c r="H443" s="64"/>
      <c r="I443" s="64"/>
      <c r="J443" s="64"/>
      <c r="K443" s="64"/>
      <c r="L443" s="64"/>
      <c r="M443" s="64"/>
      <c r="N443" s="64"/>
      <c r="O443" s="64"/>
      <c r="P443" s="64"/>
      <c r="Q443" s="64"/>
      <c r="R443" s="64"/>
      <c r="S443" s="64"/>
    </row>
    <row r="444" spans="3:19" x14ac:dyDescent="0.3">
      <c r="C444" s="64"/>
      <c r="E444" s="64"/>
      <c r="F444" s="64"/>
      <c r="G444" s="64"/>
      <c r="H444" s="64"/>
      <c r="I444" s="64"/>
      <c r="J444" s="64"/>
      <c r="K444" s="64"/>
      <c r="L444" s="64"/>
      <c r="M444" s="64"/>
      <c r="N444" s="64"/>
      <c r="O444" s="64"/>
      <c r="P444" s="64"/>
      <c r="Q444" s="64"/>
      <c r="R444" s="64"/>
      <c r="S444" s="64"/>
    </row>
    <row r="445" spans="3:19" x14ac:dyDescent="0.3">
      <c r="C445" s="64"/>
      <c r="E445" s="64"/>
      <c r="F445" s="64"/>
      <c r="G445" s="64"/>
      <c r="H445" s="64"/>
      <c r="I445" s="64"/>
      <c r="J445" s="64"/>
      <c r="K445" s="64"/>
      <c r="L445" s="64"/>
      <c r="M445" s="64"/>
      <c r="N445" s="64"/>
      <c r="O445" s="64"/>
      <c r="P445" s="64"/>
      <c r="Q445" s="64"/>
      <c r="R445" s="64"/>
      <c r="S445" s="64"/>
    </row>
    <row r="446" spans="3:19" x14ac:dyDescent="0.3">
      <c r="C446" s="64"/>
      <c r="E446" s="64"/>
      <c r="F446" s="64"/>
      <c r="G446" s="64"/>
      <c r="H446" s="64"/>
      <c r="I446" s="64"/>
      <c r="J446" s="64"/>
      <c r="K446" s="64"/>
      <c r="L446" s="64"/>
      <c r="M446" s="64"/>
      <c r="N446" s="64"/>
      <c r="O446" s="64"/>
      <c r="P446" s="64"/>
      <c r="Q446" s="64"/>
      <c r="R446" s="64"/>
      <c r="S446" s="64"/>
    </row>
    <row r="447" spans="3:19" x14ac:dyDescent="0.3">
      <c r="C447" s="64"/>
      <c r="E447" s="64"/>
      <c r="F447" s="64"/>
      <c r="G447" s="64"/>
      <c r="H447" s="64"/>
      <c r="I447" s="64"/>
      <c r="J447" s="64"/>
      <c r="K447" s="64"/>
      <c r="L447" s="64"/>
      <c r="M447" s="64"/>
      <c r="N447" s="64"/>
      <c r="O447" s="64"/>
      <c r="P447" s="64"/>
      <c r="Q447" s="64"/>
      <c r="R447" s="64"/>
      <c r="S447" s="64"/>
    </row>
    <row r="448" spans="3:19" x14ac:dyDescent="0.3">
      <c r="C448" s="64"/>
      <c r="E448" s="64"/>
      <c r="F448" s="64"/>
      <c r="G448" s="64"/>
      <c r="H448" s="64"/>
      <c r="I448" s="64"/>
      <c r="J448" s="64"/>
      <c r="K448" s="64"/>
      <c r="L448" s="64"/>
      <c r="M448" s="64"/>
      <c r="N448" s="64"/>
      <c r="O448" s="64"/>
      <c r="P448" s="64"/>
      <c r="Q448" s="64"/>
      <c r="R448" s="64"/>
      <c r="S448" s="64"/>
    </row>
    <row r="449" spans="3:19" x14ac:dyDescent="0.3">
      <c r="C449" s="64"/>
      <c r="E449" s="64"/>
      <c r="F449" s="64"/>
      <c r="G449" s="64"/>
      <c r="H449" s="64"/>
      <c r="I449" s="64"/>
      <c r="J449" s="64"/>
      <c r="K449" s="64"/>
      <c r="L449" s="64"/>
      <c r="M449" s="64"/>
      <c r="N449" s="64"/>
      <c r="O449" s="64"/>
      <c r="P449" s="64"/>
      <c r="Q449" s="64"/>
      <c r="R449" s="64"/>
      <c r="S449" s="64"/>
    </row>
    <row r="450" spans="3:19" x14ac:dyDescent="0.3">
      <c r="C450" s="64"/>
      <c r="E450" s="64"/>
      <c r="F450" s="64"/>
      <c r="G450" s="64"/>
      <c r="H450" s="64"/>
      <c r="I450" s="64"/>
      <c r="J450" s="64"/>
      <c r="K450" s="64"/>
      <c r="L450" s="64"/>
      <c r="M450" s="64"/>
      <c r="N450" s="64"/>
      <c r="O450" s="64"/>
      <c r="P450" s="64"/>
      <c r="Q450" s="64"/>
      <c r="R450" s="64"/>
      <c r="S450" s="64"/>
    </row>
    <row r="451" spans="3:19" x14ac:dyDescent="0.3">
      <c r="C451" s="64"/>
      <c r="E451" s="64"/>
      <c r="F451" s="64"/>
      <c r="G451" s="64"/>
      <c r="H451" s="64"/>
      <c r="I451" s="64"/>
      <c r="J451" s="64"/>
      <c r="K451" s="64"/>
      <c r="L451" s="64"/>
      <c r="M451" s="64"/>
      <c r="N451" s="64"/>
      <c r="O451" s="64"/>
      <c r="P451" s="64"/>
      <c r="Q451" s="64"/>
      <c r="R451" s="64"/>
      <c r="S451" s="64"/>
    </row>
    <row r="452" spans="3:19" x14ac:dyDescent="0.3">
      <c r="C452" s="64"/>
      <c r="E452" s="64"/>
      <c r="F452" s="64"/>
      <c r="G452" s="64"/>
      <c r="H452" s="64"/>
      <c r="I452" s="64"/>
      <c r="J452" s="64"/>
      <c r="K452" s="64"/>
      <c r="L452" s="64"/>
      <c r="M452" s="64"/>
      <c r="N452" s="64"/>
      <c r="O452" s="64"/>
      <c r="P452" s="64"/>
      <c r="Q452" s="64"/>
      <c r="R452" s="64"/>
      <c r="S452" s="64"/>
    </row>
    <row r="453" spans="3:19" x14ac:dyDescent="0.3">
      <c r="C453" s="64"/>
      <c r="E453" s="64"/>
      <c r="F453" s="64"/>
      <c r="G453" s="64"/>
      <c r="H453" s="64"/>
      <c r="I453" s="64"/>
      <c r="J453" s="64"/>
      <c r="K453" s="64"/>
      <c r="L453" s="64"/>
      <c r="M453" s="64"/>
      <c r="N453" s="64"/>
      <c r="O453" s="64"/>
      <c r="P453" s="64"/>
      <c r="Q453" s="64"/>
      <c r="R453" s="64"/>
      <c r="S453" s="64"/>
    </row>
    <row r="454" spans="3:19" x14ac:dyDescent="0.3">
      <c r="C454" s="64"/>
      <c r="E454" s="64"/>
      <c r="F454" s="64"/>
      <c r="G454" s="64"/>
      <c r="H454" s="64"/>
      <c r="I454" s="64"/>
      <c r="J454" s="64"/>
      <c r="K454" s="64"/>
      <c r="L454" s="64"/>
      <c r="M454" s="64"/>
      <c r="N454" s="64"/>
      <c r="O454" s="64"/>
      <c r="P454" s="64"/>
      <c r="Q454" s="64"/>
      <c r="R454" s="64"/>
      <c r="S454" s="64"/>
    </row>
    <row r="455" spans="3:19" x14ac:dyDescent="0.3">
      <c r="C455" s="64"/>
      <c r="E455" s="64"/>
      <c r="F455" s="64"/>
      <c r="G455" s="64"/>
      <c r="H455" s="64"/>
      <c r="I455" s="64"/>
      <c r="J455" s="64"/>
      <c r="K455" s="64"/>
      <c r="L455" s="64"/>
      <c r="M455" s="64"/>
      <c r="N455" s="64"/>
      <c r="O455" s="64"/>
      <c r="P455" s="64"/>
      <c r="Q455" s="64"/>
      <c r="R455" s="64"/>
      <c r="S455" s="64"/>
    </row>
    <row r="456" spans="3:19" x14ac:dyDescent="0.3">
      <c r="C456" s="64"/>
      <c r="E456" s="64"/>
      <c r="F456" s="64"/>
      <c r="G456" s="64"/>
      <c r="H456" s="64"/>
      <c r="I456" s="64"/>
      <c r="J456" s="64"/>
      <c r="K456" s="64"/>
      <c r="L456" s="64"/>
      <c r="M456" s="64"/>
      <c r="N456" s="64"/>
      <c r="O456" s="64"/>
      <c r="P456" s="64"/>
      <c r="Q456" s="64"/>
      <c r="R456" s="64"/>
      <c r="S456" s="64"/>
    </row>
    <row r="457" spans="3:19" x14ac:dyDescent="0.3">
      <c r="C457" s="64"/>
      <c r="E457" s="64"/>
      <c r="F457" s="64"/>
      <c r="G457" s="64"/>
      <c r="H457" s="64"/>
      <c r="I457" s="64"/>
      <c r="J457" s="64"/>
      <c r="K457" s="64"/>
      <c r="L457" s="64"/>
      <c r="M457" s="64"/>
      <c r="N457" s="64"/>
      <c r="O457" s="64"/>
      <c r="P457" s="64"/>
      <c r="Q457" s="64"/>
      <c r="R457" s="64"/>
      <c r="S457" s="64"/>
    </row>
    <row r="458" spans="3:19" x14ac:dyDescent="0.3">
      <c r="C458" s="64"/>
      <c r="E458" s="64"/>
      <c r="F458" s="64"/>
      <c r="G458" s="64"/>
      <c r="H458" s="64"/>
      <c r="I458" s="64"/>
      <c r="J458" s="64"/>
      <c r="K458" s="64"/>
      <c r="L458" s="64"/>
      <c r="M458" s="64"/>
      <c r="N458" s="64"/>
      <c r="O458" s="64"/>
      <c r="P458" s="64"/>
      <c r="Q458" s="64"/>
      <c r="R458" s="64"/>
      <c r="S458" s="64"/>
    </row>
    <row r="459" spans="3:19" x14ac:dyDescent="0.3">
      <c r="C459" s="64"/>
      <c r="E459" s="64"/>
      <c r="F459" s="64"/>
      <c r="G459" s="64"/>
      <c r="H459" s="64"/>
      <c r="I459" s="64"/>
      <c r="J459" s="64"/>
      <c r="K459" s="64"/>
      <c r="L459" s="64"/>
      <c r="M459" s="64"/>
      <c r="N459" s="64"/>
      <c r="O459" s="64"/>
      <c r="P459" s="64"/>
      <c r="Q459" s="64"/>
      <c r="R459" s="64"/>
      <c r="S459" s="64"/>
    </row>
    <row r="460" spans="3:19" x14ac:dyDescent="0.3">
      <c r="C460" s="64"/>
      <c r="E460" s="64"/>
      <c r="F460" s="64"/>
      <c r="G460" s="64"/>
      <c r="H460" s="64"/>
      <c r="I460" s="64"/>
      <c r="J460" s="64"/>
      <c r="K460" s="64"/>
      <c r="L460" s="64"/>
      <c r="M460" s="64"/>
      <c r="N460" s="64"/>
      <c r="O460" s="64"/>
      <c r="P460" s="64"/>
      <c r="Q460" s="64"/>
      <c r="R460" s="64"/>
      <c r="S460" s="64"/>
    </row>
    <row r="461" spans="3:19" x14ac:dyDescent="0.3">
      <c r="C461" s="64"/>
      <c r="E461" s="64"/>
      <c r="F461" s="64"/>
      <c r="G461" s="64"/>
      <c r="H461" s="64"/>
      <c r="I461" s="64"/>
      <c r="J461" s="64"/>
      <c r="K461" s="64"/>
      <c r="L461" s="64"/>
      <c r="M461" s="64"/>
      <c r="N461" s="64"/>
      <c r="O461" s="64"/>
      <c r="P461" s="64"/>
      <c r="Q461" s="64"/>
      <c r="R461" s="64"/>
      <c r="S461" s="64"/>
    </row>
    <row r="462" spans="3:19" x14ac:dyDescent="0.3">
      <c r="C462" s="64"/>
      <c r="E462" s="64"/>
      <c r="F462" s="64"/>
      <c r="G462" s="64"/>
      <c r="H462" s="64"/>
      <c r="I462" s="64"/>
      <c r="J462" s="64"/>
      <c r="K462" s="64"/>
      <c r="L462" s="64"/>
      <c r="M462" s="64"/>
      <c r="N462" s="64"/>
      <c r="O462" s="64"/>
      <c r="P462" s="64"/>
      <c r="Q462" s="64"/>
      <c r="R462" s="64"/>
      <c r="S462" s="64"/>
    </row>
    <row r="463" spans="3:19" x14ac:dyDescent="0.3">
      <c r="C463" s="64"/>
      <c r="E463" s="64"/>
      <c r="F463" s="64"/>
      <c r="G463" s="64"/>
      <c r="H463" s="64"/>
      <c r="I463" s="64"/>
      <c r="J463" s="64"/>
      <c r="K463" s="64"/>
      <c r="L463" s="64"/>
      <c r="M463" s="64"/>
      <c r="N463" s="64"/>
      <c r="O463" s="64"/>
      <c r="P463" s="64"/>
      <c r="Q463" s="64"/>
      <c r="R463" s="64"/>
      <c r="S463" s="64"/>
    </row>
    <row r="464" spans="3:19" x14ac:dyDescent="0.3">
      <c r="C464" s="64"/>
      <c r="E464" s="64"/>
      <c r="F464" s="64"/>
      <c r="G464" s="64"/>
      <c r="H464" s="64"/>
      <c r="I464" s="64"/>
      <c r="J464" s="64"/>
      <c r="K464" s="64"/>
      <c r="L464" s="64"/>
      <c r="M464" s="64"/>
      <c r="N464" s="64"/>
      <c r="O464" s="64"/>
      <c r="P464" s="64"/>
      <c r="Q464" s="64"/>
      <c r="R464" s="64"/>
      <c r="S464" s="64"/>
    </row>
    <row r="465" spans="3:19" x14ac:dyDescent="0.3">
      <c r="C465" s="64"/>
      <c r="E465" s="64"/>
      <c r="F465" s="64"/>
      <c r="G465" s="64"/>
      <c r="H465" s="64"/>
      <c r="I465" s="64"/>
      <c r="J465" s="64"/>
      <c r="K465" s="64"/>
      <c r="L465" s="64"/>
      <c r="M465" s="64"/>
      <c r="N465" s="64"/>
      <c r="O465" s="64"/>
      <c r="P465" s="64"/>
      <c r="Q465" s="64"/>
      <c r="R465" s="64"/>
      <c r="S465" s="64"/>
    </row>
    <row r="466" spans="3:19" x14ac:dyDescent="0.3">
      <c r="C466" s="64"/>
      <c r="E466" s="64"/>
      <c r="F466" s="64"/>
      <c r="G466" s="64"/>
      <c r="H466" s="64"/>
      <c r="I466" s="64"/>
      <c r="J466" s="64"/>
      <c r="K466" s="64"/>
      <c r="L466" s="64"/>
      <c r="M466" s="64"/>
      <c r="N466" s="64"/>
      <c r="O466" s="64"/>
      <c r="P466" s="64"/>
      <c r="Q466" s="64"/>
      <c r="R466" s="64"/>
      <c r="S466" s="64"/>
    </row>
    <row r="467" spans="3:19" x14ac:dyDescent="0.3">
      <c r="C467" s="64"/>
      <c r="E467" s="64"/>
      <c r="F467" s="64"/>
      <c r="G467" s="64"/>
      <c r="H467" s="64"/>
      <c r="I467" s="64"/>
      <c r="J467" s="64"/>
      <c r="K467" s="64"/>
      <c r="L467" s="64"/>
      <c r="M467" s="64"/>
      <c r="N467" s="64"/>
      <c r="O467" s="64"/>
      <c r="P467" s="64"/>
      <c r="Q467" s="64"/>
      <c r="R467" s="64"/>
      <c r="S467" s="64"/>
    </row>
    <row r="468" spans="3:19" x14ac:dyDescent="0.3">
      <c r="C468" s="64"/>
      <c r="E468" s="64"/>
      <c r="F468" s="64"/>
      <c r="G468" s="64"/>
      <c r="H468" s="64"/>
      <c r="I468" s="64"/>
      <c r="J468" s="64"/>
      <c r="K468" s="64"/>
      <c r="L468" s="64"/>
      <c r="M468" s="64"/>
      <c r="N468" s="64"/>
      <c r="O468" s="64"/>
      <c r="P468" s="64"/>
      <c r="Q468" s="64"/>
      <c r="R468" s="64"/>
      <c r="S468" s="64"/>
    </row>
    <row r="469" spans="3:19" x14ac:dyDescent="0.3">
      <c r="C469" s="64"/>
      <c r="E469" s="64"/>
      <c r="F469" s="64"/>
      <c r="G469" s="64"/>
      <c r="H469" s="64"/>
      <c r="I469" s="64"/>
      <c r="J469" s="64"/>
      <c r="K469" s="64"/>
      <c r="L469" s="64"/>
      <c r="M469" s="64"/>
      <c r="N469" s="64"/>
      <c r="O469" s="64"/>
      <c r="P469" s="64"/>
      <c r="Q469" s="64"/>
      <c r="R469" s="64"/>
      <c r="S469" s="64"/>
    </row>
    <row r="470" spans="3:19" x14ac:dyDescent="0.3">
      <c r="C470" s="64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</row>
    <row r="471" spans="3:19" x14ac:dyDescent="0.3">
      <c r="C471" s="64"/>
      <c r="E471" s="64"/>
      <c r="F471" s="64"/>
      <c r="G471" s="64"/>
      <c r="H471" s="64"/>
      <c r="I471" s="64"/>
      <c r="J471" s="64"/>
      <c r="K471" s="64"/>
      <c r="L471" s="64"/>
      <c r="M471" s="64"/>
      <c r="N471" s="64"/>
      <c r="O471" s="64"/>
      <c r="P471" s="64"/>
      <c r="Q471" s="64"/>
      <c r="R471" s="64"/>
      <c r="S471" s="64"/>
    </row>
    <row r="472" spans="3:19" x14ac:dyDescent="0.3">
      <c r="C472" s="64"/>
      <c r="E472" s="64"/>
      <c r="F472" s="64"/>
      <c r="G472" s="64"/>
      <c r="H472" s="64"/>
      <c r="I472" s="64"/>
      <c r="J472" s="64"/>
      <c r="K472" s="64"/>
      <c r="L472" s="64"/>
      <c r="M472" s="64"/>
      <c r="N472" s="64"/>
      <c r="O472" s="64"/>
      <c r="P472" s="64"/>
      <c r="Q472" s="64"/>
      <c r="R472" s="64"/>
      <c r="S472" s="64"/>
    </row>
    <row r="473" spans="3:19" x14ac:dyDescent="0.3">
      <c r="C473" s="64"/>
      <c r="E473" s="64"/>
      <c r="F473" s="64"/>
      <c r="G473" s="64"/>
      <c r="H473" s="64"/>
      <c r="I473" s="64"/>
      <c r="J473" s="64"/>
      <c r="K473" s="64"/>
      <c r="L473" s="64"/>
      <c r="M473" s="64"/>
      <c r="N473" s="64"/>
      <c r="O473" s="64"/>
      <c r="P473" s="64"/>
      <c r="Q473" s="64"/>
      <c r="R473" s="64"/>
      <c r="S473" s="64"/>
    </row>
    <row r="474" spans="3:19" x14ac:dyDescent="0.3">
      <c r="C474" s="64"/>
      <c r="E474" s="64"/>
      <c r="F474" s="64"/>
      <c r="G474" s="64"/>
      <c r="H474" s="64"/>
      <c r="I474" s="64"/>
      <c r="J474" s="64"/>
      <c r="K474" s="64"/>
      <c r="L474" s="64"/>
      <c r="M474" s="64"/>
      <c r="N474" s="64"/>
      <c r="O474" s="64"/>
      <c r="P474" s="64"/>
      <c r="Q474" s="64"/>
      <c r="R474" s="64"/>
      <c r="S474" s="64"/>
    </row>
    <row r="475" spans="3:19" x14ac:dyDescent="0.3">
      <c r="C475" s="64"/>
      <c r="E475" s="64"/>
      <c r="F475" s="64"/>
      <c r="G475" s="64"/>
      <c r="H475" s="64"/>
      <c r="I475" s="64"/>
      <c r="J475" s="64"/>
      <c r="K475" s="64"/>
      <c r="L475" s="64"/>
      <c r="M475" s="64"/>
      <c r="N475" s="64"/>
      <c r="O475" s="64"/>
      <c r="P475" s="64"/>
      <c r="Q475" s="64"/>
      <c r="R475" s="64"/>
      <c r="S475" s="64"/>
    </row>
    <row r="476" spans="3:19" x14ac:dyDescent="0.3">
      <c r="C476" s="64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</row>
    <row r="477" spans="3:19" x14ac:dyDescent="0.3">
      <c r="C477" s="64"/>
      <c r="E477" s="64"/>
      <c r="F477" s="64"/>
      <c r="G477" s="64"/>
      <c r="H477" s="64"/>
      <c r="I477" s="64"/>
      <c r="J477" s="64"/>
      <c r="K477" s="64"/>
      <c r="L477" s="64"/>
      <c r="M477" s="64"/>
      <c r="N477" s="64"/>
      <c r="O477" s="64"/>
      <c r="P477" s="64"/>
      <c r="Q477" s="64"/>
      <c r="R477" s="64"/>
      <c r="S477" s="64"/>
    </row>
    <row r="478" spans="3:19" x14ac:dyDescent="0.3">
      <c r="C478" s="64"/>
      <c r="E478" s="64"/>
      <c r="F478" s="64"/>
      <c r="G478" s="64"/>
      <c r="H478" s="64"/>
      <c r="I478" s="64"/>
      <c r="J478" s="64"/>
      <c r="K478" s="64"/>
      <c r="L478" s="64"/>
      <c r="M478" s="64"/>
      <c r="N478" s="64"/>
      <c r="O478" s="64"/>
      <c r="P478" s="64"/>
      <c r="Q478" s="64"/>
      <c r="R478" s="64"/>
      <c r="S478" s="64"/>
    </row>
    <row r="479" spans="3:19" x14ac:dyDescent="0.3">
      <c r="C479" s="64"/>
      <c r="E479" s="64"/>
      <c r="F479" s="64"/>
      <c r="G479" s="64"/>
      <c r="H479" s="64"/>
      <c r="I479" s="64"/>
      <c r="J479" s="64"/>
      <c r="K479" s="64"/>
      <c r="L479" s="64"/>
      <c r="M479" s="64"/>
      <c r="N479" s="64"/>
      <c r="O479" s="64"/>
      <c r="P479" s="64"/>
      <c r="Q479" s="64"/>
      <c r="R479" s="64"/>
      <c r="S479" s="64"/>
    </row>
    <row r="480" spans="3:19" x14ac:dyDescent="0.3">
      <c r="C480" s="64"/>
      <c r="E480" s="64"/>
      <c r="F480" s="64"/>
      <c r="G480" s="64"/>
      <c r="H480" s="64"/>
      <c r="I480" s="64"/>
      <c r="J480" s="64"/>
      <c r="K480" s="64"/>
      <c r="L480" s="64"/>
      <c r="M480" s="64"/>
      <c r="N480" s="64"/>
      <c r="O480" s="64"/>
      <c r="P480" s="64"/>
      <c r="Q480" s="64"/>
      <c r="R480" s="64"/>
      <c r="S480" s="64"/>
    </row>
    <row r="481" spans="3:19" x14ac:dyDescent="0.3">
      <c r="C481" s="64"/>
      <c r="E481" s="64"/>
      <c r="F481" s="64"/>
      <c r="G481" s="64"/>
      <c r="H481" s="64"/>
      <c r="I481" s="64"/>
      <c r="J481" s="64"/>
      <c r="K481" s="64"/>
      <c r="L481" s="64"/>
      <c r="M481" s="64"/>
      <c r="N481" s="64"/>
      <c r="O481" s="64"/>
      <c r="P481" s="64"/>
      <c r="Q481" s="64"/>
      <c r="R481" s="64"/>
      <c r="S481" s="64"/>
    </row>
    <row r="482" spans="3:19" x14ac:dyDescent="0.3">
      <c r="C482" s="64"/>
      <c r="E482" s="64"/>
      <c r="F482" s="64"/>
      <c r="G482" s="64"/>
      <c r="H482" s="64"/>
      <c r="I482" s="64"/>
      <c r="J482" s="64"/>
      <c r="K482" s="64"/>
      <c r="L482" s="64"/>
      <c r="M482" s="64"/>
      <c r="N482" s="64"/>
      <c r="O482" s="64"/>
      <c r="P482" s="64"/>
      <c r="Q482" s="64"/>
      <c r="R482" s="64"/>
      <c r="S482" s="64"/>
    </row>
    <row r="483" spans="3:19" x14ac:dyDescent="0.3">
      <c r="C483" s="64"/>
      <c r="E483" s="64"/>
      <c r="F483" s="64"/>
      <c r="G483" s="64"/>
      <c r="H483" s="64"/>
      <c r="I483" s="64"/>
      <c r="J483" s="64"/>
      <c r="K483" s="64"/>
      <c r="L483" s="64"/>
      <c r="M483" s="64"/>
      <c r="N483" s="64"/>
      <c r="O483" s="64"/>
      <c r="P483" s="64"/>
      <c r="Q483" s="64"/>
      <c r="R483" s="64"/>
      <c r="S483" s="64"/>
    </row>
    <row r="484" spans="3:19" x14ac:dyDescent="0.3">
      <c r="C484" s="64"/>
      <c r="E484" s="64"/>
      <c r="F484" s="64"/>
      <c r="G484" s="64"/>
      <c r="H484" s="64"/>
      <c r="I484" s="64"/>
      <c r="J484" s="64"/>
      <c r="K484" s="64"/>
      <c r="L484" s="64"/>
      <c r="M484" s="64"/>
      <c r="N484" s="64"/>
      <c r="O484" s="64"/>
      <c r="P484" s="64"/>
      <c r="Q484" s="64"/>
      <c r="R484" s="64"/>
      <c r="S484" s="64"/>
    </row>
    <row r="485" spans="3:19" x14ac:dyDescent="0.3">
      <c r="C485" s="64"/>
      <c r="E485" s="64"/>
      <c r="F485" s="64"/>
      <c r="G485" s="64"/>
      <c r="H485" s="64"/>
      <c r="I485" s="64"/>
      <c r="J485" s="64"/>
      <c r="K485" s="64"/>
      <c r="L485" s="64"/>
      <c r="M485" s="64"/>
      <c r="N485" s="64"/>
      <c r="O485" s="64"/>
      <c r="P485" s="64"/>
      <c r="Q485" s="64"/>
      <c r="R485" s="64"/>
      <c r="S485" s="64"/>
    </row>
    <row r="486" spans="3:19" x14ac:dyDescent="0.3">
      <c r="C486" s="64"/>
      <c r="E486" s="64"/>
      <c r="F486" s="64"/>
      <c r="G486" s="64"/>
      <c r="H486" s="64"/>
      <c r="I486" s="64"/>
      <c r="J486" s="64"/>
      <c r="K486" s="64"/>
      <c r="L486" s="64"/>
      <c r="M486" s="64"/>
      <c r="N486" s="64"/>
      <c r="O486" s="64"/>
      <c r="P486" s="64"/>
      <c r="Q486" s="64"/>
      <c r="R486" s="64"/>
      <c r="S486" s="64"/>
    </row>
    <row r="487" spans="3:19" x14ac:dyDescent="0.3">
      <c r="C487" s="64"/>
      <c r="E487" s="64"/>
      <c r="F487" s="64"/>
      <c r="G487" s="64"/>
      <c r="H487" s="64"/>
      <c r="I487" s="64"/>
      <c r="J487" s="64"/>
      <c r="K487" s="64"/>
      <c r="L487" s="64"/>
      <c r="M487" s="64"/>
      <c r="N487" s="64"/>
      <c r="O487" s="64"/>
      <c r="P487" s="64"/>
      <c r="Q487" s="64"/>
      <c r="R487" s="64"/>
      <c r="S487" s="64"/>
    </row>
    <row r="488" spans="3:19" x14ac:dyDescent="0.3">
      <c r="C488" s="64"/>
      <c r="E488" s="64"/>
      <c r="F488" s="64"/>
      <c r="G488" s="64"/>
      <c r="H488" s="64"/>
      <c r="I488" s="64"/>
      <c r="J488" s="64"/>
      <c r="K488" s="64"/>
      <c r="L488" s="64"/>
      <c r="M488" s="64"/>
      <c r="N488" s="64"/>
      <c r="O488" s="64"/>
      <c r="P488" s="64"/>
      <c r="Q488" s="64"/>
      <c r="R488" s="64"/>
      <c r="S488" s="64"/>
    </row>
    <row r="489" spans="3:19" x14ac:dyDescent="0.3">
      <c r="C489" s="64"/>
      <c r="E489" s="64"/>
      <c r="F489" s="64"/>
      <c r="G489" s="64"/>
      <c r="H489" s="64"/>
      <c r="I489" s="64"/>
      <c r="J489" s="64"/>
      <c r="K489" s="64"/>
      <c r="L489" s="64"/>
      <c r="M489" s="64"/>
      <c r="N489" s="64"/>
      <c r="O489" s="64"/>
      <c r="P489" s="64"/>
      <c r="Q489" s="64"/>
      <c r="R489" s="64"/>
      <c r="S489" s="64"/>
    </row>
    <row r="490" spans="3:19" x14ac:dyDescent="0.3">
      <c r="C490" s="64"/>
      <c r="E490" s="64"/>
      <c r="F490" s="64"/>
      <c r="G490" s="64"/>
      <c r="H490" s="64"/>
      <c r="I490" s="64"/>
      <c r="J490" s="64"/>
      <c r="K490" s="64"/>
      <c r="L490" s="64"/>
      <c r="M490" s="64"/>
      <c r="N490" s="64"/>
      <c r="O490" s="64"/>
      <c r="P490" s="64"/>
      <c r="Q490" s="64"/>
      <c r="R490" s="64"/>
      <c r="S490" s="64"/>
    </row>
    <row r="491" spans="3:19" x14ac:dyDescent="0.3">
      <c r="C491" s="64"/>
      <c r="E491" s="64"/>
      <c r="F491" s="64"/>
      <c r="G491" s="64"/>
      <c r="H491" s="64"/>
      <c r="I491" s="64"/>
      <c r="J491" s="64"/>
      <c r="K491" s="64"/>
      <c r="L491" s="64"/>
      <c r="M491" s="64"/>
      <c r="N491" s="64"/>
      <c r="O491" s="64"/>
      <c r="P491" s="64"/>
      <c r="Q491" s="64"/>
      <c r="R491" s="64"/>
      <c r="S491" s="64"/>
    </row>
    <row r="492" spans="3:19" x14ac:dyDescent="0.3">
      <c r="C492" s="64"/>
      <c r="E492" s="64"/>
      <c r="F492" s="64"/>
      <c r="G492" s="64"/>
      <c r="H492" s="64"/>
      <c r="I492" s="64"/>
      <c r="J492" s="64"/>
      <c r="K492" s="64"/>
      <c r="L492" s="64"/>
      <c r="M492" s="64"/>
      <c r="N492" s="64"/>
      <c r="O492" s="64"/>
      <c r="P492" s="64"/>
      <c r="Q492" s="64"/>
      <c r="R492" s="64"/>
      <c r="S492" s="64"/>
    </row>
    <row r="493" spans="3:19" x14ac:dyDescent="0.3">
      <c r="C493" s="64"/>
      <c r="E493" s="64"/>
      <c r="F493" s="64"/>
      <c r="G493" s="64"/>
      <c r="H493" s="64"/>
      <c r="I493" s="64"/>
      <c r="J493" s="64"/>
      <c r="K493" s="64"/>
      <c r="L493" s="64"/>
      <c r="M493" s="64"/>
      <c r="N493" s="64"/>
      <c r="O493" s="64"/>
      <c r="P493" s="64"/>
      <c r="Q493" s="64"/>
      <c r="R493" s="64"/>
      <c r="S493" s="64"/>
    </row>
    <row r="494" spans="3:19" x14ac:dyDescent="0.3">
      <c r="C494" s="64"/>
      <c r="E494" s="64"/>
      <c r="F494" s="64"/>
      <c r="G494" s="64"/>
      <c r="H494" s="64"/>
      <c r="I494" s="64"/>
      <c r="J494" s="64"/>
      <c r="K494" s="64"/>
      <c r="L494" s="64"/>
      <c r="M494" s="64"/>
      <c r="N494" s="64"/>
      <c r="O494" s="64"/>
      <c r="P494" s="64"/>
      <c r="Q494" s="64"/>
      <c r="R494" s="64"/>
      <c r="S494" s="64"/>
    </row>
    <row r="495" spans="3:19" x14ac:dyDescent="0.3">
      <c r="C495" s="64"/>
      <c r="E495" s="64"/>
      <c r="F495" s="64"/>
      <c r="G495" s="64"/>
      <c r="H495" s="64"/>
      <c r="I495" s="64"/>
      <c r="J495" s="64"/>
      <c r="K495" s="64"/>
      <c r="L495" s="64"/>
      <c r="M495" s="64"/>
      <c r="N495" s="64"/>
      <c r="O495" s="64"/>
      <c r="P495" s="64"/>
      <c r="Q495" s="64"/>
      <c r="R495" s="64"/>
      <c r="S495" s="64"/>
    </row>
    <row r="496" spans="3:19" x14ac:dyDescent="0.3">
      <c r="C496" s="64"/>
      <c r="E496" s="64"/>
      <c r="F496" s="64"/>
      <c r="G496" s="64"/>
      <c r="H496" s="64"/>
      <c r="I496" s="64"/>
      <c r="J496" s="64"/>
      <c r="K496" s="64"/>
      <c r="L496" s="64"/>
      <c r="M496" s="64"/>
      <c r="N496" s="64"/>
      <c r="O496" s="64"/>
      <c r="P496" s="64"/>
      <c r="Q496" s="64"/>
      <c r="R496" s="64"/>
      <c r="S496" s="64"/>
    </row>
    <row r="497" spans="3:19" x14ac:dyDescent="0.3">
      <c r="C497" s="64"/>
      <c r="E497" s="64"/>
      <c r="F497" s="64"/>
      <c r="G497" s="64"/>
      <c r="H497" s="64"/>
      <c r="I497" s="64"/>
      <c r="J497" s="64"/>
      <c r="K497" s="64"/>
      <c r="L497" s="64"/>
      <c r="M497" s="64"/>
      <c r="N497" s="64"/>
      <c r="O497" s="64"/>
      <c r="P497" s="64"/>
      <c r="Q497" s="64"/>
      <c r="R497" s="64"/>
      <c r="S497" s="64"/>
    </row>
    <row r="498" spans="3:19" x14ac:dyDescent="0.3">
      <c r="C498" s="64"/>
      <c r="E498" s="64"/>
      <c r="F498" s="64"/>
      <c r="G498" s="64"/>
      <c r="H498" s="64"/>
      <c r="I498" s="64"/>
      <c r="J498" s="64"/>
      <c r="K498" s="64"/>
      <c r="L498" s="64"/>
      <c r="M498" s="64"/>
      <c r="N498" s="64"/>
      <c r="O498" s="64"/>
      <c r="P498" s="64"/>
      <c r="Q498" s="64"/>
      <c r="R498" s="64"/>
      <c r="S498" s="64"/>
    </row>
    <row r="499" spans="3:19" x14ac:dyDescent="0.3">
      <c r="C499" s="64"/>
      <c r="E499" s="64"/>
      <c r="F499" s="64"/>
      <c r="G499" s="64"/>
      <c r="H499" s="64"/>
      <c r="I499" s="64"/>
      <c r="J499" s="64"/>
      <c r="K499" s="64"/>
      <c r="L499" s="64"/>
      <c r="M499" s="64"/>
      <c r="N499" s="64"/>
      <c r="O499" s="64"/>
      <c r="P499" s="64"/>
      <c r="Q499" s="64"/>
      <c r="R499" s="64"/>
      <c r="S499" s="64"/>
    </row>
    <row r="500" spans="3:19" x14ac:dyDescent="0.3">
      <c r="C500" s="64"/>
      <c r="E500" s="64"/>
      <c r="F500" s="64"/>
      <c r="G500" s="64"/>
      <c r="H500" s="64"/>
      <c r="I500" s="64"/>
      <c r="J500" s="64"/>
      <c r="K500" s="64"/>
      <c r="L500" s="64"/>
      <c r="M500" s="64"/>
      <c r="N500" s="64"/>
      <c r="O500" s="64"/>
      <c r="P500" s="64"/>
      <c r="Q500" s="64"/>
      <c r="R500" s="64"/>
      <c r="S500" s="64"/>
    </row>
    <row r="501" spans="3:19" x14ac:dyDescent="0.3">
      <c r="C501" s="64"/>
      <c r="E501" s="64"/>
      <c r="F501" s="64"/>
      <c r="G501" s="64"/>
      <c r="H501" s="64"/>
      <c r="I501" s="64"/>
      <c r="J501" s="64"/>
      <c r="K501" s="64"/>
      <c r="L501" s="64"/>
      <c r="M501" s="64"/>
      <c r="N501" s="64"/>
      <c r="O501" s="64"/>
      <c r="P501" s="64"/>
      <c r="Q501" s="64"/>
      <c r="R501" s="64"/>
      <c r="S501" s="64"/>
    </row>
    <row r="502" spans="3:19" x14ac:dyDescent="0.3">
      <c r="C502" s="64"/>
      <c r="E502" s="64"/>
      <c r="F502" s="64"/>
      <c r="G502" s="64"/>
      <c r="H502" s="64"/>
      <c r="I502" s="64"/>
      <c r="J502" s="64"/>
      <c r="K502" s="64"/>
      <c r="L502" s="64"/>
      <c r="M502" s="64"/>
      <c r="N502" s="64"/>
      <c r="O502" s="64"/>
      <c r="P502" s="64"/>
      <c r="Q502" s="64"/>
      <c r="R502" s="64"/>
      <c r="S502" s="64"/>
    </row>
    <row r="503" spans="3:19" x14ac:dyDescent="0.3">
      <c r="C503" s="64"/>
      <c r="E503" s="64"/>
      <c r="F503" s="64"/>
      <c r="G503" s="64"/>
      <c r="H503" s="64"/>
      <c r="I503" s="64"/>
      <c r="J503" s="64"/>
      <c r="K503" s="64"/>
      <c r="L503" s="64"/>
      <c r="M503" s="64"/>
      <c r="N503" s="64"/>
      <c r="O503" s="64"/>
      <c r="P503" s="64"/>
      <c r="Q503" s="64"/>
      <c r="R503" s="64"/>
      <c r="S503" s="64"/>
    </row>
    <row r="504" spans="3:19" x14ac:dyDescent="0.3">
      <c r="C504" s="64"/>
      <c r="E504" s="64"/>
      <c r="F504" s="64"/>
      <c r="G504" s="64"/>
      <c r="H504" s="64"/>
      <c r="I504" s="64"/>
      <c r="J504" s="64"/>
      <c r="K504" s="64"/>
      <c r="L504" s="64"/>
      <c r="M504" s="64"/>
      <c r="N504" s="64"/>
      <c r="O504" s="64"/>
      <c r="P504" s="64"/>
      <c r="Q504" s="64"/>
      <c r="R504" s="64"/>
      <c r="S504" s="64"/>
    </row>
    <row r="505" spans="3:19" x14ac:dyDescent="0.3">
      <c r="C505" s="64"/>
      <c r="E505" s="64"/>
      <c r="F505" s="64"/>
      <c r="G505" s="64"/>
      <c r="H505" s="64"/>
      <c r="I505" s="64"/>
      <c r="J505" s="64"/>
      <c r="K505" s="64"/>
      <c r="L505" s="64"/>
      <c r="M505" s="64"/>
      <c r="N505" s="64"/>
      <c r="O505" s="64"/>
      <c r="P505" s="64"/>
      <c r="Q505" s="64"/>
      <c r="R505" s="64"/>
      <c r="S505" s="64"/>
    </row>
    <row r="506" spans="3:19" x14ac:dyDescent="0.3">
      <c r="C506" s="64"/>
      <c r="E506" s="64"/>
      <c r="F506" s="64"/>
      <c r="G506" s="64"/>
      <c r="H506" s="64"/>
      <c r="I506" s="64"/>
      <c r="J506" s="64"/>
      <c r="K506" s="64"/>
      <c r="L506" s="64"/>
      <c r="M506" s="64"/>
      <c r="N506" s="64"/>
      <c r="O506" s="64"/>
      <c r="P506" s="64"/>
      <c r="Q506" s="64"/>
      <c r="R506" s="64"/>
      <c r="S506" s="64"/>
    </row>
    <row r="507" spans="3:19" x14ac:dyDescent="0.3">
      <c r="C507" s="64"/>
      <c r="E507" s="64"/>
      <c r="F507" s="64"/>
      <c r="G507" s="64"/>
      <c r="H507" s="64"/>
      <c r="I507" s="64"/>
      <c r="J507" s="64"/>
      <c r="K507" s="64"/>
      <c r="L507" s="64"/>
      <c r="M507" s="64"/>
      <c r="N507" s="64"/>
      <c r="O507" s="64"/>
      <c r="P507" s="64"/>
      <c r="Q507" s="64"/>
      <c r="R507" s="64"/>
      <c r="S507" s="64"/>
    </row>
    <row r="508" spans="3:19" x14ac:dyDescent="0.3">
      <c r="C508" s="64"/>
      <c r="E508" s="64"/>
      <c r="F508" s="64"/>
      <c r="G508" s="64"/>
      <c r="H508" s="64"/>
      <c r="I508" s="64"/>
      <c r="J508" s="64"/>
      <c r="K508" s="64"/>
      <c r="L508" s="64"/>
      <c r="M508" s="64"/>
      <c r="N508" s="64"/>
      <c r="O508" s="64"/>
      <c r="P508" s="64"/>
      <c r="Q508" s="64"/>
      <c r="R508" s="64"/>
      <c r="S508" s="64"/>
    </row>
    <row r="509" spans="3:19" x14ac:dyDescent="0.3">
      <c r="C509" s="64"/>
      <c r="E509" s="64"/>
      <c r="F509" s="64"/>
      <c r="G509" s="64"/>
      <c r="H509" s="64"/>
      <c r="I509" s="64"/>
      <c r="J509" s="64"/>
      <c r="K509" s="64"/>
      <c r="L509" s="64"/>
      <c r="M509" s="64"/>
      <c r="N509" s="64"/>
      <c r="O509" s="64"/>
      <c r="P509" s="64"/>
      <c r="Q509" s="64"/>
      <c r="R509" s="64"/>
      <c r="S509" s="64"/>
    </row>
    <row r="510" spans="3:19" x14ac:dyDescent="0.3">
      <c r="C510" s="64"/>
      <c r="E510" s="64"/>
      <c r="F510" s="64"/>
      <c r="G510" s="64"/>
      <c r="H510" s="64"/>
      <c r="I510" s="64"/>
      <c r="J510" s="64"/>
      <c r="K510" s="64"/>
      <c r="L510" s="64"/>
      <c r="M510" s="64"/>
      <c r="N510" s="64"/>
      <c r="O510" s="64"/>
      <c r="P510" s="64"/>
      <c r="Q510" s="64"/>
      <c r="R510" s="64"/>
      <c r="S510" s="64"/>
    </row>
    <row r="511" spans="3:19" x14ac:dyDescent="0.3">
      <c r="C511" s="64"/>
      <c r="E511" s="64"/>
      <c r="F511" s="64"/>
      <c r="G511" s="64"/>
      <c r="H511" s="64"/>
      <c r="I511" s="64"/>
      <c r="J511" s="64"/>
      <c r="K511" s="64"/>
      <c r="L511" s="64"/>
      <c r="M511" s="64"/>
      <c r="N511" s="64"/>
      <c r="O511" s="64"/>
      <c r="P511" s="64"/>
      <c r="Q511" s="64"/>
      <c r="R511" s="64"/>
      <c r="S511" s="64"/>
    </row>
    <row r="512" spans="3:19" x14ac:dyDescent="0.3">
      <c r="C512" s="64"/>
      <c r="E512" s="64"/>
      <c r="F512" s="64"/>
      <c r="G512" s="64"/>
      <c r="H512" s="64"/>
      <c r="I512" s="64"/>
      <c r="J512" s="64"/>
      <c r="K512" s="64"/>
      <c r="L512" s="64"/>
      <c r="M512" s="64"/>
      <c r="N512" s="64"/>
      <c r="O512" s="64"/>
      <c r="P512" s="64"/>
      <c r="Q512" s="64"/>
      <c r="R512" s="64"/>
      <c r="S512" s="64"/>
    </row>
    <row r="513" spans="3:19" x14ac:dyDescent="0.3">
      <c r="C513" s="64"/>
      <c r="E513" s="64"/>
      <c r="F513" s="64"/>
      <c r="G513" s="64"/>
      <c r="H513" s="64"/>
      <c r="I513" s="64"/>
      <c r="J513" s="64"/>
      <c r="K513" s="64"/>
      <c r="L513" s="64"/>
      <c r="M513" s="64"/>
      <c r="N513" s="64"/>
      <c r="O513" s="64"/>
      <c r="P513" s="64"/>
      <c r="Q513" s="64"/>
      <c r="R513" s="64"/>
      <c r="S513" s="64"/>
    </row>
    <row r="514" spans="3:19" x14ac:dyDescent="0.3">
      <c r="C514" s="64"/>
      <c r="E514" s="64"/>
      <c r="F514" s="64"/>
      <c r="G514" s="64"/>
      <c r="H514" s="64"/>
      <c r="I514" s="64"/>
      <c r="J514" s="64"/>
      <c r="K514" s="64"/>
      <c r="L514" s="64"/>
      <c r="M514" s="64"/>
      <c r="N514" s="64"/>
      <c r="O514" s="64"/>
      <c r="P514" s="64"/>
      <c r="Q514" s="64"/>
      <c r="R514" s="64"/>
      <c r="S514" s="64"/>
    </row>
    <row r="515" spans="3:19" x14ac:dyDescent="0.3">
      <c r="C515" s="64"/>
      <c r="E515" s="64"/>
      <c r="F515" s="64"/>
      <c r="G515" s="64"/>
      <c r="H515" s="64"/>
      <c r="I515" s="64"/>
      <c r="J515" s="64"/>
      <c r="K515" s="64"/>
      <c r="L515" s="64"/>
      <c r="M515" s="64"/>
      <c r="N515" s="64"/>
      <c r="O515" s="64"/>
      <c r="P515" s="64"/>
      <c r="Q515" s="64"/>
      <c r="R515" s="64"/>
      <c r="S515" s="64"/>
    </row>
    <row r="516" spans="3:19" x14ac:dyDescent="0.3">
      <c r="C516" s="64"/>
      <c r="E516" s="64"/>
      <c r="F516" s="64"/>
      <c r="G516" s="64"/>
      <c r="H516" s="64"/>
      <c r="I516" s="64"/>
      <c r="J516" s="64"/>
      <c r="K516" s="64"/>
      <c r="L516" s="64"/>
      <c r="M516" s="64"/>
      <c r="N516" s="64"/>
      <c r="O516" s="64"/>
      <c r="P516" s="64"/>
      <c r="Q516" s="64"/>
      <c r="R516" s="64"/>
      <c r="S516" s="64"/>
    </row>
    <row r="517" spans="3:19" x14ac:dyDescent="0.3">
      <c r="C517" s="64"/>
      <c r="E517" s="64"/>
      <c r="F517" s="64"/>
      <c r="G517" s="64"/>
      <c r="H517" s="64"/>
      <c r="I517" s="64"/>
      <c r="J517" s="64"/>
      <c r="K517" s="64"/>
      <c r="L517" s="64"/>
      <c r="M517" s="64"/>
      <c r="N517" s="64"/>
      <c r="O517" s="64"/>
      <c r="P517" s="64"/>
      <c r="Q517" s="64"/>
      <c r="R517" s="64"/>
      <c r="S517" s="64"/>
    </row>
    <row r="518" spans="3:19" x14ac:dyDescent="0.3">
      <c r="C518" s="64"/>
      <c r="E518" s="64"/>
      <c r="F518" s="64"/>
      <c r="G518" s="64"/>
      <c r="H518" s="64"/>
      <c r="I518" s="64"/>
      <c r="J518" s="64"/>
      <c r="K518" s="64"/>
      <c r="L518" s="64"/>
      <c r="M518" s="64"/>
      <c r="N518" s="64"/>
      <c r="O518" s="64"/>
      <c r="P518" s="64"/>
      <c r="Q518" s="64"/>
      <c r="R518" s="64"/>
      <c r="S518" s="64"/>
    </row>
    <row r="519" spans="3:19" x14ac:dyDescent="0.3">
      <c r="C519" s="64"/>
      <c r="E519" s="64"/>
      <c r="F519" s="64"/>
      <c r="G519" s="64"/>
      <c r="H519" s="64"/>
      <c r="I519" s="64"/>
      <c r="J519" s="64"/>
      <c r="K519" s="64"/>
      <c r="L519" s="64"/>
      <c r="M519" s="64"/>
      <c r="N519" s="64"/>
      <c r="O519" s="64"/>
      <c r="P519" s="64"/>
      <c r="Q519" s="64"/>
      <c r="R519" s="64"/>
      <c r="S519" s="64"/>
    </row>
    <row r="520" spans="3:19" x14ac:dyDescent="0.3">
      <c r="C520" s="64"/>
      <c r="E520" s="64"/>
      <c r="F520" s="64"/>
      <c r="G520" s="64"/>
      <c r="H520" s="64"/>
      <c r="I520" s="64"/>
      <c r="J520" s="64"/>
      <c r="K520" s="64"/>
      <c r="L520" s="64"/>
      <c r="M520" s="64"/>
      <c r="N520" s="64"/>
      <c r="O520" s="64"/>
      <c r="P520" s="64"/>
      <c r="Q520" s="64"/>
      <c r="R520" s="64"/>
      <c r="S520" s="64"/>
    </row>
    <row r="521" spans="3:19" x14ac:dyDescent="0.3">
      <c r="C521" s="64"/>
      <c r="E521" s="64"/>
      <c r="F521" s="64"/>
      <c r="G521" s="64"/>
      <c r="H521" s="64"/>
      <c r="I521" s="64"/>
      <c r="J521" s="64"/>
      <c r="K521" s="64"/>
      <c r="L521" s="64"/>
      <c r="M521" s="64"/>
      <c r="N521" s="64"/>
      <c r="O521" s="64"/>
      <c r="P521" s="64"/>
      <c r="Q521" s="64"/>
      <c r="R521" s="64"/>
      <c r="S521" s="64"/>
    </row>
    <row r="522" spans="3:19" x14ac:dyDescent="0.3">
      <c r="C522" s="64"/>
      <c r="E522" s="64"/>
      <c r="F522" s="64"/>
      <c r="G522" s="64"/>
      <c r="H522" s="64"/>
      <c r="I522" s="64"/>
      <c r="J522" s="64"/>
      <c r="K522" s="64"/>
      <c r="L522" s="64"/>
      <c r="M522" s="64"/>
      <c r="N522" s="64"/>
      <c r="O522" s="64"/>
      <c r="P522" s="64"/>
      <c r="Q522" s="64"/>
      <c r="R522" s="64"/>
      <c r="S522" s="64"/>
    </row>
    <row r="523" spans="3:19" x14ac:dyDescent="0.3">
      <c r="C523" s="64"/>
      <c r="E523" s="64"/>
      <c r="F523" s="64"/>
      <c r="G523" s="64"/>
      <c r="H523" s="64"/>
      <c r="I523" s="64"/>
      <c r="J523" s="64"/>
      <c r="K523" s="64"/>
      <c r="L523" s="64"/>
      <c r="M523" s="64"/>
      <c r="N523" s="64"/>
      <c r="O523" s="64"/>
      <c r="P523" s="64"/>
      <c r="Q523" s="64"/>
      <c r="R523" s="64"/>
      <c r="S523" s="64"/>
    </row>
    <row r="524" spans="3:19" x14ac:dyDescent="0.3">
      <c r="C524" s="64"/>
      <c r="E524" s="64"/>
      <c r="F524" s="64"/>
      <c r="G524" s="64"/>
      <c r="H524" s="64"/>
      <c r="I524" s="64"/>
      <c r="J524" s="64"/>
      <c r="K524" s="64"/>
      <c r="L524" s="64"/>
      <c r="M524" s="64"/>
      <c r="N524" s="64"/>
      <c r="O524" s="64"/>
      <c r="P524" s="64"/>
      <c r="Q524" s="64"/>
      <c r="R524" s="64"/>
      <c r="S524" s="64"/>
    </row>
    <row r="525" spans="3:19" x14ac:dyDescent="0.3">
      <c r="C525" s="64"/>
      <c r="E525" s="64"/>
      <c r="F525" s="64"/>
      <c r="G525" s="64"/>
      <c r="H525" s="64"/>
      <c r="I525" s="64"/>
      <c r="J525" s="64"/>
      <c r="K525" s="64"/>
      <c r="L525" s="64"/>
      <c r="M525" s="64"/>
      <c r="N525" s="64"/>
      <c r="O525" s="64"/>
      <c r="P525" s="64"/>
      <c r="Q525" s="64"/>
      <c r="R525" s="64"/>
      <c r="S525" s="64"/>
    </row>
    <row r="526" spans="3:19" x14ac:dyDescent="0.3">
      <c r="C526" s="64"/>
      <c r="E526" s="64"/>
      <c r="F526" s="64"/>
      <c r="G526" s="64"/>
      <c r="H526" s="64"/>
      <c r="I526" s="64"/>
      <c r="J526" s="64"/>
      <c r="K526" s="64"/>
      <c r="L526" s="64"/>
      <c r="M526" s="64"/>
      <c r="N526" s="64"/>
      <c r="O526" s="64"/>
      <c r="P526" s="64"/>
      <c r="Q526" s="64"/>
      <c r="R526" s="64"/>
      <c r="S526" s="64"/>
    </row>
    <row r="527" spans="3:19" x14ac:dyDescent="0.3">
      <c r="C527" s="64"/>
      <c r="E527" s="64"/>
      <c r="F527" s="64"/>
      <c r="G527" s="64"/>
      <c r="H527" s="64"/>
      <c r="I527" s="64"/>
      <c r="J527" s="64"/>
      <c r="K527" s="64"/>
      <c r="L527" s="64"/>
      <c r="M527" s="64"/>
      <c r="N527" s="64"/>
      <c r="O527" s="64"/>
      <c r="P527" s="64"/>
      <c r="Q527" s="64"/>
      <c r="R527" s="64"/>
      <c r="S527" s="64"/>
    </row>
    <row r="528" spans="3:19" x14ac:dyDescent="0.3">
      <c r="C528" s="64"/>
      <c r="E528" s="64"/>
      <c r="F528" s="64"/>
      <c r="G528" s="64"/>
      <c r="H528" s="64"/>
      <c r="I528" s="64"/>
      <c r="J528" s="64"/>
      <c r="K528" s="64"/>
      <c r="L528" s="64"/>
      <c r="M528" s="64"/>
      <c r="N528" s="64"/>
      <c r="O528" s="64"/>
      <c r="P528" s="64"/>
      <c r="Q528" s="64"/>
      <c r="R528" s="64"/>
      <c r="S528" s="64"/>
    </row>
    <row r="529" spans="3:19" x14ac:dyDescent="0.3">
      <c r="C529" s="64"/>
      <c r="E529" s="64"/>
      <c r="F529" s="64"/>
      <c r="G529" s="64"/>
      <c r="H529" s="64"/>
      <c r="I529" s="64"/>
      <c r="J529" s="64"/>
      <c r="K529" s="64"/>
      <c r="L529" s="64"/>
      <c r="M529" s="64"/>
      <c r="N529" s="64"/>
      <c r="O529" s="64"/>
      <c r="P529" s="64"/>
      <c r="Q529" s="64"/>
      <c r="R529" s="64"/>
      <c r="S529" s="64"/>
    </row>
    <row r="530" spans="3:19" x14ac:dyDescent="0.3">
      <c r="C530" s="64"/>
      <c r="E530" s="64"/>
      <c r="F530" s="64"/>
      <c r="G530" s="64"/>
      <c r="H530" s="64"/>
      <c r="I530" s="64"/>
      <c r="J530" s="64"/>
      <c r="K530" s="64"/>
      <c r="L530" s="64"/>
      <c r="M530" s="64"/>
      <c r="N530" s="64"/>
      <c r="O530" s="64"/>
      <c r="P530" s="64"/>
      <c r="Q530" s="64"/>
      <c r="R530" s="64"/>
      <c r="S530" s="64"/>
    </row>
    <row r="531" spans="3:19" x14ac:dyDescent="0.3">
      <c r="C531" s="64"/>
      <c r="E531" s="64"/>
      <c r="F531" s="64"/>
      <c r="G531" s="64"/>
      <c r="H531" s="64"/>
      <c r="I531" s="64"/>
      <c r="J531" s="64"/>
      <c r="K531" s="64"/>
      <c r="L531" s="64"/>
      <c r="M531" s="64"/>
      <c r="N531" s="64"/>
      <c r="O531" s="64"/>
      <c r="P531" s="64"/>
      <c r="Q531" s="64"/>
      <c r="R531" s="64"/>
      <c r="S531" s="64"/>
    </row>
    <row r="532" spans="3:19" x14ac:dyDescent="0.3">
      <c r="C532" s="64"/>
      <c r="E532" s="64"/>
      <c r="F532" s="64"/>
      <c r="G532" s="64"/>
      <c r="H532" s="64"/>
      <c r="I532" s="64"/>
      <c r="J532" s="64"/>
      <c r="K532" s="64"/>
      <c r="L532" s="64"/>
      <c r="M532" s="64"/>
      <c r="N532" s="64"/>
      <c r="O532" s="64"/>
      <c r="P532" s="64"/>
      <c r="Q532" s="64"/>
      <c r="R532" s="64"/>
      <c r="S532" s="64"/>
    </row>
    <row r="533" spans="3:19" x14ac:dyDescent="0.3">
      <c r="C533" s="64"/>
      <c r="E533" s="64"/>
      <c r="F533" s="64"/>
      <c r="G533" s="64"/>
      <c r="H533" s="64"/>
      <c r="I533" s="64"/>
      <c r="J533" s="64"/>
      <c r="K533" s="64"/>
      <c r="L533" s="64"/>
      <c r="M533" s="64"/>
      <c r="N533" s="64"/>
      <c r="O533" s="64"/>
      <c r="P533" s="64"/>
      <c r="Q533" s="64"/>
      <c r="R533" s="64"/>
      <c r="S533" s="64"/>
    </row>
    <row r="534" spans="3:19" x14ac:dyDescent="0.3">
      <c r="C534" s="64"/>
      <c r="E534" s="64"/>
      <c r="F534" s="64"/>
      <c r="G534" s="64"/>
      <c r="H534" s="64"/>
      <c r="I534" s="64"/>
      <c r="J534" s="64"/>
      <c r="K534" s="64"/>
      <c r="L534" s="64"/>
      <c r="M534" s="64"/>
      <c r="N534" s="64"/>
      <c r="O534" s="64"/>
      <c r="P534" s="64"/>
      <c r="Q534" s="64"/>
      <c r="R534" s="64"/>
      <c r="S534" s="64"/>
    </row>
    <row r="535" spans="3:19" x14ac:dyDescent="0.3">
      <c r="C535" s="64"/>
      <c r="E535" s="64"/>
      <c r="F535" s="64"/>
      <c r="G535" s="64"/>
      <c r="H535" s="64"/>
      <c r="I535" s="64"/>
      <c r="J535" s="64"/>
      <c r="K535" s="64"/>
      <c r="L535" s="64"/>
      <c r="M535" s="64"/>
      <c r="N535" s="64"/>
      <c r="O535" s="64"/>
      <c r="P535" s="64"/>
      <c r="Q535" s="64"/>
      <c r="R535" s="64"/>
      <c r="S535" s="64"/>
    </row>
    <row r="536" spans="3:19" x14ac:dyDescent="0.3">
      <c r="C536" s="64"/>
      <c r="E536" s="64"/>
      <c r="F536" s="64"/>
      <c r="G536" s="64"/>
      <c r="H536" s="64"/>
      <c r="I536" s="64"/>
      <c r="J536" s="64"/>
      <c r="K536" s="64"/>
      <c r="L536" s="64"/>
      <c r="M536" s="64"/>
      <c r="N536" s="64"/>
      <c r="O536" s="64"/>
      <c r="P536" s="64"/>
      <c r="Q536" s="64"/>
      <c r="R536" s="64"/>
      <c r="S536" s="64"/>
    </row>
    <row r="537" spans="3:19" x14ac:dyDescent="0.3">
      <c r="C537" s="64"/>
      <c r="E537" s="64"/>
      <c r="F537" s="64"/>
      <c r="G537" s="64"/>
      <c r="H537" s="64"/>
      <c r="I537" s="64"/>
      <c r="J537" s="64"/>
      <c r="K537" s="64"/>
      <c r="L537" s="64"/>
      <c r="M537" s="64"/>
      <c r="N537" s="64"/>
      <c r="O537" s="64"/>
      <c r="P537" s="64"/>
      <c r="Q537" s="64"/>
      <c r="R537" s="64"/>
      <c r="S537" s="64"/>
    </row>
    <row r="538" spans="3:19" x14ac:dyDescent="0.3">
      <c r="C538" s="64"/>
      <c r="E538" s="64"/>
      <c r="F538" s="64"/>
      <c r="G538" s="64"/>
      <c r="H538" s="64"/>
      <c r="I538" s="64"/>
      <c r="J538" s="64"/>
      <c r="K538" s="64"/>
      <c r="L538" s="64"/>
      <c r="M538" s="64"/>
      <c r="N538" s="64"/>
      <c r="O538" s="64"/>
      <c r="P538" s="64"/>
      <c r="Q538" s="64"/>
      <c r="R538" s="64"/>
      <c r="S538" s="64"/>
    </row>
    <row r="539" spans="3:19" x14ac:dyDescent="0.3">
      <c r="C539" s="64"/>
      <c r="E539" s="64"/>
      <c r="F539" s="64"/>
      <c r="G539" s="64"/>
      <c r="H539" s="64"/>
      <c r="I539" s="64"/>
      <c r="J539" s="64"/>
      <c r="K539" s="64"/>
      <c r="L539" s="64"/>
      <c r="M539" s="64"/>
      <c r="N539" s="64"/>
      <c r="O539" s="64"/>
      <c r="P539" s="64"/>
      <c r="Q539" s="64"/>
      <c r="R539" s="64"/>
      <c r="S539" s="64"/>
    </row>
    <row r="540" spans="3:19" x14ac:dyDescent="0.3">
      <c r="C540" s="64"/>
      <c r="E540" s="64"/>
      <c r="F540" s="64"/>
      <c r="G540" s="64"/>
      <c r="H540" s="64"/>
      <c r="I540" s="64"/>
      <c r="J540" s="64"/>
      <c r="K540" s="64"/>
      <c r="L540" s="64"/>
      <c r="M540" s="64"/>
      <c r="N540" s="64"/>
      <c r="O540" s="64"/>
      <c r="P540" s="64"/>
      <c r="Q540" s="64"/>
      <c r="R540" s="64"/>
      <c r="S540" s="64"/>
    </row>
    <row r="541" spans="3:19" x14ac:dyDescent="0.3">
      <c r="C541" s="64"/>
      <c r="E541" s="64"/>
      <c r="F541" s="64"/>
      <c r="G541" s="64"/>
      <c r="H541" s="64"/>
      <c r="I541" s="64"/>
      <c r="J541" s="64"/>
      <c r="K541" s="64"/>
      <c r="L541" s="64"/>
      <c r="M541" s="64"/>
      <c r="N541" s="64"/>
      <c r="O541" s="64"/>
      <c r="P541" s="64"/>
      <c r="Q541" s="64"/>
      <c r="R541" s="64"/>
      <c r="S541" s="64"/>
    </row>
    <row r="542" spans="3:19" x14ac:dyDescent="0.3">
      <c r="C542" s="64"/>
      <c r="E542" s="64"/>
      <c r="F542" s="64"/>
      <c r="G542" s="64"/>
      <c r="H542" s="64"/>
      <c r="I542" s="64"/>
      <c r="J542" s="64"/>
      <c r="K542" s="64"/>
      <c r="L542" s="64"/>
      <c r="M542" s="64"/>
      <c r="N542" s="64"/>
      <c r="O542" s="64"/>
      <c r="P542" s="64"/>
      <c r="Q542" s="64"/>
      <c r="R542" s="64"/>
      <c r="S542" s="64"/>
    </row>
    <row r="543" spans="3:19" x14ac:dyDescent="0.3">
      <c r="C543" s="64"/>
      <c r="E543" s="64"/>
      <c r="F543" s="64"/>
      <c r="G543" s="64"/>
      <c r="H543" s="64"/>
      <c r="I543" s="64"/>
      <c r="J543" s="64"/>
      <c r="K543" s="64"/>
      <c r="L543" s="64"/>
      <c r="M543" s="64"/>
      <c r="N543" s="64"/>
      <c r="O543" s="64"/>
      <c r="P543" s="64"/>
      <c r="Q543" s="64"/>
      <c r="R543" s="64"/>
      <c r="S543" s="64"/>
    </row>
    <row r="544" spans="3:19" x14ac:dyDescent="0.3">
      <c r="C544" s="64"/>
      <c r="E544" s="64"/>
      <c r="F544" s="64"/>
      <c r="G544" s="64"/>
      <c r="H544" s="64"/>
      <c r="I544" s="64"/>
      <c r="J544" s="64"/>
      <c r="K544" s="64"/>
      <c r="L544" s="64"/>
      <c r="M544" s="64"/>
      <c r="N544" s="64"/>
      <c r="O544" s="64"/>
      <c r="P544" s="64"/>
      <c r="Q544" s="64"/>
      <c r="R544" s="64"/>
      <c r="S544" s="64"/>
    </row>
    <row r="545" spans="3:19" x14ac:dyDescent="0.3">
      <c r="C545" s="64"/>
      <c r="E545" s="64"/>
      <c r="F545" s="64"/>
      <c r="G545" s="64"/>
      <c r="H545" s="64"/>
      <c r="I545" s="64"/>
      <c r="J545" s="64"/>
      <c r="K545" s="64"/>
      <c r="L545" s="64"/>
      <c r="M545" s="64"/>
      <c r="N545" s="64"/>
      <c r="O545" s="64"/>
      <c r="P545" s="64"/>
      <c r="Q545" s="64"/>
      <c r="R545" s="64"/>
      <c r="S545" s="64"/>
    </row>
    <row r="546" spans="3:19" x14ac:dyDescent="0.3">
      <c r="C546" s="64"/>
      <c r="E546" s="64"/>
      <c r="F546" s="64"/>
      <c r="G546" s="64"/>
      <c r="H546" s="64"/>
      <c r="I546" s="64"/>
      <c r="J546" s="64"/>
      <c r="K546" s="64"/>
      <c r="L546" s="64"/>
      <c r="M546" s="64"/>
      <c r="N546" s="64"/>
      <c r="O546" s="64"/>
      <c r="P546" s="64"/>
      <c r="Q546" s="64"/>
      <c r="R546" s="64"/>
      <c r="S546" s="64"/>
    </row>
    <row r="547" spans="3:19" x14ac:dyDescent="0.3">
      <c r="C547" s="64"/>
      <c r="E547" s="64"/>
      <c r="F547" s="64"/>
      <c r="G547" s="64"/>
      <c r="H547" s="64"/>
      <c r="I547" s="64"/>
      <c r="J547" s="64"/>
      <c r="K547" s="64"/>
      <c r="L547" s="64"/>
      <c r="M547" s="64"/>
      <c r="N547" s="64"/>
      <c r="O547" s="64"/>
      <c r="P547" s="64"/>
      <c r="Q547" s="64"/>
      <c r="R547" s="64"/>
      <c r="S547" s="64"/>
    </row>
    <row r="548" spans="3:19" x14ac:dyDescent="0.3">
      <c r="C548" s="64"/>
      <c r="E548" s="64"/>
      <c r="F548" s="64"/>
      <c r="G548" s="64"/>
      <c r="H548" s="64"/>
      <c r="I548" s="64"/>
      <c r="J548" s="64"/>
      <c r="K548" s="64"/>
      <c r="L548" s="64"/>
      <c r="M548" s="64"/>
      <c r="N548" s="64"/>
      <c r="O548" s="64"/>
      <c r="P548" s="64"/>
      <c r="Q548" s="64"/>
      <c r="R548" s="64"/>
      <c r="S548" s="64"/>
    </row>
    <row r="549" spans="3:19" x14ac:dyDescent="0.3">
      <c r="C549" s="64"/>
      <c r="E549" s="64"/>
      <c r="F549" s="64"/>
      <c r="G549" s="64"/>
      <c r="H549" s="64"/>
      <c r="I549" s="64"/>
      <c r="J549" s="64"/>
      <c r="K549" s="64"/>
      <c r="L549" s="64"/>
      <c r="M549" s="64"/>
      <c r="N549" s="64"/>
      <c r="O549" s="64"/>
      <c r="P549" s="64"/>
      <c r="Q549" s="64"/>
      <c r="R549" s="64"/>
      <c r="S549" s="64"/>
    </row>
    <row r="550" spans="3:19" x14ac:dyDescent="0.3">
      <c r="C550" s="64"/>
      <c r="E550" s="64"/>
      <c r="F550" s="64"/>
      <c r="G550" s="64"/>
      <c r="H550" s="64"/>
      <c r="I550" s="64"/>
      <c r="J550" s="64"/>
      <c r="K550" s="64"/>
      <c r="L550" s="64"/>
      <c r="M550" s="64"/>
      <c r="N550" s="64"/>
      <c r="O550" s="64"/>
      <c r="P550" s="64"/>
      <c r="Q550" s="64"/>
      <c r="R550" s="64"/>
      <c r="S550" s="64"/>
    </row>
    <row r="551" spans="3:19" x14ac:dyDescent="0.3">
      <c r="C551" s="64"/>
      <c r="E551" s="64"/>
      <c r="F551" s="64"/>
      <c r="G551" s="64"/>
      <c r="H551" s="64"/>
      <c r="I551" s="64"/>
      <c r="J551" s="64"/>
      <c r="K551" s="64"/>
      <c r="L551" s="64"/>
      <c r="M551" s="64"/>
      <c r="N551" s="64"/>
      <c r="O551" s="64"/>
      <c r="P551" s="64"/>
      <c r="Q551" s="64"/>
      <c r="R551" s="64"/>
      <c r="S551" s="64"/>
    </row>
    <row r="552" spans="3:19" x14ac:dyDescent="0.3">
      <c r="C552" s="64"/>
      <c r="E552" s="64"/>
      <c r="F552" s="64"/>
      <c r="G552" s="64"/>
      <c r="H552" s="64"/>
      <c r="I552" s="64"/>
      <c r="J552" s="64"/>
      <c r="K552" s="64"/>
      <c r="L552" s="64"/>
      <c r="M552" s="64"/>
      <c r="N552" s="64"/>
      <c r="O552" s="64"/>
      <c r="P552" s="64"/>
      <c r="Q552" s="64"/>
      <c r="R552" s="64"/>
      <c r="S552" s="64"/>
    </row>
    <row r="553" spans="3:19" x14ac:dyDescent="0.3">
      <c r="C553" s="64"/>
      <c r="E553" s="64"/>
      <c r="F553" s="64"/>
      <c r="G553" s="64"/>
      <c r="H553" s="64"/>
      <c r="I553" s="64"/>
      <c r="J553" s="64"/>
      <c r="K553" s="64"/>
      <c r="L553" s="64"/>
      <c r="M553" s="64"/>
      <c r="N553" s="64"/>
      <c r="O553" s="64"/>
      <c r="P553" s="64"/>
      <c r="Q553" s="64"/>
      <c r="R553" s="64"/>
      <c r="S553" s="64"/>
    </row>
    <row r="554" spans="3:19" x14ac:dyDescent="0.3">
      <c r="C554" s="64"/>
      <c r="E554" s="64"/>
      <c r="F554" s="64"/>
      <c r="G554" s="64"/>
      <c r="H554" s="64"/>
      <c r="I554" s="64"/>
      <c r="J554" s="64"/>
      <c r="K554" s="64"/>
      <c r="L554" s="64"/>
      <c r="M554" s="64"/>
      <c r="N554" s="64"/>
      <c r="O554" s="64"/>
      <c r="P554" s="64"/>
      <c r="Q554" s="64"/>
      <c r="R554" s="64"/>
      <c r="S554" s="64"/>
    </row>
    <row r="555" spans="3:19" x14ac:dyDescent="0.3">
      <c r="C555" s="64"/>
      <c r="E555" s="64"/>
      <c r="F555" s="64"/>
      <c r="G555" s="64"/>
      <c r="H555" s="64"/>
      <c r="I555" s="64"/>
      <c r="J555" s="64"/>
      <c r="K555" s="64"/>
      <c r="L555" s="64"/>
      <c r="M555" s="64"/>
      <c r="N555" s="64"/>
      <c r="O555" s="64"/>
      <c r="P555" s="64"/>
      <c r="Q555" s="64"/>
      <c r="R555" s="64"/>
      <c r="S555" s="64"/>
    </row>
    <row r="556" spans="3:19" x14ac:dyDescent="0.3">
      <c r="C556" s="64"/>
      <c r="E556" s="64"/>
      <c r="F556" s="64"/>
      <c r="G556" s="64"/>
      <c r="H556" s="64"/>
      <c r="I556" s="64"/>
      <c r="J556" s="64"/>
      <c r="K556" s="64"/>
      <c r="L556" s="64"/>
      <c r="M556" s="64"/>
      <c r="N556" s="64"/>
      <c r="O556" s="64"/>
      <c r="P556" s="64"/>
      <c r="Q556" s="64"/>
      <c r="R556" s="64"/>
      <c r="S556" s="64"/>
    </row>
    <row r="557" spans="3:19" x14ac:dyDescent="0.3">
      <c r="C557" s="64"/>
      <c r="E557" s="64"/>
      <c r="F557" s="64"/>
      <c r="G557" s="64"/>
      <c r="H557" s="64"/>
      <c r="I557" s="64"/>
      <c r="J557" s="64"/>
      <c r="K557" s="64"/>
      <c r="L557" s="64"/>
      <c r="M557" s="64"/>
      <c r="N557" s="64"/>
      <c r="O557" s="64"/>
      <c r="P557" s="64"/>
      <c r="Q557" s="64"/>
      <c r="R557" s="64"/>
      <c r="S557" s="64"/>
    </row>
    <row r="558" spans="3:19" x14ac:dyDescent="0.3">
      <c r="C558" s="64"/>
      <c r="E558" s="64"/>
      <c r="F558" s="64"/>
      <c r="G558" s="64"/>
      <c r="H558" s="64"/>
      <c r="I558" s="64"/>
      <c r="J558" s="64"/>
      <c r="K558" s="64"/>
      <c r="L558" s="64"/>
      <c r="M558" s="64"/>
      <c r="N558" s="64"/>
      <c r="O558" s="64"/>
      <c r="P558" s="64"/>
      <c r="Q558" s="64"/>
      <c r="R558" s="64"/>
      <c r="S558" s="64"/>
    </row>
    <row r="559" spans="3:19" x14ac:dyDescent="0.3">
      <c r="C559" s="64"/>
      <c r="E559" s="64"/>
      <c r="F559" s="64"/>
      <c r="G559" s="64"/>
      <c r="H559" s="64"/>
      <c r="I559" s="64"/>
      <c r="J559" s="64"/>
      <c r="K559" s="64"/>
      <c r="L559" s="64"/>
      <c r="M559" s="64"/>
      <c r="N559" s="64"/>
      <c r="O559" s="64"/>
      <c r="P559" s="64"/>
      <c r="Q559" s="64"/>
      <c r="R559" s="64"/>
      <c r="S559" s="64"/>
    </row>
    <row r="560" spans="3:19" x14ac:dyDescent="0.3">
      <c r="C560" s="64"/>
      <c r="E560" s="64"/>
      <c r="F560" s="64"/>
      <c r="G560" s="64"/>
      <c r="H560" s="64"/>
      <c r="I560" s="64"/>
      <c r="J560" s="64"/>
      <c r="K560" s="64"/>
      <c r="L560" s="64"/>
      <c r="M560" s="64"/>
      <c r="N560" s="64"/>
      <c r="O560" s="64"/>
      <c r="P560" s="64"/>
      <c r="Q560" s="64"/>
      <c r="R560" s="64"/>
      <c r="S560" s="64"/>
    </row>
    <row r="561" spans="3:19" x14ac:dyDescent="0.3">
      <c r="C561" s="64"/>
      <c r="E561" s="64"/>
      <c r="F561" s="64"/>
      <c r="G561" s="64"/>
      <c r="H561" s="64"/>
      <c r="I561" s="64"/>
      <c r="J561" s="64"/>
      <c r="K561" s="64"/>
      <c r="L561" s="64"/>
      <c r="M561" s="64"/>
      <c r="N561" s="64"/>
      <c r="O561" s="64"/>
      <c r="P561" s="64"/>
      <c r="Q561" s="64"/>
      <c r="R561" s="64"/>
      <c r="S561" s="64"/>
    </row>
    <row r="562" spans="3:19" x14ac:dyDescent="0.3">
      <c r="C562" s="64"/>
      <c r="E562" s="64"/>
      <c r="F562" s="64"/>
      <c r="G562" s="64"/>
      <c r="H562" s="64"/>
      <c r="I562" s="64"/>
      <c r="J562" s="64"/>
      <c r="K562" s="64"/>
      <c r="L562" s="64"/>
      <c r="M562" s="64"/>
      <c r="N562" s="64"/>
      <c r="O562" s="64"/>
      <c r="P562" s="64"/>
      <c r="Q562" s="64"/>
      <c r="R562" s="64"/>
      <c r="S562" s="64"/>
    </row>
    <row r="563" spans="3:19" x14ac:dyDescent="0.3">
      <c r="C563" s="64"/>
      <c r="E563" s="64"/>
      <c r="F563" s="64"/>
      <c r="G563" s="64"/>
      <c r="H563" s="64"/>
      <c r="I563" s="64"/>
      <c r="J563" s="64"/>
      <c r="K563" s="64"/>
      <c r="L563" s="64"/>
      <c r="M563" s="64"/>
      <c r="N563" s="64"/>
      <c r="O563" s="64"/>
      <c r="P563" s="64"/>
      <c r="Q563" s="64"/>
      <c r="R563" s="64"/>
      <c r="S563" s="64"/>
    </row>
    <row r="564" spans="3:19" x14ac:dyDescent="0.3">
      <c r="C564" s="64"/>
      <c r="E564" s="64"/>
      <c r="F564" s="64"/>
      <c r="G564" s="64"/>
      <c r="H564" s="64"/>
      <c r="I564" s="64"/>
      <c r="J564" s="64"/>
      <c r="K564" s="64"/>
      <c r="L564" s="64"/>
      <c r="M564" s="64"/>
      <c r="N564" s="64"/>
      <c r="O564" s="64"/>
      <c r="P564" s="64"/>
      <c r="Q564" s="64"/>
      <c r="R564" s="64"/>
      <c r="S564" s="64"/>
    </row>
    <row r="565" spans="3:19" x14ac:dyDescent="0.3">
      <c r="C565" s="64"/>
      <c r="E565" s="64"/>
      <c r="F565" s="64"/>
      <c r="G565" s="64"/>
      <c r="H565" s="64"/>
      <c r="I565" s="64"/>
      <c r="J565" s="64"/>
      <c r="K565" s="64"/>
      <c r="L565" s="64"/>
      <c r="M565" s="64"/>
      <c r="N565" s="64"/>
      <c r="O565" s="64"/>
      <c r="P565" s="64"/>
      <c r="Q565" s="64"/>
      <c r="R565" s="64"/>
      <c r="S565" s="64"/>
    </row>
    <row r="566" spans="3:19" x14ac:dyDescent="0.3">
      <c r="C566" s="64"/>
      <c r="E566" s="64"/>
      <c r="F566" s="64"/>
      <c r="G566" s="64"/>
      <c r="H566" s="64"/>
      <c r="I566" s="64"/>
      <c r="J566" s="64"/>
      <c r="K566" s="64"/>
      <c r="L566" s="64"/>
      <c r="M566" s="64"/>
      <c r="N566" s="64"/>
      <c r="O566" s="64"/>
      <c r="P566" s="64"/>
      <c r="Q566" s="64"/>
      <c r="R566" s="64"/>
      <c r="S566" s="64"/>
    </row>
    <row r="567" spans="3:19" x14ac:dyDescent="0.3">
      <c r="C567" s="64"/>
      <c r="E567" s="64"/>
      <c r="F567" s="64"/>
      <c r="G567" s="64"/>
      <c r="H567" s="64"/>
      <c r="I567" s="64"/>
      <c r="J567" s="64"/>
      <c r="K567" s="64"/>
      <c r="L567" s="64"/>
      <c r="M567" s="64"/>
      <c r="N567" s="64"/>
      <c r="O567" s="64"/>
      <c r="P567" s="64"/>
      <c r="Q567" s="64"/>
      <c r="R567" s="64"/>
      <c r="S567" s="64"/>
    </row>
    <row r="568" spans="3:19" x14ac:dyDescent="0.3">
      <c r="C568" s="64"/>
      <c r="E568" s="64"/>
      <c r="F568" s="64"/>
      <c r="G568" s="64"/>
      <c r="H568" s="64"/>
      <c r="I568" s="64"/>
      <c r="J568" s="64"/>
      <c r="K568" s="64"/>
      <c r="L568" s="64"/>
      <c r="M568" s="64"/>
      <c r="N568" s="64"/>
      <c r="O568" s="64"/>
      <c r="P568" s="64"/>
      <c r="Q568" s="64"/>
      <c r="R568" s="64"/>
      <c r="S568" s="64"/>
    </row>
    <row r="569" spans="3:19" x14ac:dyDescent="0.3">
      <c r="C569" s="64"/>
      <c r="E569" s="64"/>
      <c r="F569" s="64"/>
      <c r="G569" s="64"/>
      <c r="H569" s="64"/>
      <c r="I569" s="64"/>
      <c r="J569" s="64"/>
      <c r="K569" s="64"/>
      <c r="L569" s="64"/>
      <c r="M569" s="64"/>
      <c r="N569" s="64"/>
      <c r="O569" s="64"/>
      <c r="P569" s="64"/>
      <c r="Q569" s="64"/>
      <c r="R569" s="64"/>
      <c r="S569" s="64"/>
    </row>
    <row r="570" spans="3:19" x14ac:dyDescent="0.3">
      <c r="C570" s="64"/>
      <c r="E570" s="64"/>
      <c r="F570" s="64"/>
      <c r="G570" s="64"/>
      <c r="H570" s="64"/>
      <c r="I570" s="64"/>
      <c r="J570" s="64"/>
      <c r="K570" s="64"/>
      <c r="L570" s="64"/>
      <c r="M570" s="64"/>
      <c r="N570" s="64"/>
      <c r="O570" s="64"/>
      <c r="P570" s="64"/>
      <c r="Q570" s="64"/>
      <c r="R570" s="64"/>
      <c r="S570" s="64"/>
    </row>
    <row r="571" spans="3:19" x14ac:dyDescent="0.3">
      <c r="C571" s="64"/>
      <c r="E571" s="64"/>
      <c r="F571" s="64"/>
      <c r="G571" s="64"/>
      <c r="H571" s="64"/>
      <c r="I571" s="64"/>
      <c r="J571" s="64"/>
      <c r="K571" s="64"/>
      <c r="L571" s="64"/>
      <c r="M571" s="64"/>
      <c r="N571" s="64"/>
      <c r="O571" s="64"/>
      <c r="P571" s="64"/>
      <c r="Q571" s="64"/>
      <c r="R571" s="64"/>
      <c r="S571" s="64"/>
    </row>
    <row r="572" spans="3:19" x14ac:dyDescent="0.3">
      <c r="C572" s="64"/>
      <c r="E572" s="64"/>
      <c r="F572" s="64"/>
      <c r="G572" s="64"/>
      <c r="H572" s="64"/>
      <c r="I572" s="64"/>
      <c r="J572" s="64"/>
      <c r="K572" s="64"/>
      <c r="L572" s="64"/>
      <c r="M572" s="64"/>
      <c r="N572" s="64"/>
      <c r="O572" s="64"/>
      <c r="P572" s="64"/>
      <c r="Q572" s="64"/>
      <c r="R572" s="64"/>
      <c r="S572" s="64"/>
    </row>
    <row r="573" spans="3:19" x14ac:dyDescent="0.3">
      <c r="C573" s="64"/>
      <c r="E573" s="64"/>
      <c r="F573" s="64"/>
      <c r="G573" s="64"/>
      <c r="H573" s="64"/>
      <c r="I573" s="64"/>
      <c r="J573" s="64"/>
      <c r="K573" s="64"/>
      <c r="L573" s="64"/>
      <c r="M573" s="64"/>
      <c r="N573" s="64"/>
      <c r="O573" s="64"/>
      <c r="P573" s="64"/>
      <c r="Q573" s="64"/>
      <c r="R573" s="64"/>
      <c r="S573" s="64"/>
    </row>
    <row r="574" spans="3:19" x14ac:dyDescent="0.3">
      <c r="C574" s="64"/>
      <c r="E574" s="64"/>
      <c r="F574" s="64"/>
      <c r="G574" s="64"/>
      <c r="H574" s="64"/>
      <c r="I574" s="64"/>
      <c r="J574" s="64"/>
      <c r="K574" s="64"/>
      <c r="L574" s="64"/>
      <c r="M574" s="64"/>
      <c r="N574" s="64"/>
      <c r="O574" s="64"/>
      <c r="P574" s="64"/>
      <c r="Q574" s="64"/>
      <c r="R574" s="64"/>
      <c r="S574" s="64"/>
    </row>
    <row r="575" spans="3:19" x14ac:dyDescent="0.3">
      <c r="C575" s="64"/>
      <c r="E575" s="64"/>
      <c r="F575" s="64"/>
      <c r="G575" s="64"/>
      <c r="H575" s="64"/>
      <c r="I575" s="64"/>
      <c r="J575" s="64"/>
      <c r="K575" s="64"/>
      <c r="L575" s="64"/>
      <c r="M575" s="64"/>
      <c r="N575" s="64"/>
      <c r="O575" s="64"/>
      <c r="P575" s="64"/>
      <c r="Q575" s="64"/>
      <c r="R575" s="64"/>
      <c r="S575" s="64"/>
    </row>
    <row r="576" spans="3:19" x14ac:dyDescent="0.3">
      <c r="C576" s="64"/>
      <c r="E576" s="64"/>
      <c r="F576" s="64"/>
      <c r="G576" s="64"/>
      <c r="H576" s="64"/>
      <c r="I576" s="64"/>
      <c r="J576" s="64"/>
      <c r="K576" s="64"/>
      <c r="L576" s="64"/>
      <c r="M576" s="64"/>
      <c r="N576" s="64"/>
      <c r="O576" s="64"/>
      <c r="P576" s="64"/>
      <c r="Q576" s="64"/>
      <c r="R576" s="64"/>
      <c r="S576" s="64"/>
    </row>
    <row r="577" spans="3:19" x14ac:dyDescent="0.3">
      <c r="C577" s="64"/>
      <c r="E577" s="64"/>
      <c r="F577" s="64"/>
      <c r="G577" s="64"/>
      <c r="H577" s="64"/>
      <c r="I577" s="64"/>
      <c r="J577" s="64"/>
      <c r="K577" s="64"/>
      <c r="L577" s="64"/>
      <c r="M577" s="64"/>
      <c r="N577" s="64"/>
      <c r="O577" s="64"/>
      <c r="P577" s="64"/>
      <c r="Q577" s="64"/>
      <c r="R577" s="64"/>
      <c r="S577" s="64"/>
    </row>
    <row r="578" spans="3:19" x14ac:dyDescent="0.3">
      <c r="C578" s="64"/>
      <c r="E578" s="64"/>
      <c r="F578" s="64"/>
      <c r="G578" s="64"/>
      <c r="H578" s="64"/>
      <c r="I578" s="64"/>
      <c r="J578" s="64"/>
      <c r="K578" s="64"/>
      <c r="L578" s="64"/>
      <c r="M578" s="64"/>
      <c r="N578" s="64"/>
      <c r="O578" s="64"/>
      <c r="P578" s="64"/>
      <c r="Q578" s="64"/>
      <c r="R578" s="64"/>
      <c r="S578" s="64"/>
    </row>
    <row r="579" spans="3:19" x14ac:dyDescent="0.3">
      <c r="C579" s="64"/>
      <c r="E579" s="64"/>
      <c r="F579" s="64"/>
      <c r="G579" s="64"/>
      <c r="H579" s="64"/>
      <c r="I579" s="64"/>
      <c r="J579" s="64"/>
      <c r="K579" s="64"/>
      <c r="L579" s="64"/>
      <c r="M579" s="64"/>
      <c r="N579" s="64"/>
      <c r="O579" s="64"/>
      <c r="P579" s="64"/>
      <c r="Q579" s="64"/>
      <c r="R579" s="64"/>
      <c r="S579" s="64"/>
    </row>
    <row r="580" spans="3:19" x14ac:dyDescent="0.3">
      <c r="C580" s="64"/>
      <c r="E580" s="64"/>
      <c r="F580" s="64"/>
      <c r="G580" s="64"/>
      <c r="H580" s="64"/>
      <c r="I580" s="64"/>
      <c r="J580" s="64"/>
      <c r="K580" s="64"/>
      <c r="L580" s="64"/>
      <c r="M580" s="64"/>
      <c r="N580" s="64"/>
      <c r="O580" s="64"/>
      <c r="P580" s="64"/>
      <c r="Q580" s="64"/>
      <c r="R580" s="64"/>
      <c r="S580" s="64"/>
    </row>
    <row r="581" spans="3:19" x14ac:dyDescent="0.3">
      <c r="C581" s="64"/>
      <c r="E581" s="64"/>
      <c r="F581" s="64"/>
      <c r="G581" s="64"/>
      <c r="H581" s="64"/>
      <c r="I581" s="64"/>
      <c r="J581" s="64"/>
      <c r="K581" s="64"/>
      <c r="L581" s="64"/>
      <c r="M581" s="64"/>
      <c r="N581" s="64"/>
      <c r="O581" s="64"/>
      <c r="P581" s="64"/>
      <c r="Q581" s="64"/>
      <c r="R581" s="64"/>
      <c r="S581" s="64"/>
    </row>
    <row r="582" spans="3:19" x14ac:dyDescent="0.3">
      <c r="C582" s="64"/>
      <c r="E582" s="64"/>
      <c r="F582" s="64"/>
      <c r="G582" s="64"/>
      <c r="H582" s="64"/>
      <c r="I582" s="64"/>
      <c r="J582" s="64"/>
      <c r="K582" s="64"/>
      <c r="L582" s="64"/>
      <c r="M582" s="64"/>
      <c r="N582" s="64"/>
      <c r="O582" s="64"/>
      <c r="P582" s="64"/>
      <c r="Q582" s="64"/>
      <c r="R582" s="64"/>
      <c r="S582" s="64"/>
    </row>
    <row r="583" spans="3:19" x14ac:dyDescent="0.3">
      <c r="C583" s="64"/>
      <c r="E583" s="64"/>
      <c r="F583" s="64"/>
      <c r="G583" s="64"/>
      <c r="H583" s="64"/>
      <c r="I583" s="64"/>
      <c r="J583" s="64"/>
      <c r="K583" s="64"/>
      <c r="L583" s="64"/>
      <c r="M583" s="64"/>
      <c r="N583" s="64"/>
      <c r="O583" s="64"/>
      <c r="P583" s="64"/>
      <c r="Q583" s="64"/>
      <c r="R583" s="64"/>
      <c r="S583" s="64"/>
    </row>
    <row r="584" spans="3:19" x14ac:dyDescent="0.3">
      <c r="C584" s="64"/>
      <c r="E584" s="64"/>
      <c r="F584" s="64"/>
      <c r="G584" s="64"/>
      <c r="H584" s="64"/>
      <c r="I584" s="64"/>
      <c r="J584" s="64"/>
      <c r="K584" s="64"/>
      <c r="L584" s="64"/>
      <c r="M584" s="64"/>
      <c r="N584" s="64"/>
      <c r="O584" s="64"/>
      <c r="P584" s="64"/>
      <c r="Q584" s="64"/>
      <c r="R584" s="64"/>
      <c r="S584" s="64"/>
    </row>
    <row r="585" spans="3:19" x14ac:dyDescent="0.3">
      <c r="C585" s="64"/>
      <c r="E585" s="64"/>
      <c r="F585" s="64"/>
      <c r="G585" s="64"/>
      <c r="H585" s="64"/>
      <c r="I585" s="64"/>
      <c r="J585" s="64"/>
      <c r="K585" s="64"/>
      <c r="L585" s="64"/>
      <c r="M585" s="64"/>
      <c r="N585" s="64"/>
      <c r="O585" s="64"/>
      <c r="P585" s="64"/>
      <c r="Q585" s="64"/>
      <c r="R585" s="64"/>
      <c r="S585" s="64"/>
    </row>
    <row r="586" spans="3:19" x14ac:dyDescent="0.3">
      <c r="C586" s="64"/>
      <c r="E586" s="64"/>
      <c r="F586" s="64"/>
      <c r="G586" s="64"/>
      <c r="H586" s="64"/>
      <c r="I586" s="64"/>
      <c r="J586" s="64"/>
      <c r="K586" s="64"/>
      <c r="L586" s="64"/>
      <c r="M586" s="64"/>
      <c r="N586" s="64"/>
      <c r="O586" s="64"/>
      <c r="P586" s="64"/>
      <c r="Q586" s="64"/>
      <c r="R586" s="64"/>
      <c r="S586" s="64"/>
    </row>
    <row r="587" spans="3:19" x14ac:dyDescent="0.3">
      <c r="C587" s="64"/>
      <c r="E587" s="64"/>
      <c r="F587" s="64"/>
      <c r="G587" s="64"/>
      <c r="H587" s="64"/>
      <c r="I587" s="64"/>
      <c r="J587" s="64"/>
      <c r="K587" s="64"/>
      <c r="L587" s="64"/>
      <c r="M587" s="64"/>
      <c r="N587" s="64"/>
      <c r="O587" s="64"/>
      <c r="P587" s="64"/>
      <c r="Q587" s="64"/>
      <c r="R587" s="64"/>
      <c r="S587" s="64"/>
    </row>
    <row r="588" spans="3:19" x14ac:dyDescent="0.3">
      <c r="C588" s="64"/>
      <c r="E588" s="64"/>
      <c r="F588" s="64"/>
      <c r="G588" s="64"/>
      <c r="H588" s="64"/>
      <c r="I588" s="64"/>
      <c r="J588" s="64"/>
      <c r="K588" s="64"/>
      <c r="L588" s="64"/>
      <c r="M588" s="64"/>
      <c r="N588" s="64"/>
      <c r="O588" s="64"/>
      <c r="P588" s="64"/>
      <c r="Q588" s="64"/>
      <c r="R588" s="64"/>
      <c r="S588" s="64"/>
    </row>
    <row r="589" spans="3:19" x14ac:dyDescent="0.3">
      <c r="C589" s="64"/>
      <c r="E589" s="64"/>
      <c r="F589" s="64"/>
      <c r="G589" s="64"/>
      <c r="H589" s="64"/>
      <c r="I589" s="64"/>
      <c r="J589" s="64"/>
      <c r="K589" s="64"/>
      <c r="L589" s="64"/>
      <c r="M589" s="64"/>
      <c r="N589" s="64"/>
      <c r="O589" s="64"/>
      <c r="P589" s="64"/>
      <c r="Q589" s="64"/>
      <c r="R589" s="64"/>
      <c r="S589" s="64"/>
    </row>
    <row r="590" spans="3:19" x14ac:dyDescent="0.3">
      <c r="C590" s="64"/>
      <c r="E590" s="64"/>
      <c r="F590" s="64"/>
      <c r="G590" s="64"/>
      <c r="H590" s="64"/>
      <c r="I590" s="64"/>
      <c r="J590" s="64"/>
      <c r="K590" s="64"/>
      <c r="L590" s="64"/>
      <c r="M590" s="64"/>
      <c r="N590" s="64"/>
      <c r="O590" s="64"/>
      <c r="P590" s="64"/>
      <c r="Q590" s="64"/>
      <c r="R590" s="64"/>
      <c r="S590" s="64"/>
    </row>
    <row r="591" spans="3:19" x14ac:dyDescent="0.3">
      <c r="C591" s="64"/>
      <c r="E591" s="64"/>
      <c r="F591" s="64"/>
      <c r="G591" s="64"/>
      <c r="H591" s="64"/>
      <c r="I591" s="64"/>
      <c r="J591" s="64"/>
      <c r="K591" s="64"/>
      <c r="L591" s="64"/>
      <c r="M591" s="64"/>
      <c r="N591" s="64"/>
      <c r="O591" s="64"/>
      <c r="P591" s="64"/>
      <c r="Q591" s="64"/>
      <c r="R591" s="64"/>
      <c r="S591" s="64"/>
    </row>
    <row r="592" spans="3:19" x14ac:dyDescent="0.3">
      <c r="C592" s="64"/>
      <c r="E592" s="64"/>
      <c r="F592" s="64"/>
      <c r="G592" s="64"/>
      <c r="H592" s="64"/>
      <c r="I592" s="64"/>
      <c r="J592" s="64"/>
      <c r="K592" s="64"/>
      <c r="L592" s="64"/>
      <c r="M592" s="64"/>
      <c r="N592" s="64"/>
      <c r="O592" s="64"/>
      <c r="P592" s="64"/>
      <c r="Q592" s="64"/>
      <c r="R592" s="64"/>
      <c r="S592" s="64"/>
    </row>
    <row r="593" spans="3:19" x14ac:dyDescent="0.3">
      <c r="C593" s="64"/>
      <c r="E593" s="64"/>
      <c r="F593" s="64"/>
      <c r="G593" s="64"/>
      <c r="H593" s="64"/>
      <c r="I593" s="64"/>
      <c r="J593" s="64"/>
      <c r="K593" s="64"/>
      <c r="L593" s="64"/>
      <c r="M593" s="64"/>
      <c r="N593" s="64"/>
      <c r="O593" s="64"/>
      <c r="P593" s="64"/>
      <c r="Q593" s="64"/>
      <c r="R593" s="64"/>
      <c r="S593" s="64"/>
    </row>
    <row r="594" spans="3:19" x14ac:dyDescent="0.3">
      <c r="C594" s="64"/>
      <c r="E594" s="64"/>
      <c r="F594" s="64"/>
      <c r="G594" s="64"/>
      <c r="H594" s="64"/>
      <c r="I594" s="64"/>
      <c r="J594" s="64"/>
      <c r="K594" s="64"/>
      <c r="L594" s="64"/>
      <c r="M594" s="64"/>
      <c r="N594" s="64"/>
      <c r="O594" s="64"/>
      <c r="P594" s="64"/>
      <c r="Q594" s="64"/>
      <c r="R594" s="64"/>
      <c r="S594" s="64"/>
    </row>
    <row r="595" spans="3:19" x14ac:dyDescent="0.3">
      <c r="C595" s="64"/>
      <c r="E595" s="64"/>
      <c r="F595" s="64"/>
      <c r="G595" s="64"/>
      <c r="H595" s="64"/>
      <c r="I595" s="64"/>
      <c r="J595" s="64"/>
      <c r="K595" s="64"/>
      <c r="L595" s="64"/>
      <c r="M595" s="64"/>
      <c r="N595" s="64"/>
      <c r="O595" s="64"/>
      <c r="P595" s="64"/>
      <c r="Q595" s="64"/>
      <c r="R595" s="64"/>
      <c r="S595" s="64"/>
    </row>
    <row r="596" spans="3:19" x14ac:dyDescent="0.3">
      <c r="C596" s="64"/>
      <c r="E596" s="64"/>
      <c r="F596" s="64"/>
      <c r="G596" s="64"/>
      <c r="H596" s="64"/>
      <c r="I596" s="64"/>
      <c r="J596" s="64"/>
      <c r="K596" s="64"/>
      <c r="L596" s="64"/>
      <c r="M596" s="64"/>
      <c r="N596" s="64"/>
      <c r="O596" s="64"/>
      <c r="P596" s="64"/>
      <c r="Q596" s="64"/>
      <c r="R596" s="64"/>
      <c r="S596" s="64"/>
    </row>
    <row r="597" spans="3:19" x14ac:dyDescent="0.3">
      <c r="C597" s="64"/>
      <c r="E597" s="64"/>
      <c r="F597" s="64"/>
      <c r="G597" s="64"/>
      <c r="H597" s="64"/>
      <c r="I597" s="64"/>
      <c r="J597" s="64"/>
      <c r="K597" s="64"/>
      <c r="L597" s="64"/>
      <c r="M597" s="64"/>
      <c r="N597" s="64"/>
      <c r="O597" s="64"/>
      <c r="P597" s="64"/>
      <c r="Q597" s="64"/>
      <c r="R597" s="64"/>
      <c r="S597" s="64"/>
    </row>
    <row r="598" spans="3:19" x14ac:dyDescent="0.3">
      <c r="C598" s="64"/>
      <c r="E598" s="64"/>
      <c r="F598" s="64"/>
      <c r="G598" s="64"/>
      <c r="H598" s="64"/>
      <c r="I598" s="64"/>
      <c r="J598" s="64"/>
      <c r="K598" s="64"/>
      <c r="L598" s="64"/>
      <c r="M598" s="64"/>
      <c r="N598" s="64"/>
      <c r="O598" s="64"/>
      <c r="P598" s="64"/>
      <c r="Q598" s="64"/>
      <c r="R598" s="64"/>
      <c r="S598" s="64"/>
    </row>
    <row r="599" spans="3:19" x14ac:dyDescent="0.3">
      <c r="C599" s="64"/>
      <c r="E599" s="64"/>
      <c r="F599" s="64"/>
      <c r="G599" s="64"/>
      <c r="H599" s="64"/>
      <c r="I599" s="64"/>
      <c r="J599" s="64"/>
      <c r="K599" s="64"/>
      <c r="L599" s="64"/>
      <c r="M599" s="64"/>
      <c r="N599" s="64"/>
      <c r="O599" s="64"/>
      <c r="P599" s="64"/>
      <c r="Q599" s="64"/>
      <c r="R599" s="64"/>
      <c r="S599" s="64"/>
    </row>
    <row r="600" spans="3:19" x14ac:dyDescent="0.3">
      <c r="C600" s="64"/>
      <c r="E600" s="64"/>
      <c r="F600" s="64"/>
      <c r="G600" s="64"/>
      <c r="H600" s="64"/>
      <c r="I600" s="64"/>
      <c r="J600" s="64"/>
      <c r="K600" s="64"/>
      <c r="L600" s="64"/>
      <c r="M600" s="64"/>
      <c r="N600" s="64"/>
      <c r="O600" s="64"/>
      <c r="P600" s="64"/>
      <c r="Q600" s="64"/>
      <c r="R600" s="64"/>
      <c r="S600" s="64"/>
    </row>
    <row r="601" spans="3:19" x14ac:dyDescent="0.3">
      <c r="C601" s="64"/>
      <c r="E601" s="64"/>
      <c r="F601" s="64"/>
      <c r="G601" s="64"/>
      <c r="H601" s="64"/>
      <c r="I601" s="64"/>
      <c r="J601" s="64"/>
      <c r="K601" s="64"/>
      <c r="L601" s="64"/>
      <c r="M601" s="64"/>
      <c r="N601" s="64"/>
      <c r="O601" s="64"/>
      <c r="P601" s="64"/>
      <c r="Q601" s="64"/>
      <c r="R601" s="64"/>
      <c r="S601" s="64"/>
    </row>
    <row r="602" spans="3:19" x14ac:dyDescent="0.3">
      <c r="C602" s="64"/>
      <c r="E602" s="64"/>
      <c r="F602" s="64"/>
      <c r="G602" s="64"/>
      <c r="H602" s="64"/>
      <c r="I602" s="64"/>
      <c r="J602" s="64"/>
      <c r="K602" s="64"/>
      <c r="L602" s="64"/>
      <c r="M602" s="64"/>
      <c r="N602" s="64"/>
      <c r="O602" s="64"/>
      <c r="P602" s="64"/>
      <c r="Q602" s="64"/>
      <c r="R602" s="64"/>
      <c r="S602" s="64"/>
    </row>
    <row r="603" spans="3:19" x14ac:dyDescent="0.3">
      <c r="C603" s="64"/>
      <c r="E603" s="64"/>
      <c r="F603" s="64"/>
      <c r="G603" s="64"/>
      <c r="H603" s="64"/>
      <c r="I603" s="64"/>
      <c r="J603" s="64"/>
      <c r="K603" s="64"/>
      <c r="L603" s="64"/>
      <c r="M603" s="64"/>
      <c r="N603" s="64"/>
      <c r="O603" s="64"/>
      <c r="P603" s="64"/>
      <c r="Q603" s="64"/>
      <c r="R603" s="64"/>
      <c r="S603" s="64"/>
    </row>
    <row r="604" spans="3:19" x14ac:dyDescent="0.3">
      <c r="C604" s="64"/>
      <c r="E604" s="64"/>
      <c r="F604" s="64"/>
      <c r="G604" s="64"/>
      <c r="H604" s="64"/>
      <c r="I604" s="64"/>
      <c r="J604" s="64"/>
      <c r="K604" s="64"/>
      <c r="L604" s="64"/>
      <c r="M604" s="64"/>
      <c r="N604" s="64"/>
      <c r="O604" s="64"/>
      <c r="P604" s="64"/>
      <c r="Q604" s="64"/>
      <c r="R604" s="64"/>
      <c r="S604" s="64"/>
    </row>
    <row r="605" spans="3:19" x14ac:dyDescent="0.3">
      <c r="C605" s="64"/>
      <c r="E605" s="64"/>
      <c r="F605" s="64"/>
      <c r="G605" s="64"/>
      <c r="H605" s="64"/>
      <c r="I605" s="64"/>
      <c r="J605" s="64"/>
      <c r="K605" s="64"/>
      <c r="L605" s="64"/>
      <c r="M605" s="64"/>
      <c r="N605" s="64"/>
      <c r="O605" s="64"/>
      <c r="P605" s="64"/>
      <c r="Q605" s="64"/>
      <c r="R605" s="64"/>
      <c r="S605" s="64"/>
    </row>
    <row r="606" spans="3:19" x14ac:dyDescent="0.3">
      <c r="C606" s="64"/>
      <c r="E606" s="64"/>
      <c r="F606" s="64"/>
      <c r="G606" s="64"/>
      <c r="H606" s="64"/>
      <c r="I606" s="64"/>
      <c r="J606" s="64"/>
      <c r="K606" s="64"/>
      <c r="L606" s="64"/>
      <c r="M606" s="64"/>
      <c r="N606" s="64"/>
      <c r="O606" s="64"/>
      <c r="P606" s="64"/>
      <c r="Q606" s="64"/>
      <c r="R606" s="64"/>
      <c r="S606" s="64"/>
    </row>
    <row r="607" spans="3:19" x14ac:dyDescent="0.3">
      <c r="C607" s="64"/>
      <c r="E607" s="64"/>
      <c r="F607" s="64"/>
      <c r="G607" s="64"/>
      <c r="H607" s="64"/>
      <c r="I607" s="64"/>
      <c r="J607" s="64"/>
      <c r="K607" s="64"/>
      <c r="L607" s="64"/>
      <c r="M607" s="64"/>
      <c r="N607" s="64"/>
      <c r="O607" s="64"/>
      <c r="P607" s="64"/>
      <c r="Q607" s="64"/>
      <c r="R607" s="64"/>
      <c r="S607" s="64"/>
    </row>
    <row r="608" spans="3:19" x14ac:dyDescent="0.3">
      <c r="C608" s="64"/>
      <c r="E608" s="64"/>
      <c r="F608" s="64"/>
      <c r="G608" s="64"/>
      <c r="H608" s="64"/>
      <c r="I608" s="64"/>
      <c r="J608" s="64"/>
      <c r="K608" s="64"/>
      <c r="L608" s="64"/>
      <c r="M608" s="64"/>
      <c r="N608" s="64"/>
      <c r="O608" s="64"/>
      <c r="P608" s="64"/>
      <c r="Q608" s="64"/>
      <c r="R608" s="64"/>
      <c r="S608" s="64"/>
    </row>
    <row r="609" spans="3:19" x14ac:dyDescent="0.3">
      <c r="C609" s="64"/>
      <c r="E609" s="64"/>
      <c r="F609" s="64"/>
      <c r="G609" s="64"/>
      <c r="H609" s="64"/>
      <c r="I609" s="64"/>
      <c r="J609" s="64"/>
      <c r="K609" s="64"/>
      <c r="L609" s="64"/>
      <c r="M609" s="64"/>
      <c r="N609" s="64"/>
      <c r="O609" s="64"/>
      <c r="P609" s="64"/>
      <c r="Q609" s="64"/>
      <c r="R609" s="64"/>
      <c r="S609" s="64"/>
    </row>
    <row r="610" spans="3:19" x14ac:dyDescent="0.3">
      <c r="C610" s="64"/>
      <c r="E610" s="64"/>
      <c r="F610" s="64"/>
      <c r="G610" s="64"/>
      <c r="H610" s="64"/>
      <c r="I610" s="64"/>
      <c r="J610" s="64"/>
      <c r="K610" s="64"/>
      <c r="L610" s="64"/>
      <c r="M610" s="64"/>
      <c r="N610" s="64"/>
      <c r="O610" s="64"/>
      <c r="P610" s="64"/>
      <c r="Q610" s="64"/>
      <c r="R610" s="64"/>
      <c r="S610" s="64"/>
    </row>
    <row r="611" spans="3:19" x14ac:dyDescent="0.3">
      <c r="C611" s="64"/>
      <c r="E611" s="64"/>
      <c r="F611" s="64"/>
      <c r="G611" s="64"/>
      <c r="H611" s="64"/>
      <c r="I611" s="64"/>
      <c r="J611" s="64"/>
      <c r="K611" s="64"/>
      <c r="L611" s="64"/>
      <c r="M611" s="64"/>
      <c r="N611" s="64"/>
      <c r="O611" s="64"/>
      <c r="P611" s="64"/>
      <c r="Q611" s="64"/>
      <c r="R611" s="64"/>
      <c r="S611" s="64"/>
    </row>
    <row r="612" spans="3:19" x14ac:dyDescent="0.3">
      <c r="C612" s="64"/>
      <c r="E612" s="64"/>
      <c r="F612" s="64"/>
      <c r="G612" s="64"/>
      <c r="H612" s="64"/>
      <c r="I612" s="64"/>
      <c r="J612" s="64"/>
      <c r="K612" s="64"/>
      <c r="L612" s="64"/>
      <c r="M612" s="64"/>
      <c r="N612" s="64"/>
      <c r="O612" s="64"/>
      <c r="P612" s="64"/>
      <c r="Q612" s="64"/>
      <c r="R612" s="64"/>
      <c r="S612" s="64"/>
    </row>
    <row r="613" spans="3:19" x14ac:dyDescent="0.3">
      <c r="C613" s="64"/>
      <c r="E613" s="64"/>
      <c r="F613" s="64"/>
      <c r="G613" s="64"/>
      <c r="H613" s="64"/>
      <c r="I613" s="64"/>
      <c r="J613" s="64"/>
      <c r="K613" s="64"/>
      <c r="L613" s="64"/>
      <c r="M613" s="64"/>
      <c r="N613" s="64"/>
      <c r="O613" s="64"/>
      <c r="P613" s="64"/>
      <c r="Q613" s="64"/>
      <c r="R613" s="64"/>
      <c r="S613" s="64"/>
    </row>
    <row r="614" spans="3:19" x14ac:dyDescent="0.3">
      <c r="C614" s="64"/>
      <c r="E614" s="64"/>
      <c r="F614" s="64"/>
      <c r="G614" s="64"/>
      <c r="H614" s="64"/>
      <c r="I614" s="64"/>
      <c r="J614" s="64"/>
      <c r="K614" s="64"/>
      <c r="L614" s="64"/>
      <c r="M614" s="64"/>
      <c r="N614" s="64"/>
      <c r="O614" s="64"/>
      <c r="P614" s="64"/>
      <c r="Q614" s="64"/>
      <c r="R614" s="64"/>
      <c r="S614" s="64"/>
    </row>
    <row r="615" spans="3:19" x14ac:dyDescent="0.3">
      <c r="C615" s="64"/>
      <c r="E615" s="64"/>
      <c r="F615" s="64"/>
      <c r="G615" s="64"/>
      <c r="H615" s="64"/>
      <c r="I615" s="64"/>
      <c r="J615" s="64"/>
      <c r="K615" s="64"/>
      <c r="L615" s="64"/>
      <c r="M615" s="64"/>
      <c r="N615" s="64"/>
      <c r="O615" s="64"/>
      <c r="P615" s="64"/>
      <c r="Q615" s="64"/>
      <c r="R615" s="64"/>
      <c r="S615" s="64"/>
    </row>
    <row r="616" spans="3:19" x14ac:dyDescent="0.3">
      <c r="C616" s="64"/>
      <c r="E616" s="64"/>
      <c r="F616" s="64"/>
      <c r="G616" s="64"/>
      <c r="H616" s="64"/>
      <c r="I616" s="64"/>
      <c r="J616" s="64"/>
      <c r="K616" s="64"/>
      <c r="L616" s="64"/>
      <c r="M616" s="64"/>
      <c r="N616" s="64"/>
      <c r="O616" s="64"/>
      <c r="P616" s="64"/>
      <c r="Q616" s="64"/>
      <c r="R616" s="64"/>
      <c r="S616" s="64"/>
    </row>
    <row r="617" spans="3:19" x14ac:dyDescent="0.3">
      <c r="C617" s="64"/>
      <c r="E617" s="64"/>
      <c r="F617" s="64"/>
      <c r="G617" s="64"/>
      <c r="H617" s="64"/>
      <c r="I617" s="64"/>
      <c r="J617" s="64"/>
      <c r="K617" s="64"/>
      <c r="L617" s="64"/>
      <c r="M617" s="64"/>
      <c r="N617" s="64"/>
      <c r="O617" s="64"/>
      <c r="P617" s="64"/>
      <c r="Q617" s="64"/>
      <c r="R617" s="64"/>
      <c r="S617" s="64"/>
    </row>
    <row r="618" spans="3:19" x14ac:dyDescent="0.3">
      <c r="C618" s="64"/>
      <c r="E618" s="64"/>
      <c r="F618" s="64"/>
      <c r="G618" s="64"/>
      <c r="H618" s="64"/>
      <c r="I618" s="64"/>
      <c r="J618" s="64"/>
      <c r="K618" s="64"/>
      <c r="L618" s="64"/>
      <c r="M618" s="64"/>
      <c r="N618" s="64"/>
      <c r="O618" s="64"/>
      <c r="P618" s="64"/>
      <c r="Q618" s="64"/>
      <c r="R618" s="64"/>
      <c r="S618" s="64"/>
    </row>
    <row r="619" spans="3:19" x14ac:dyDescent="0.3">
      <c r="C619" s="64"/>
      <c r="E619" s="64"/>
      <c r="F619" s="64"/>
      <c r="G619" s="64"/>
      <c r="H619" s="64"/>
      <c r="I619" s="64"/>
      <c r="J619" s="64"/>
      <c r="K619" s="64"/>
      <c r="L619" s="64"/>
      <c r="M619" s="64"/>
      <c r="N619" s="64"/>
      <c r="O619" s="64"/>
      <c r="P619" s="64"/>
      <c r="Q619" s="64"/>
      <c r="R619" s="64"/>
      <c r="S619" s="64"/>
    </row>
    <row r="620" spans="3:19" x14ac:dyDescent="0.3">
      <c r="C620" s="64"/>
      <c r="E620" s="64"/>
      <c r="F620" s="64"/>
      <c r="G620" s="64"/>
      <c r="H620" s="64"/>
      <c r="I620" s="64"/>
      <c r="J620" s="64"/>
      <c r="K620" s="64"/>
      <c r="L620" s="64"/>
      <c r="M620" s="64"/>
      <c r="N620" s="64"/>
      <c r="O620" s="64"/>
      <c r="P620" s="64"/>
      <c r="Q620" s="64"/>
      <c r="R620" s="64"/>
      <c r="S620" s="64"/>
    </row>
    <row r="621" spans="3:19" x14ac:dyDescent="0.3">
      <c r="C621" s="64"/>
      <c r="E621" s="64"/>
      <c r="F621" s="64"/>
      <c r="G621" s="64"/>
      <c r="H621" s="64"/>
      <c r="I621" s="64"/>
      <c r="J621" s="64"/>
      <c r="K621" s="64"/>
      <c r="L621" s="64"/>
      <c r="M621" s="64"/>
      <c r="N621" s="64"/>
      <c r="O621" s="64"/>
      <c r="P621" s="64"/>
      <c r="Q621" s="64"/>
      <c r="R621" s="64"/>
      <c r="S621" s="64"/>
    </row>
    <row r="622" spans="3:19" x14ac:dyDescent="0.3">
      <c r="C622" s="64"/>
      <c r="E622" s="64"/>
      <c r="F622" s="64"/>
      <c r="G622" s="64"/>
      <c r="H622" s="64"/>
      <c r="I622" s="64"/>
      <c r="J622" s="64"/>
      <c r="K622" s="64"/>
      <c r="L622" s="64"/>
      <c r="M622" s="64"/>
      <c r="N622" s="64"/>
      <c r="O622" s="64"/>
      <c r="P622" s="64"/>
      <c r="Q622" s="64"/>
      <c r="R622" s="64"/>
      <c r="S622" s="64"/>
    </row>
    <row r="623" spans="3:19" x14ac:dyDescent="0.3">
      <c r="C623" s="64"/>
      <c r="E623" s="64"/>
      <c r="F623" s="64"/>
      <c r="G623" s="64"/>
      <c r="H623" s="64"/>
      <c r="I623" s="64"/>
      <c r="J623" s="64"/>
      <c r="K623" s="64"/>
      <c r="L623" s="64"/>
      <c r="M623" s="64"/>
      <c r="N623" s="64"/>
      <c r="O623" s="64"/>
      <c r="P623" s="64"/>
      <c r="Q623" s="64"/>
      <c r="R623" s="64"/>
      <c r="S623" s="64"/>
    </row>
    <row r="624" spans="3:19" x14ac:dyDescent="0.3">
      <c r="C624" s="64"/>
      <c r="E624" s="64"/>
      <c r="F624" s="64"/>
      <c r="G624" s="64"/>
      <c r="H624" s="64"/>
      <c r="I624" s="64"/>
      <c r="J624" s="64"/>
      <c r="K624" s="64"/>
      <c r="L624" s="64"/>
      <c r="M624" s="64"/>
      <c r="N624" s="64"/>
      <c r="O624" s="64"/>
      <c r="P624" s="64"/>
      <c r="Q624" s="64"/>
      <c r="R624" s="64"/>
      <c r="S624" s="64"/>
    </row>
    <row r="625" spans="3:19" x14ac:dyDescent="0.3">
      <c r="C625" s="64"/>
      <c r="E625" s="64"/>
      <c r="F625" s="64"/>
      <c r="G625" s="64"/>
      <c r="H625" s="64"/>
      <c r="I625" s="64"/>
      <c r="J625" s="64"/>
      <c r="K625" s="64"/>
      <c r="L625" s="64"/>
      <c r="M625" s="64"/>
      <c r="N625" s="64"/>
      <c r="O625" s="64"/>
      <c r="P625" s="64"/>
      <c r="Q625" s="64"/>
      <c r="R625" s="64"/>
      <c r="S625" s="64"/>
    </row>
    <row r="626" spans="3:19" x14ac:dyDescent="0.3">
      <c r="C626" s="64"/>
      <c r="E626" s="64"/>
      <c r="F626" s="64"/>
      <c r="G626" s="64"/>
      <c r="H626" s="64"/>
      <c r="I626" s="64"/>
      <c r="J626" s="64"/>
      <c r="K626" s="64"/>
      <c r="L626" s="64"/>
      <c r="M626" s="64"/>
      <c r="N626" s="64"/>
      <c r="O626" s="64"/>
      <c r="P626" s="64"/>
      <c r="Q626" s="64"/>
      <c r="R626" s="64"/>
      <c r="S626" s="64"/>
    </row>
    <row r="627" spans="3:19" x14ac:dyDescent="0.3">
      <c r="C627" s="64"/>
      <c r="E627" s="64"/>
      <c r="F627" s="64"/>
      <c r="G627" s="64"/>
      <c r="H627" s="64"/>
      <c r="I627" s="64"/>
      <c r="J627" s="64"/>
      <c r="K627" s="64"/>
      <c r="L627" s="64"/>
      <c r="M627" s="64"/>
      <c r="N627" s="64"/>
      <c r="O627" s="64"/>
      <c r="P627" s="64"/>
      <c r="Q627" s="64"/>
      <c r="R627" s="64"/>
      <c r="S627" s="64"/>
    </row>
    <row r="628" spans="3:19" x14ac:dyDescent="0.3">
      <c r="C628" s="64"/>
      <c r="E628" s="64"/>
      <c r="F628" s="64"/>
      <c r="G628" s="64"/>
      <c r="H628" s="64"/>
      <c r="I628" s="64"/>
      <c r="J628" s="64"/>
      <c r="K628" s="64"/>
      <c r="L628" s="64"/>
      <c r="M628" s="64"/>
      <c r="N628" s="64"/>
      <c r="O628" s="64"/>
      <c r="P628" s="64"/>
      <c r="Q628" s="64"/>
      <c r="R628" s="64"/>
      <c r="S628" s="64"/>
    </row>
    <row r="629" spans="3:19" x14ac:dyDescent="0.3">
      <c r="C629" s="64"/>
      <c r="E629" s="64"/>
      <c r="F629" s="64"/>
      <c r="G629" s="64"/>
      <c r="H629" s="64"/>
      <c r="I629" s="64"/>
      <c r="J629" s="64"/>
      <c r="K629" s="64"/>
      <c r="L629" s="64"/>
      <c r="M629" s="64"/>
      <c r="N629" s="64"/>
      <c r="O629" s="64"/>
      <c r="P629" s="64"/>
      <c r="Q629" s="64"/>
      <c r="R629" s="64"/>
      <c r="S629" s="64"/>
    </row>
    <row r="630" spans="3:19" x14ac:dyDescent="0.3">
      <c r="C630" s="64"/>
      <c r="E630" s="64"/>
      <c r="F630" s="64"/>
      <c r="G630" s="64"/>
      <c r="H630" s="64"/>
      <c r="I630" s="64"/>
      <c r="J630" s="64"/>
      <c r="K630" s="64"/>
      <c r="L630" s="64"/>
      <c r="M630" s="64"/>
      <c r="N630" s="64"/>
      <c r="O630" s="64"/>
      <c r="P630" s="64"/>
      <c r="Q630" s="64"/>
      <c r="R630" s="64"/>
      <c r="S630" s="64"/>
    </row>
    <row r="631" spans="3:19" x14ac:dyDescent="0.3">
      <c r="C631" s="64"/>
      <c r="E631" s="64"/>
      <c r="F631" s="64"/>
      <c r="G631" s="64"/>
      <c r="H631" s="64"/>
      <c r="I631" s="64"/>
      <c r="J631" s="64"/>
      <c r="K631" s="64"/>
      <c r="L631" s="64"/>
      <c r="M631" s="64"/>
      <c r="N631" s="64"/>
      <c r="O631" s="64"/>
      <c r="P631" s="64"/>
      <c r="Q631" s="64"/>
      <c r="R631" s="64"/>
      <c r="S631" s="64"/>
    </row>
    <row r="632" spans="3:19" x14ac:dyDescent="0.3">
      <c r="C632" s="64"/>
      <c r="E632" s="64"/>
      <c r="F632" s="64"/>
      <c r="G632" s="64"/>
      <c r="H632" s="64"/>
      <c r="I632" s="64"/>
      <c r="J632" s="64"/>
      <c r="K632" s="64"/>
      <c r="L632" s="64"/>
      <c r="M632" s="64"/>
      <c r="N632" s="64"/>
      <c r="O632" s="64"/>
      <c r="P632" s="64"/>
      <c r="Q632" s="64"/>
      <c r="R632" s="64"/>
      <c r="S632" s="64"/>
    </row>
    <row r="633" spans="3:19" x14ac:dyDescent="0.3">
      <c r="C633" s="64"/>
      <c r="E633" s="64"/>
      <c r="F633" s="64"/>
      <c r="G633" s="64"/>
      <c r="H633" s="64"/>
      <c r="I633" s="64"/>
      <c r="J633" s="64"/>
      <c r="K633" s="64"/>
      <c r="L633" s="64"/>
      <c r="M633" s="64"/>
      <c r="N633" s="64"/>
      <c r="O633" s="64"/>
      <c r="P633" s="64"/>
      <c r="Q633" s="64"/>
      <c r="R633" s="64"/>
      <c r="S633" s="64"/>
    </row>
    <row r="634" spans="3:19" x14ac:dyDescent="0.3">
      <c r="C634" s="64"/>
      <c r="E634" s="64"/>
      <c r="F634" s="64"/>
      <c r="G634" s="64"/>
      <c r="H634" s="64"/>
      <c r="I634" s="64"/>
      <c r="J634" s="64"/>
      <c r="K634" s="64"/>
      <c r="L634" s="64"/>
      <c r="M634" s="64"/>
      <c r="N634" s="64"/>
      <c r="O634" s="64"/>
      <c r="P634" s="64"/>
      <c r="Q634" s="64"/>
      <c r="R634" s="64"/>
      <c r="S634" s="64"/>
    </row>
    <row r="635" spans="3:19" x14ac:dyDescent="0.3">
      <c r="C635" s="64"/>
      <c r="E635" s="64"/>
      <c r="F635" s="64"/>
      <c r="G635" s="64"/>
      <c r="H635" s="64"/>
      <c r="I635" s="64"/>
      <c r="J635" s="64"/>
      <c r="K635" s="64"/>
      <c r="L635" s="64"/>
      <c r="M635" s="64"/>
      <c r="N635" s="64"/>
      <c r="O635" s="64"/>
      <c r="P635" s="64"/>
      <c r="Q635" s="64"/>
      <c r="R635" s="64"/>
      <c r="S635" s="64"/>
    </row>
    <row r="636" spans="3:19" x14ac:dyDescent="0.3">
      <c r="C636" s="64"/>
      <c r="E636" s="64"/>
      <c r="F636" s="64"/>
      <c r="G636" s="64"/>
      <c r="H636" s="64"/>
      <c r="I636" s="64"/>
      <c r="J636" s="64"/>
      <c r="K636" s="64"/>
      <c r="L636" s="64"/>
      <c r="M636" s="64"/>
      <c r="N636" s="64"/>
      <c r="O636" s="64"/>
      <c r="P636" s="64"/>
      <c r="Q636" s="64"/>
      <c r="R636" s="64"/>
      <c r="S636" s="64"/>
    </row>
    <row r="637" spans="3:19" x14ac:dyDescent="0.3">
      <c r="C637" s="64"/>
      <c r="E637" s="64"/>
      <c r="F637" s="64"/>
      <c r="G637" s="64"/>
      <c r="H637" s="64"/>
      <c r="I637" s="64"/>
      <c r="J637" s="64"/>
      <c r="K637" s="64"/>
      <c r="L637" s="64"/>
      <c r="M637" s="64"/>
      <c r="N637" s="64"/>
      <c r="O637" s="64"/>
      <c r="P637" s="64"/>
      <c r="Q637" s="64"/>
      <c r="R637" s="64"/>
      <c r="S637" s="64"/>
    </row>
    <row r="638" spans="3:19" x14ac:dyDescent="0.3">
      <c r="C638" s="64"/>
      <c r="E638" s="64"/>
      <c r="F638" s="64"/>
      <c r="G638" s="64"/>
      <c r="H638" s="64"/>
      <c r="I638" s="64"/>
      <c r="J638" s="64"/>
      <c r="K638" s="64"/>
      <c r="L638" s="64"/>
      <c r="M638" s="64"/>
      <c r="N638" s="64"/>
      <c r="O638" s="64"/>
      <c r="P638" s="64"/>
      <c r="Q638" s="64"/>
      <c r="R638" s="64"/>
      <c r="S638" s="64"/>
    </row>
    <row r="639" spans="3:19" x14ac:dyDescent="0.3">
      <c r="C639" s="64"/>
      <c r="E639" s="64"/>
      <c r="F639" s="64"/>
      <c r="G639" s="64"/>
      <c r="H639" s="64"/>
      <c r="I639" s="64"/>
      <c r="J639" s="64"/>
      <c r="K639" s="64"/>
      <c r="L639" s="64"/>
      <c r="M639" s="64"/>
      <c r="N639" s="64"/>
      <c r="O639" s="64"/>
      <c r="P639" s="64"/>
      <c r="Q639" s="64"/>
      <c r="R639" s="64"/>
      <c r="S639" s="64"/>
    </row>
    <row r="640" spans="3:19" x14ac:dyDescent="0.3">
      <c r="C640" s="64"/>
      <c r="E640" s="64"/>
      <c r="F640" s="64"/>
      <c r="G640" s="64"/>
      <c r="H640" s="64"/>
      <c r="I640" s="64"/>
      <c r="J640" s="64"/>
      <c r="K640" s="64"/>
      <c r="L640" s="64"/>
      <c r="M640" s="64"/>
      <c r="N640" s="64"/>
      <c r="O640" s="64"/>
      <c r="P640" s="64"/>
      <c r="Q640" s="64"/>
      <c r="R640" s="64"/>
      <c r="S640" s="64"/>
    </row>
    <row r="641" spans="3:19" x14ac:dyDescent="0.3">
      <c r="C641" s="64"/>
      <c r="E641" s="64"/>
      <c r="F641" s="64"/>
      <c r="G641" s="64"/>
      <c r="H641" s="64"/>
      <c r="I641" s="64"/>
      <c r="J641" s="64"/>
      <c r="K641" s="64"/>
      <c r="L641" s="64"/>
      <c r="M641" s="64"/>
      <c r="N641" s="64"/>
      <c r="O641" s="64"/>
      <c r="P641" s="64"/>
      <c r="Q641" s="64"/>
      <c r="R641" s="64"/>
      <c r="S641" s="64"/>
    </row>
    <row r="642" spans="3:19" x14ac:dyDescent="0.3">
      <c r="C642" s="64"/>
      <c r="E642" s="64"/>
      <c r="F642" s="64"/>
      <c r="G642" s="64"/>
      <c r="H642" s="64"/>
      <c r="I642" s="64"/>
      <c r="J642" s="64"/>
      <c r="K642" s="64"/>
      <c r="L642" s="64"/>
      <c r="M642" s="64"/>
      <c r="N642" s="64"/>
      <c r="O642" s="64"/>
      <c r="P642" s="64"/>
      <c r="Q642" s="64"/>
      <c r="R642" s="64"/>
      <c r="S642" s="64"/>
    </row>
    <row r="643" spans="3:19" x14ac:dyDescent="0.3">
      <c r="C643" s="64"/>
      <c r="E643" s="64"/>
      <c r="F643" s="64"/>
      <c r="G643" s="64"/>
      <c r="H643" s="64"/>
      <c r="I643" s="64"/>
      <c r="J643" s="64"/>
      <c r="K643" s="64"/>
      <c r="L643" s="64"/>
      <c r="M643" s="64"/>
      <c r="N643" s="64"/>
      <c r="O643" s="64"/>
      <c r="P643" s="64"/>
      <c r="Q643" s="64"/>
      <c r="R643" s="64"/>
      <c r="S643" s="64"/>
    </row>
    <row r="644" spans="3:19" x14ac:dyDescent="0.3">
      <c r="C644" s="64"/>
      <c r="E644" s="64"/>
      <c r="F644" s="64"/>
      <c r="G644" s="64"/>
      <c r="H644" s="64"/>
      <c r="I644" s="64"/>
      <c r="J644" s="64"/>
      <c r="K644" s="64"/>
      <c r="L644" s="64"/>
      <c r="M644" s="64"/>
      <c r="N644" s="64"/>
      <c r="O644" s="64"/>
      <c r="P644" s="64"/>
      <c r="Q644" s="64"/>
      <c r="R644" s="64"/>
      <c r="S644" s="64"/>
    </row>
    <row r="645" spans="3:19" x14ac:dyDescent="0.3">
      <c r="C645" s="64"/>
      <c r="E645" s="64"/>
      <c r="F645" s="64"/>
      <c r="G645" s="64"/>
      <c r="H645" s="64"/>
      <c r="I645" s="64"/>
      <c r="J645" s="64"/>
      <c r="K645" s="64"/>
      <c r="L645" s="64"/>
      <c r="M645" s="64"/>
      <c r="N645" s="64"/>
      <c r="O645" s="64"/>
      <c r="P645" s="64"/>
      <c r="Q645" s="64"/>
      <c r="R645" s="64"/>
      <c r="S645" s="64"/>
    </row>
    <row r="646" spans="3:19" x14ac:dyDescent="0.3">
      <c r="C646" s="64"/>
      <c r="E646" s="64"/>
      <c r="F646" s="64"/>
      <c r="G646" s="64"/>
      <c r="H646" s="64"/>
      <c r="I646" s="64"/>
      <c r="J646" s="64"/>
      <c r="K646" s="64"/>
      <c r="L646" s="64"/>
      <c r="M646" s="64"/>
      <c r="N646" s="64"/>
      <c r="O646" s="64"/>
      <c r="P646" s="64"/>
      <c r="Q646" s="64"/>
      <c r="R646" s="64"/>
      <c r="S646" s="64"/>
    </row>
    <row r="647" spans="3:19" x14ac:dyDescent="0.3">
      <c r="C647" s="64"/>
      <c r="E647" s="64"/>
      <c r="F647" s="64"/>
      <c r="G647" s="64"/>
      <c r="H647" s="64"/>
      <c r="I647" s="64"/>
      <c r="J647" s="64"/>
      <c r="K647" s="64"/>
      <c r="L647" s="64"/>
      <c r="M647" s="64"/>
      <c r="N647" s="64"/>
      <c r="O647" s="64"/>
      <c r="P647" s="64"/>
      <c r="Q647" s="64"/>
      <c r="R647" s="64"/>
      <c r="S647" s="64"/>
    </row>
    <row r="648" spans="3:19" x14ac:dyDescent="0.3">
      <c r="C648" s="64"/>
      <c r="E648" s="64"/>
      <c r="F648" s="64"/>
      <c r="G648" s="64"/>
      <c r="H648" s="64"/>
      <c r="I648" s="64"/>
      <c r="J648" s="64"/>
      <c r="K648" s="64"/>
      <c r="L648" s="64"/>
      <c r="M648" s="64"/>
      <c r="N648" s="64"/>
      <c r="O648" s="64"/>
      <c r="P648" s="64"/>
      <c r="Q648" s="64"/>
      <c r="R648" s="64"/>
      <c r="S648" s="64"/>
    </row>
    <row r="649" spans="3:19" x14ac:dyDescent="0.3">
      <c r="C649" s="64"/>
      <c r="E649" s="64"/>
      <c r="F649" s="64"/>
      <c r="G649" s="64"/>
      <c r="H649" s="64"/>
      <c r="I649" s="64"/>
      <c r="J649" s="64"/>
      <c r="K649" s="64"/>
      <c r="L649" s="64"/>
      <c r="M649" s="64"/>
      <c r="N649" s="64"/>
      <c r="O649" s="64"/>
      <c r="P649" s="64"/>
      <c r="Q649" s="64"/>
      <c r="R649" s="64"/>
      <c r="S649" s="64"/>
    </row>
    <row r="650" spans="3:19" x14ac:dyDescent="0.3">
      <c r="C650" s="64"/>
      <c r="E650" s="64"/>
      <c r="F650" s="64"/>
      <c r="G650" s="64"/>
      <c r="H650" s="64"/>
      <c r="I650" s="64"/>
      <c r="J650" s="64"/>
      <c r="K650" s="64"/>
      <c r="L650" s="64"/>
      <c r="M650" s="64"/>
      <c r="N650" s="64"/>
      <c r="O650" s="64"/>
      <c r="P650" s="64"/>
      <c r="Q650" s="64"/>
      <c r="R650" s="64"/>
      <c r="S650" s="64"/>
    </row>
    <row r="651" spans="3:19" x14ac:dyDescent="0.3">
      <c r="C651" s="64"/>
      <c r="E651" s="64"/>
      <c r="F651" s="64"/>
      <c r="G651" s="64"/>
      <c r="H651" s="64"/>
      <c r="I651" s="64"/>
      <c r="J651" s="64"/>
      <c r="K651" s="64"/>
      <c r="L651" s="64"/>
      <c r="M651" s="64"/>
      <c r="N651" s="64"/>
      <c r="O651" s="64"/>
      <c r="P651" s="64"/>
      <c r="Q651" s="64"/>
      <c r="R651" s="64"/>
      <c r="S651" s="64"/>
    </row>
    <row r="652" spans="3:19" x14ac:dyDescent="0.3">
      <c r="C652" s="64"/>
      <c r="E652" s="64"/>
      <c r="F652" s="64"/>
      <c r="G652" s="64"/>
      <c r="H652" s="64"/>
      <c r="I652" s="64"/>
      <c r="J652" s="64"/>
      <c r="K652" s="64"/>
      <c r="L652" s="64"/>
      <c r="M652" s="64"/>
      <c r="N652" s="64"/>
      <c r="O652" s="64"/>
      <c r="P652" s="64"/>
      <c r="Q652" s="64"/>
      <c r="R652" s="64"/>
      <c r="S652" s="64"/>
    </row>
    <row r="653" spans="3:19" x14ac:dyDescent="0.3">
      <c r="C653" s="64"/>
      <c r="E653" s="64"/>
      <c r="F653" s="64"/>
      <c r="G653" s="64"/>
      <c r="H653" s="64"/>
      <c r="I653" s="64"/>
      <c r="J653" s="64"/>
      <c r="K653" s="64"/>
      <c r="L653" s="64"/>
      <c r="M653" s="64"/>
      <c r="N653" s="64"/>
      <c r="O653" s="64"/>
      <c r="P653" s="64"/>
      <c r="Q653" s="64"/>
      <c r="R653" s="64"/>
      <c r="S653" s="64"/>
    </row>
    <row r="654" spans="3:19" x14ac:dyDescent="0.3">
      <c r="C654" s="64"/>
      <c r="E654" s="64"/>
      <c r="F654" s="64"/>
      <c r="G654" s="64"/>
      <c r="H654" s="64"/>
      <c r="I654" s="64"/>
      <c r="J654" s="64"/>
      <c r="K654" s="64"/>
      <c r="L654" s="64"/>
      <c r="M654" s="64"/>
      <c r="N654" s="64"/>
      <c r="O654" s="64"/>
      <c r="P654" s="64"/>
      <c r="Q654" s="64"/>
      <c r="R654" s="64"/>
      <c r="S654" s="64"/>
    </row>
    <row r="655" spans="3:19" x14ac:dyDescent="0.3">
      <c r="C655" s="64"/>
      <c r="E655" s="64"/>
      <c r="F655" s="64"/>
      <c r="G655" s="64"/>
      <c r="H655" s="64"/>
      <c r="I655" s="64"/>
      <c r="J655" s="64"/>
      <c r="K655" s="64"/>
      <c r="L655" s="64"/>
      <c r="M655" s="64"/>
      <c r="N655" s="64"/>
      <c r="O655" s="64"/>
      <c r="P655" s="64"/>
      <c r="Q655" s="64"/>
      <c r="R655" s="64"/>
      <c r="S655" s="64"/>
    </row>
    <row r="656" spans="3:19" x14ac:dyDescent="0.3">
      <c r="C656" s="64"/>
      <c r="E656" s="64"/>
      <c r="F656" s="64"/>
      <c r="G656" s="64"/>
      <c r="H656" s="64"/>
      <c r="I656" s="64"/>
      <c r="J656" s="64"/>
      <c r="K656" s="64"/>
      <c r="L656" s="64"/>
      <c r="M656" s="64"/>
      <c r="N656" s="64"/>
      <c r="O656" s="64"/>
      <c r="P656" s="64"/>
      <c r="Q656" s="64"/>
      <c r="R656" s="64"/>
      <c r="S656" s="64"/>
    </row>
    <row r="657" spans="3:19" x14ac:dyDescent="0.3">
      <c r="C657" s="64"/>
      <c r="E657" s="64"/>
      <c r="F657" s="64"/>
      <c r="G657" s="64"/>
      <c r="H657" s="64"/>
      <c r="I657" s="64"/>
      <c r="J657" s="64"/>
      <c r="K657" s="64"/>
      <c r="L657" s="64"/>
      <c r="M657" s="64"/>
      <c r="N657" s="64"/>
      <c r="O657" s="64"/>
      <c r="P657" s="64"/>
      <c r="Q657" s="64"/>
      <c r="R657" s="64"/>
      <c r="S657" s="64"/>
    </row>
    <row r="658" spans="3:19" x14ac:dyDescent="0.3">
      <c r="C658" s="64"/>
      <c r="E658" s="64"/>
      <c r="F658" s="64"/>
      <c r="G658" s="64"/>
      <c r="H658" s="64"/>
      <c r="I658" s="64"/>
      <c r="J658" s="64"/>
      <c r="K658" s="64"/>
      <c r="L658" s="64"/>
      <c r="M658" s="64"/>
      <c r="N658" s="64"/>
      <c r="O658" s="64"/>
      <c r="P658" s="64"/>
      <c r="Q658" s="64"/>
      <c r="R658" s="64"/>
      <c r="S658" s="64"/>
    </row>
    <row r="659" spans="3:19" x14ac:dyDescent="0.3">
      <c r="C659" s="64"/>
      <c r="E659" s="64"/>
      <c r="F659" s="64"/>
      <c r="G659" s="64"/>
      <c r="H659" s="64"/>
      <c r="I659" s="64"/>
      <c r="J659" s="64"/>
      <c r="K659" s="64"/>
      <c r="L659" s="64"/>
      <c r="M659" s="64"/>
      <c r="N659" s="64"/>
      <c r="O659" s="64"/>
      <c r="P659" s="64"/>
      <c r="Q659" s="64"/>
      <c r="R659" s="64"/>
      <c r="S659" s="64"/>
    </row>
    <row r="660" spans="3:19" x14ac:dyDescent="0.3">
      <c r="C660" s="64"/>
      <c r="E660" s="64"/>
      <c r="F660" s="64"/>
      <c r="G660" s="64"/>
      <c r="H660" s="64"/>
      <c r="I660" s="64"/>
      <c r="J660" s="64"/>
      <c r="K660" s="64"/>
      <c r="L660" s="64"/>
      <c r="M660" s="64"/>
      <c r="N660" s="64"/>
      <c r="O660" s="64"/>
      <c r="P660" s="64"/>
      <c r="Q660" s="64"/>
      <c r="R660" s="64"/>
      <c r="S660" s="64"/>
    </row>
    <row r="661" spans="3:19" x14ac:dyDescent="0.3">
      <c r="C661" s="64"/>
      <c r="E661" s="64"/>
      <c r="F661" s="64"/>
      <c r="G661" s="64"/>
      <c r="H661" s="64"/>
      <c r="I661" s="64"/>
      <c r="J661" s="64"/>
      <c r="K661" s="64"/>
      <c r="L661" s="64"/>
      <c r="M661" s="64"/>
      <c r="N661" s="64"/>
      <c r="O661" s="64"/>
      <c r="P661" s="64"/>
      <c r="Q661" s="64"/>
      <c r="R661" s="64"/>
      <c r="S661" s="64"/>
    </row>
    <row r="662" spans="3:19" x14ac:dyDescent="0.3">
      <c r="C662" s="64"/>
      <c r="E662" s="64"/>
      <c r="F662" s="64"/>
      <c r="G662" s="64"/>
      <c r="H662" s="64"/>
      <c r="I662" s="64"/>
      <c r="J662" s="64"/>
      <c r="K662" s="64"/>
      <c r="L662" s="64"/>
      <c r="M662" s="64"/>
      <c r="N662" s="64"/>
      <c r="O662" s="64"/>
      <c r="P662" s="64"/>
      <c r="Q662" s="64"/>
      <c r="R662" s="64"/>
      <c r="S662" s="64"/>
    </row>
  </sheetData>
  <conditionalFormatting sqref="C4 E4:S4">
    <cfRule type="cellIs" dxfId="3" priority="3" operator="notEqual">
      <formula>0</formula>
    </cfRule>
    <cfRule type="cellIs" dxfId="2" priority="4" operator="equal">
      <formula>0</formula>
    </cfRule>
  </conditionalFormatting>
  <pageMargins left="0.25" right="0.25" top="0.5" bottom="0.5" header="0.25" footer="0.25"/>
  <pageSetup paperSize="17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7"/>
  <sheetViews>
    <sheetView workbookViewId="0">
      <selection activeCell="D308" sqref="D308"/>
    </sheetView>
  </sheetViews>
  <sheetFormatPr defaultColWidth="9.109375" defaultRowHeight="13.8" x14ac:dyDescent="0.25"/>
  <cols>
    <col min="1" max="1" width="9.6640625" style="23" customWidth="1"/>
    <col min="2" max="2" width="44.109375" style="23" bestFit="1" customWidth="1"/>
    <col min="3" max="3" width="16.33203125" style="23" customWidth="1"/>
    <col min="4" max="4" width="7.88671875" style="23" bestFit="1" customWidth="1"/>
    <col min="5" max="5" width="16.6640625" style="8" customWidth="1"/>
    <col min="6" max="16384" width="9.109375" style="23"/>
  </cols>
  <sheetData>
    <row r="1" spans="1:4" ht="13.95" x14ac:dyDescent="0.25">
      <c r="A1" s="4" t="s">
        <v>113</v>
      </c>
      <c r="B1" s="5"/>
      <c r="C1" s="6"/>
      <c r="D1" s="7"/>
    </row>
    <row r="2" spans="1:4" ht="14.4" x14ac:dyDescent="0.3">
      <c r="A2" s="4" t="s">
        <v>114</v>
      </c>
      <c r="B2" s="9"/>
      <c r="C2" s="10"/>
      <c r="D2" s="11" t="s">
        <v>115</v>
      </c>
    </row>
    <row r="3" spans="1:4" ht="21" x14ac:dyDescent="0.25">
      <c r="A3" s="12" t="s">
        <v>116</v>
      </c>
      <c r="B3" s="13" t="s">
        <v>117</v>
      </c>
      <c r="C3" s="14" t="s">
        <v>118</v>
      </c>
      <c r="D3" s="15" t="s">
        <v>119</v>
      </c>
    </row>
    <row r="4" spans="1:4" ht="13.95" x14ac:dyDescent="0.25">
      <c r="A4" s="16">
        <v>10100501</v>
      </c>
      <c r="B4" s="17" t="s">
        <v>120</v>
      </c>
      <c r="C4" s="18">
        <v>9155191944.0112495</v>
      </c>
      <c r="D4" s="19">
        <v>4</v>
      </c>
    </row>
    <row r="5" spans="1:4" ht="13.95" x14ac:dyDescent="0.25">
      <c r="A5" s="16">
        <v>10100601</v>
      </c>
      <c r="B5" s="17" t="s">
        <v>121</v>
      </c>
      <c r="C5" s="38">
        <v>41339.383333333339</v>
      </c>
      <c r="D5" s="19" t="s">
        <v>122</v>
      </c>
    </row>
    <row r="6" spans="1:4" ht="13.95" x14ac:dyDescent="0.25">
      <c r="A6" s="20">
        <v>23001021</v>
      </c>
      <c r="B6" s="17" t="s">
        <v>123</v>
      </c>
      <c r="C6" s="38">
        <v>-19091254.050416667</v>
      </c>
      <c r="D6" s="21">
        <v>4</v>
      </c>
    </row>
    <row r="7" spans="1:4" ht="13.95" x14ac:dyDescent="0.25">
      <c r="A7" s="20">
        <v>23001031</v>
      </c>
      <c r="B7" s="17" t="s">
        <v>124</v>
      </c>
      <c r="C7" s="38">
        <v>-19475859.264583334</v>
      </c>
      <c r="D7" s="21">
        <v>4</v>
      </c>
    </row>
    <row r="8" spans="1:4" ht="13.95" x14ac:dyDescent="0.25">
      <c r="A8" s="20">
        <v>23001041</v>
      </c>
      <c r="B8" s="17" t="s">
        <v>125</v>
      </c>
      <c r="C8" s="38">
        <v>-7829614.4329166664</v>
      </c>
      <c r="D8" s="21">
        <v>4</v>
      </c>
    </row>
    <row r="9" spans="1:4" ht="13.95" x14ac:dyDescent="0.25">
      <c r="A9" s="20">
        <v>23001061</v>
      </c>
      <c r="B9" s="17" t="s">
        <v>126</v>
      </c>
      <c r="C9" s="38">
        <v>-6160895.7470833324</v>
      </c>
      <c r="D9" s="21">
        <v>4</v>
      </c>
    </row>
    <row r="10" spans="1:4" ht="13.95" x14ac:dyDescent="0.25">
      <c r="A10" s="20">
        <v>23001071</v>
      </c>
      <c r="B10" s="17" t="s">
        <v>127</v>
      </c>
      <c r="C10" s="38">
        <v>-9082009.5095833335</v>
      </c>
      <c r="D10" s="21">
        <v>4</v>
      </c>
    </row>
    <row r="11" spans="1:4" ht="13.95" x14ac:dyDescent="0.25">
      <c r="A11" s="20">
        <v>23001131</v>
      </c>
      <c r="B11" s="17" t="s">
        <v>128</v>
      </c>
      <c r="C11" s="38">
        <v>-12116038.135416666</v>
      </c>
      <c r="D11" s="21">
        <v>4</v>
      </c>
    </row>
    <row r="12" spans="1:4" ht="13.95" x14ac:dyDescent="0.25">
      <c r="A12" s="20">
        <v>23001141</v>
      </c>
      <c r="B12" s="17" t="s">
        <v>129</v>
      </c>
      <c r="C12" s="38">
        <v>-557444.59833333339</v>
      </c>
      <c r="D12" s="21">
        <v>4</v>
      </c>
    </row>
    <row r="13" spans="1:4" ht="13.95" x14ac:dyDescent="0.25">
      <c r="A13" s="20">
        <v>23001151</v>
      </c>
      <c r="B13" s="17" t="s">
        <v>130</v>
      </c>
      <c r="C13" s="38">
        <v>-152434.75958333336</v>
      </c>
      <c r="D13" s="21">
        <v>4</v>
      </c>
    </row>
    <row r="14" spans="1:4" ht="13.95" x14ac:dyDescent="0.25">
      <c r="A14" s="20">
        <v>23001231</v>
      </c>
      <c r="B14" s="17" t="s">
        <v>131</v>
      </c>
      <c r="C14" s="38">
        <v>-1165732.06</v>
      </c>
      <c r="D14" s="21">
        <v>4</v>
      </c>
    </row>
    <row r="15" spans="1:4" ht="13.95" x14ac:dyDescent="0.25">
      <c r="A15" s="20">
        <v>23002011</v>
      </c>
      <c r="B15" s="17" t="s">
        <v>132</v>
      </c>
      <c r="C15" s="38">
        <v>-909356.31958333345</v>
      </c>
      <c r="D15" s="21">
        <v>4</v>
      </c>
    </row>
    <row r="16" spans="1:4" ht="13.95" x14ac:dyDescent="0.25">
      <c r="A16" s="22">
        <v>23002041</v>
      </c>
      <c r="B16" s="17" t="s">
        <v>133</v>
      </c>
      <c r="C16" s="38">
        <v>-7138934.9266666668</v>
      </c>
      <c r="D16" s="21">
        <v>4</v>
      </c>
    </row>
    <row r="17" spans="1:5" ht="13.95" x14ac:dyDescent="0.25">
      <c r="A17" s="20">
        <v>23002061</v>
      </c>
      <c r="B17" s="17" t="s">
        <v>134</v>
      </c>
      <c r="C17" s="38">
        <v>88954.25</v>
      </c>
      <c r="D17" s="21">
        <v>4</v>
      </c>
    </row>
    <row r="18" spans="1:5" ht="13.95" x14ac:dyDescent="0.25">
      <c r="A18" s="20">
        <v>23002071</v>
      </c>
      <c r="B18" s="17" t="s">
        <v>135</v>
      </c>
      <c r="C18" s="38">
        <v>254922.35041666662</v>
      </c>
      <c r="D18" s="21">
        <v>4</v>
      </c>
    </row>
    <row r="19" spans="1:5" ht="13.95" x14ac:dyDescent="0.25">
      <c r="A19" s="20">
        <v>23002091</v>
      </c>
      <c r="B19" s="17" t="s">
        <v>136</v>
      </c>
      <c r="C19" s="38">
        <v>-343876.60041666665</v>
      </c>
      <c r="D19" s="21">
        <v>4</v>
      </c>
      <c r="E19" s="24">
        <f>SUM(C4:C19)</f>
        <v>9071553709.5904179</v>
      </c>
    </row>
    <row r="20" spans="1:5" ht="13.95" x14ac:dyDescent="0.25">
      <c r="A20" s="16">
        <v>10100503</v>
      </c>
      <c r="B20" s="17" t="s">
        <v>137</v>
      </c>
      <c r="C20" s="38">
        <v>485420918.7854166</v>
      </c>
      <c r="D20" s="19">
        <v>5</v>
      </c>
    </row>
    <row r="21" spans="1:5" ht="13.95" x14ac:dyDescent="0.25">
      <c r="A21" s="16">
        <v>10600603</v>
      </c>
      <c r="B21" s="17" t="s">
        <v>138</v>
      </c>
      <c r="C21" s="37">
        <v>5180.4749999999995</v>
      </c>
      <c r="D21" s="19" t="s">
        <v>139</v>
      </c>
    </row>
    <row r="22" spans="1:5" ht="13.95" x14ac:dyDescent="0.25">
      <c r="A22" s="20">
        <v>23001043</v>
      </c>
      <c r="B22" s="17" t="s">
        <v>140</v>
      </c>
      <c r="C22" s="37">
        <v>-804979.22666666657</v>
      </c>
      <c r="D22" s="21">
        <v>5</v>
      </c>
    </row>
    <row r="23" spans="1:5" ht="13.95" x14ac:dyDescent="0.25">
      <c r="A23" s="20">
        <v>25300353</v>
      </c>
      <c r="B23" s="17" t="s">
        <v>141</v>
      </c>
      <c r="C23" s="37">
        <v>-5760871.0158333331</v>
      </c>
      <c r="D23" s="19">
        <v>5</v>
      </c>
    </row>
    <row r="24" spans="1:5" ht="13.95" x14ac:dyDescent="0.25">
      <c r="A24" s="20">
        <v>25300363</v>
      </c>
      <c r="B24" s="17" t="s">
        <v>142</v>
      </c>
      <c r="C24" s="37">
        <v>-1516832.2199999997</v>
      </c>
      <c r="D24" s="19">
        <v>5</v>
      </c>
    </row>
    <row r="25" spans="1:5" ht="13.95" x14ac:dyDescent="0.25">
      <c r="A25" s="20">
        <v>25300413</v>
      </c>
      <c r="B25" s="17" t="s">
        <v>143</v>
      </c>
      <c r="C25" s="37">
        <v>-567394.70000000007</v>
      </c>
      <c r="D25" s="19">
        <v>5</v>
      </c>
    </row>
    <row r="26" spans="1:5" ht="13.95" x14ac:dyDescent="0.25">
      <c r="A26" s="20">
        <v>25300443</v>
      </c>
      <c r="B26" s="17" t="s">
        <v>144</v>
      </c>
      <c r="C26" s="37">
        <v>-723113.27999999991</v>
      </c>
      <c r="D26" s="19">
        <v>5</v>
      </c>
    </row>
    <row r="27" spans="1:5" ht="13.95" x14ac:dyDescent="0.25">
      <c r="A27" s="20">
        <v>25300663</v>
      </c>
      <c r="B27" s="17" t="s">
        <v>145</v>
      </c>
      <c r="C27" s="37">
        <v>-73696.88</v>
      </c>
      <c r="D27" s="19" t="s">
        <v>139</v>
      </c>
    </row>
    <row r="28" spans="1:5" ht="13.95" x14ac:dyDescent="0.25">
      <c r="A28" s="20">
        <v>25301203</v>
      </c>
      <c r="B28" s="17" t="s">
        <v>146</v>
      </c>
      <c r="C28" s="37">
        <v>-153717</v>
      </c>
      <c r="D28" s="19">
        <v>5</v>
      </c>
    </row>
    <row r="29" spans="1:5" ht="13.95" x14ac:dyDescent="0.25">
      <c r="A29" s="20">
        <v>25301213</v>
      </c>
      <c r="B29" s="17" t="s">
        <v>147</v>
      </c>
      <c r="C29" s="37">
        <v>-675825</v>
      </c>
      <c r="D29" s="19" t="s">
        <v>139</v>
      </c>
      <c r="E29" s="24">
        <f>SUM(C20:C29)</f>
        <v>475149669.93791664</v>
      </c>
    </row>
    <row r="30" spans="1:5" ht="13.95" x14ac:dyDescent="0.25">
      <c r="A30" s="20">
        <v>11400001</v>
      </c>
      <c r="B30" s="17" t="s">
        <v>148</v>
      </c>
      <c r="C30" s="42">
        <v>946172.25</v>
      </c>
      <c r="D30" s="19">
        <v>6</v>
      </c>
    </row>
    <row r="31" spans="1:5" ht="13.95" x14ac:dyDescent="0.25">
      <c r="A31" s="20">
        <v>11400011</v>
      </c>
      <c r="B31" s="17" t="s">
        <v>149</v>
      </c>
      <c r="C31" s="42">
        <v>302358.00999999995</v>
      </c>
      <c r="D31" s="19">
        <v>6</v>
      </c>
    </row>
    <row r="32" spans="1:5" ht="13.95" x14ac:dyDescent="0.25">
      <c r="A32" s="20">
        <v>11400031</v>
      </c>
      <c r="B32" s="17" t="s">
        <v>150</v>
      </c>
      <c r="C32" s="42">
        <v>76622596.840000018</v>
      </c>
      <c r="D32" s="19">
        <v>6</v>
      </c>
    </row>
    <row r="33" spans="1:5" ht="13.95" x14ac:dyDescent="0.25">
      <c r="A33" s="20">
        <v>11400061</v>
      </c>
      <c r="B33" s="17" t="s">
        <v>151</v>
      </c>
      <c r="C33" s="42">
        <v>156960790.83999997</v>
      </c>
      <c r="D33" s="19">
        <v>6</v>
      </c>
    </row>
    <row r="34" spans="1:5" ht="13.95" x14ac:dyDescent="0.25">
      <c r="A34" s="25">
        <v>11400071</v>
      </c>
      <c r="B34" s="26" t="s">
        <v>152</v>
      </c>
      <c r="C34" s="42">
        <v>16950332.900000002</v>
      </c>
      <c r="D34" s="19">
        <v>6</v>
      </c>
    </row>
    <row r="35" spans="1:5" ht="13.95" x14ac:dyDescent="0.25">
      <c r="A35" s="25">
        <v>11400091</v>
      </c>
      <c r="B35" s="26" t="s">
        <v>153</v>
      </c>
      <c r="C35" s="42">
        <v>31009424.02999999</v>
      </c>
      <c r="D35" s="19" t="s">
        <v>154</v>
      </c>
      <c r="E35" s="24">
        <f>SUM(C30:C35)</f>
        <v>282791674.87</v>
      </c>
    </row>
    <row r="36" spans="1:5" ht="13.95" x14ac:dyDescent="0.25">
      <c r="A36" s="20">
        <v>18238331</v>
      </c>
      <c r="B36" s="27" t="s">
        <v>155</v>
      </c>
      <c r="C36" s="40">
        <v>6830645.7199999997</v>
      </c>
      <c r="D36" s="19" t="s">
        <v>156</v>
      </c>
      <c r="E36" s="24">
        <f>C36</f>
        <v>6830645.7199999997</v>
      </c>
    </row>
    <row r="37" spans="1:5" ht="13.95" x14ac:dyDescent="0.25">
      <c r="A37" s="20">
        <v>18238321</v>
      </c>
      <c r="B37" s="27" t="s">
        <v>157</v>
      </c>
      <c r="C37" s="40">
        <v>1739485.8999999997</v>
      </c>
      <c r="D37" s="19" t="s">
        <v>158</v>
      </c>
      <c r="E37" s="24">
        <f>C37</f>
        <v>1739485.8999999997</v>
      </c>
    </row>
    <row r="38" spans="1:5" ht="13.95" x14ac:dyDescent="0.25">
      <c r="A38" s="20">
        <v>18220011</v>
      </c>
      <c r="B38" s="17" t="s">
        <v>159</v>
      </c>
      <c r="C38" s="40">
        <v>65708856.94000002</v>
      </c>
      <c r="D38" s="19" t="s">
        <v>160</v>
      </c>
    </row>
    <row r="39" spans="1:5" ht="13.95" x14ac:dyDescent="0.25">
      <c r="A39" s="20">
        <v>18220021</v>
      </c>
      <c r="B39" s="17" t="s">
        <v>161</v>
      </c>
      <c r="C39" s="40">
        <v>743111.53000000014</v>
      </c>
      <c r="D39" s="19" t="s">
        <v>160</v>
      </c>
    </row>
    <row r="40" spans="1:5" ht="13.95" x14ac:dyDescent="0.25">
      <c r="A40" s="20">
        <v>18220031</v>
      </c>
      <c r="B40" s="17" t="s">
        <v>162</v>
      </c>
      <c r="C40" s="40">
        <v>-18818583.699999996</v>
      </c>
      <c r="D40" s="19" t="s">
        <v>160</v>
      </c>
    </row>
    <row r="41" spans="1:5" ht="13.95" x14ac:dyDescent="0.25">
      <c r="A41" s="20">
        <v>18220041</v>
      </c>
      <c r="B41" s="17" t="s">
        <v>163</v>
      </c>
      <c r="C41" s="40">
        <v>-18247820.240000002</v>
      </c>
      <c r="D41" s="19" t="s">
        <v>160</v>
      </c>
      <c r="E41" s="24">
        <f>C38+C39+C40+C41</f>
        <v>29385564.530000024</v>
      </c>
    </row>
    <row r="42" spans="1:5" ht="13.95" x14ac:dyDescent="0.25">
      <c r="A42" s="20">
        <v>18220061</v>
      </c>
      <c r="B42" s="17" t="s">
        <v>164</v>
      </c>
      <c r="C42" s="40">
        <v>-30211680.610000011</v>
      </c>
      <c r="D42" s="19" t="s">
        <v>165</v>
      </c>
    </row>
    <row r="43" spans="1:5" x14ac:dyDescent="0.25">
      <c r="A43" s="20">
        <v>18230401</v>
      </c>
      <c r="B43" s="17" t="s">
        <v>166</v>
      </c>
      <c r="C43" s="40">
        <v>13262.01</v>
      </c>
      <c r="D43" s="19" t="s">
        <v>165</v>
      </c>
    </row>
    <row r="44" spans="1:5" x14ac:dyDescent="0.25">
      <c r="A44" s="20">
        <v>18230691</v>
      </c>
      <c r="B44" s="17" t="s">
        <v>167</v>
      </c>
      <c r="C44" s="40">
        <v>-474402.13999999996</v>
      </c>
      <c r="D44" s="19" t="s">
        <v>165</v>
      </c>
    </row>
    <row r="45" spans="1:5" x14ac:dyDescent="0.25">
      <c r="A45" s="20">
        <v>18230971</v>
      </c>
      <c r="B45" s="17" t="s">
        <v>168</v>
      </c>
      <c r="C45" s="40">
        <v>2749643.0799999996</v>
      </c>
      <c r="D45" s="19" t="s">
        <v>165</v>
      </c>
    </row>
    <row r="46" spans="1:5" x14ac:dyDescent="0.25">
      <c r="A46" s="20">
        <v>18236021</v>
      </c>
      <c r="B46" s="17" t="s">
        <v>169</v>
      </c>
      <c r="C46" s="40">
        <v>15256064.069999995</v>
      </c>
      <c r="D46" s="19" t="s">
        <v>165</v>
      </c>
    </row>
    <row r="47" spans="1:5" x14ac:dyDescent="0.25">
      <c r="A47" s="20">
        <v>18236031</v>
      </c>
      <c r="B47" s="17" t="s">
        <v>170</v>
      </c>
      <c r="C47" s="40">
        <v>2873005.7599999993</v>
      </c>
      <c r="D47" s="19" t="s">
        <v>165</v>
      </c>
    </row>
    <row r="48" spans="1:5" x14ac:dyDescent="0.25">
      <c r="A48" s="20">
        <v>18236041</v>
      </c>
      <c r="B48" s="17" t="s">
        <v>171</v>
      </c>
      <c r="C48" s="40">
        <v>-228709.77</v>
      </c>
      <c r="D48" s="19" t="s">
        <v>165</v>
      </c>
    </row>
    <row r="49" spans="1:5" x14ac:dyDescent="0.25">
      <c r="A49" s="20">
        <v>18236051</v>
      </c>
      <c r="B49" s="17" t="s">
        <v>172</v>
      </c>
      <c r="C49" s="40">
        <v>107024.51</v>
      </c>
      <c r="D49" s="19" t="s">
        <v>165</v>
      </c>
    </row>
    <row r="50" spans="1:5" x14ac:dyDescent="0.25">
      <c r="A50" s="20">
        <v>18236061</v>
      </c>
      <c r="B50" s="17" t="s">
        <v>173</v>
      </c>
      <c r="C50" s="40">
        <v>1031542.8499999997</v>
      </c>
      <c r="D50" s="19" t="s">
        <v>165</v>
      </c>
    </row>
    <row r="51" spans="1:5" x14ac:dyDescent="0.25">
      <c r="A51" s="20">
        <v>18236071</v>
      </c>
      <c r="B51" s="17" t="s">
        <v>174</v>
      </c>
      <c r="C51" s="40">
        <v>671052.84</v>
      </c>
      <c r="D51" s="19" t="s">
        <v>165</v>
      </c>
    </row>
    <row r="52" spans="1:5" x14ac:dyDescent="0.25">
      <c r="A52" s="20">
        <v>18236091</v>
      </c>
      <c r="B52" s="17" t="s">
        <v>175</v>
      </c>
      <c r="C52" s="40">
        <v>-100555.30000000003</v>
      </c>
      <c r="D52" s="19" t="s">
        <v>165</v>
      </c>
    </row>
    <row r="53" spans="1:5" x14ac:dyDescent="0.25">
      <c r="A53" s="20">
        <v>18236101</v>
      </c>
      <c r="B53" s="17" t="s">
        <v>176</v>
      </c>
      <c r="C53" s="40">
        <v>3769772.4699999993</v>
      </c>
      <c r="D53" s="19" t="s">
        <v>165</v>
      </c>
    </row>
    <row r="54" spans="1:5" x14ac:dyDescent="0.25">
      <c r="A54" s="20">
        <v>18236111</v>
      </c>
      <c r="B54" s="17" t="s">
        <v>177</v>
      </c>
      <c r="C54" s="40">
        <v>-2066473.7220833332</v>
      </c>
      <c r="D54" s="19" t="s">
        <v>165</v>
      </c>
      <c r="E54" s="24">
        <f>SUM(C42:C54)</f>
        <v>-6610453.9520833502</v>
      </c>
    </row>
    <row r="55" spans="1:5" x14ac:dyDescent="0.25">
      <c r="A55" s="20">
        <v>18232321</v>
      </c>
      <c r="B55" s="17" t="s">
        <v>178</v>
      </c>
      <c r="C55" s="40">
        <v>1874999.78</v>
      </c>
      <c r="D55" s="19" t="s">
        <v>179</v>
      </c>
      <c r="E55" s="24">
        <f>C55</f>
        <v>1874999.78</v>
      </c>
    </row>
    <row r="56" spans="1:5" x14ac:dyDescent="0.25">
      <c r="A56" s="20">
        <v>18238311</v>
      </c>
      <c r="B56" s="27" t="s">
        <v>180</v>
      </c>
      <c r="C56" s="40">
        <v>16198179.76</v>
      </c>
      <c r="D56" s="19" t="s">
        <v>181</v>
      </c>
      <c r="E56" s="24">
        <f>C56</f>
        <v>16198179.76</v>
      </c>
    </row>
    <row r="57" spans="1:5" x14ac:dyDescent="0.25">
      <c r="A57" s="27">
        <v>18235521</v>
      </c>
      <c r="B57" s="17" t="s">
        <v>182</v>
      </c>
      <c r="C57" s="40">
        <v>25799227.879999999</v>
      </c>
      <c r="D57" s="19" t="s">
        <v>183</v>
      </c>
      <c r="E57" s="24">
        <f>C57</f>
        <v>25799227.879999999</v>
      </c>
    </row>
    <row r="58" spans="1:5" x14ac:dyDescent="0.25">
      <c r="A58" s="20">
        <v>13400021</v>
      </c>
      <c r="B58" s="17" t="s">
        <v>184</v>
      </c>
      <c r="C58" s="40">
        <v>9528418.7500000019</v>
      </c>
      <c r="D58" s="19" t="s">
        <v>185</v>
      </c>
    </row>
    <row r="59" spans="1:5" x14ac:dyDescent="0.25">
      <c r="A59" s="20">
        <v>13400031</v>
      </c>
      <c r="B59" s="17" t="s">
        <v>186</v>
      </c>
      <c r="C59" s="40">
        <v>-9528418.7500000019</v>
      </c>
      <c r="D59" s="19" t="s">
        <v>185</v>
      </c>
    </row>
    <row r="60" spans="1:5" x14ac:dyDescent="0.25">
      <c r="A60" s="20">
        <v>13400111</v>
      </c>
      <c r="B60" s="17" t="s">
        <v>187</v>
      </c>
      <c r="C60" s="40">
        <v>50148.75</v>
      </c>
      <c r="D60" s="19" t="s">
        <v>185</v>
      </c>
    </row>
    <row r="61" spans="1:5" x14ac:dyDescent="0.25">
      <c r="A61" s="28">
        <v>13400241</v>
      </c>
      <c r="B61" s="17" t="s">
        <v>188</v>
      </c>
      <c r="C61" s="39">
        <v>430882</v>
      </c>
      <c r="D61" s="19" t="s">
        <v>185</v>
      </c>
    </row>
    <row r="62" spans="1:5" x14ac:dyDescent="0.25">
      <c r="A62" s="28">
        <v>13400261</v>
      </c>
      <c r="B62" s="17" t="s">
        <v>189</v>
      </c>
      <c r="C62" s="39">
        <v>223150</v>
      </c>
      <c r="D62" s="19" t="s">
        <v>185</v>
      </c>
    </row>
    <row r="63" spans="1:5" x14ac:dyDescent="0.25">
      <c r="A63" s="28">
        <v>13400321</v>
      </c>
      <c r="B63" s="29" t="s">
        <v>190</v>
      </c>
      <c r="C63" s="39">
        <v>72078.333333333328</v>
      </c>
      <c r="D63" s="19" t="s">
        <v>185</v>
      </c>
      <c r="E63" s="24">
        <f>SUM(C58:C63)</f>
        <v>776259.08333333337</v>
      </c>
    </row>
    <row r="64" spans="1:5" x14ac:dyDescent="0.25">
      <c r="A64" s="20">
        <v>12800001</v>
      </c>
      <c r="B64" s="17" t="s">
        <v>191</v>
      </c>
      <c r="C64" s="39">
        <v>18500000</v>
      </c>
      <c r="D64" s="19" t="s">
        <v>192</v>
      </c>
    </row>
    <row r="65" spans="1:5" x14ac:dyDescent="0.25">
      <c r="A65" s="30">
        <v>18230351</v>
      </c>
      <c r="B65" s="17" t="s">
        <v>193</v>
      </c>
      <c r="C65" s="39">
        <v>110455689.46000002</v>
      </c>
      <c r="D65" s="31" t="s">
        <v>192</v>
      </c>
      <c r="E65" s="24">
        <f>C65+C64</f>
        <v>128955689.46000002</v>
      </c>
    </row>
    <row r="66" spans="1:5" x14ac:dyDescent="0.25">
      <c r="A66" s="20">
        <v>18220091</v>
      </c>
      <c r="B66" s="17" t="s">
        <v>194</v>
      </c>
      <c r="C66" s="39">
        <v>180950.83</v>
      </c>
      <c r="D66" s="19" t="s">
        <v>195</v>
      </c>
      <c r="E66" s="24">
        <f>C66</f>
        <v>180950.83</v>
      </c>
    </row>
    <row r="67" spans="1:5" x14ac:dyDescent="0.25">
      <c r="A67" s="20">
        <v>18232301</v>
      </c>
      <c r="B67" s="17" t="s">
        <v>196</v>
      </c>
      <c r="C67" s="39">
        <v>68955037.953333333</v>
      </c>
      <c r="D67" s="19" t="s">
        <v>197</v>
      </c>
    </row>
    <row r="68" spans="1:5" x14ac:dyDescent="0.25">
      <c r="A68" s="20">
        <v>18232311</v>
      </c>
      <c r="B68" s="17" t="s">
        <v>198</v>
      </c>
      <c r="C68" s="39">
        <v>14572389</v>
      </c>
      <c r="D68" s="19" t="s">
        <v>197</v>
      </c>
    </row>
    <row r="69" spans="1:5" x14ac:dyDescent="0.25">
      <c r="A69" s="20">
        <v>18232331</v>
      </c>
      <c r="B69" s="17" t="s">
        <v>199</v>
      </c>
      <c r="C69" s="39">
        <v>765556.50250000006</v>
      </c>
      <c r="D69" s="19" t="s">
        <v>197</v>
      </c>
      <c r="E69" s="24">
        <f>C69+C68+C67</f>
        <v>84292983.455833331</v>
      </c>
    </row>
    <row r="70" spans="1:5" x14ac:dyDescent="0.25">
      <c r="A70" s="20">
        <v>18220101</v>
      </c>
      <c r="B70" s="17" t="s">
        <v>200</v>
      </c>
      <c r="C70" s="39">
        <v>9721847.8937500026</v>
      </c>
      <c r="D70" s="19" t="s">
        <v>201</v>
      </c>
      <c r="E70" s="24">
        <f t="shared" ref="E70:E79" si="0">C70</f>
        <v>9721847.8937500026</v>
      </c>
    </row>
    <row r="71" spans="1:5" x14ac:dyDescent="0.25">
      <c r="A71" s="20">
        <v>18230041</v>
      </c>
      <c r="B71" s="17" t="s">
        <v>202</v>
      </c>
      <c r="C71" s="39">
        <v>21589277</v>
      </c>
      <c r="D71" s="19">
        <v>7</v>
      </c>
      <c r="E71" s="24">
        <f t="shared" si="0"/>
        <v>21589277</v>
      </c>
    </row>
    <row r="72" spans="1:5" x14ac:dyDescent="0.25">
      <c r="A72" s="20">
        <v>18230051</v>
      </c>
      <c r="B72" s="17" t="s">
        <v>203</v>
      </c>
      <c r="C72" s="39">
        <v>-16862150.699999999</v>
      </c>
      <c r="D72" s="19">
        <v>8</v>
      </c>
      <c r="E72" s="24">
        <f t="shared" si="0"/>
        <v>-16862150.699999999</v>
      </c>
    </row>
    <row r="73" spans="1:5" x14ac:dyDescent="0.25">
      <c r="A73" s="20">
        <v>18230061</v>
      </c>
      <c r="B73" s="17" t="s">
        <v>204</v>
      </c>
      <c r="C73" s="39">
        <v>1142944</v>
      </c>
      <c r="D73" s="19">
        <v>9</v>
      </c>
      <c r="E73" s="24">
        <f t="shared" si="0"/>
        <v>1142944</v>
      </c>
    </row>
    <row r="74" spans="1:5" x14ac:dyDescent="0.25">
      <c r="A74" s="20">
        <v>18230071</v>
      </c>
      <c r="B74" s="17" t="s">
        <v>205</v>
      </c>
      <c r="C74" s="39">
        <v>113632921</v>
      </c>
      <c r="D74" s="19">
        <v>10</v>
      </c>
      <c r="E74" s="24">
        <f t="shared" si="0"/>
        <v>113632921</v>
      </c>
    </row>
    <row r="75" spans="1:5" x14ac:dyDescent="0.25">
      <c r="A75" s="20">
        <v>18230081</v>
      </c>
      <c r="B75" s="17" t="s">
        <v>206</v>
      </c>
      <c r="C75" s="39">
        <v>-109224737.98999999</v>
      </c>
      <c r="D75" s="19">
        <v>11</v>
      </c>
      <c r="E75" s="24">
        <f t="shared" si="0"/>
        <v>-109224737.98999999</v>
      </c>
    </row>
    <row r="76" spans="1:5" x14ac:dyDescent="0.25">
      <c r="A76" s="20">
        <v>18230031</v>
      </c>
      <c r="B76" s="17" t="s">
        <v>207</v>
      </c>
      <c r="C76" s="39">
        <v>51386936.710416667</v>
      </c>
      <c r="D76" s="19" t="s">
        <v>208</v>
      </c>
      <c r="E76" s="24">
        <f t="shared" si="0"/>
        <v>51386936.710416667</v>
      </c>
    </row>
    <row r="77" spans="1:5" x14ac:dyDescent="0.25">
      <c r="A77" s="16">
        <v>10500501</v>
      </c>
      <c r="B77" s="17" t="s">
        <v>209</v>
      </c>
      <c r="C77" s="18">
        <v>49313213.286249995</v>
      </c>
      <c r="D77" s="19">
        <v>14</v>
      </c>
      <c r="E77" s="24">
        <f t="shared" si="0"/>
        <v>49313213.286249995</v>
      </c>
    </row>
    <row r="78" spans="1:5" x14ac:dyDescent="0.25">
      <c r="A78" s="16">
        <v>10600501</v>
      </c>
      <c r="B78" s="17" t="s">
        <v>210</v>
      </c>
      <c r="C78" s="18">
        <v>37116885.302500002</v>
      </c>
      <c r="D78" s="19" t="s">
        <v>211</v>
      </c>
      <c r="E78" s="24">
        <f t="shared" si="0"/>
        <v>37116885.302500002</v>
      </c>
    </row>
    <row r="79" spans="1:5" x14ac:dyDescent="0.25">
      <c r="A79" s="16">
        <v>10600503</v>
      </c>
      <c r="B79" s="17" t="s">
        <v>212</v>
      </c>
      <c r="C79" s="18">
        <v>625893.46624999994</v>
      </c>
      <c r="D79" s="19" t="s">
        <v>213</v>
      </c>
      <c r="E79" s="24">
        <f t="shared" si="0"/>
        <v>625893.46624999994</v>
      </c>
    </row>
    <row r="80" spans="1:5" x14ac:dyDescent="0.25">
      <c r="A80" s="20">
        <v>10800061</v>
      </c>
      <c r="B80" s="17" t="s">
        <v>214</v>
      </c>
      <c r="C80" s="18">
        <v>-80285022.294583321</v>
      </c>
      <c r="D80" s="19">
        <v>17</v>
      </c>
    </row>
    <row r="81" spans="1:5" x14ac:dyDescent="0.25">
      <c r="A81" s="20">
        <v>10800071</v>
      </c>
      <c r="B81" s="17" t="s">
        <v>215</v>
      </c>
      <c r="C81" s="18">
        <v>80285022.294583321</v>
      </c>
      <c r="D81" s="19">
        <v>17</v>
      </c>
    </row>
    <row r="82" spans="1:5" x14ac:dyDescent="0.25">
      <c r="A82" s="20">
        <v>10800501</v>
      </c>
      <c r="B82" s="17" t="s">
        <v>216</v>
      </c>
      <c r="C82" s="18">
        <v>-3475713472.6020837</v>
      </c>
      <c r="D82" s="19" t="s">
        <v>217</v>
      </c>
    </row>
    <row r="83" spans="1:5" x14ac:dyDescent="0.25">
      <c r="A83" s="20">
        <v>10800541</v>
      </c>
      <c r="B83" s="17" t="s">
        <v>218</v>
      </c>
      <c r="C83" s="47">
        <v>9806705.8712500017</v>
      </c>
      <c r="D83" s="19" t="s">
        <v>217</v>
      </c>
    </row>
    <row r="84" spans="1:5" x14ac:dyDescent="0.25">
      <c r="A84" s="20">
        <v>10800601</v>
      </c>
      <c r="B84" s="17" t="s">
        <v>219</v>
      </c>
      <c r="C84" s="47">
        <v>3875</v>
      </c>
      <c r="D84" s="19" t="s">
        <v>217</v>
      </c>
      <c r="E84" s="24">
        <f>SUM(C80:C84)</f>
        <v>-3465902891.7308335</v>
      </c>
    </row>
    <row r="85" spans="1:5" x14ac:dyDescent="0.25">
      <c r="A85" s="20">
        <v>10800503</v>
      </c>
      <c r="B85" s="17" t="s">
        <v>220</v>
      </c>
      <c r="C85" s="18">
        <v>-107074993.10458332</v>
      </c>
      <c r="D85" s="19">
        <v>18</v>
      </c>
    </row>
    <row r="86" spans="1:5" x14ac:dyDescent="0.25">
      <c r="A86" s="20">
        <v>10800543</v>
      </c>
      <c r="B86" s="17" t="s">
        <v>221</v>
      </c>
      <c r="C86" s="48">
        <v>123439.44583333335</v>
      </c>
      <c r="D86" s="19">
        <v>18</v>
      </c>
      <c r="E86" s="24">
        <f>C86+C85</f>
        <v>-106951553.65874998</v>
      </c>
    </row>
    <row r="87" spans="1:5" x14ac:dyDescent="0.25">
      <c r="A87" s="16">
        <v>11100501</v>
      </c>
      <c r="B87" s="17" t="s">
        <v>222</v>
      </c>
      <c r="C87" s="18">
        <v>-31072844.14458333</v>
      </c>
      <c r="D87" s="19">
        <v>19</v>
      </c>
      <c r="E87" s="24">
        <f>C87</f>
        <v>-31072844.14458333</v>
      </c>
    </row>
    <row r="88" spans="1:5" x14ac:dyDescent="0.25">
      <c r="A88" s="16">
        <v>11100503</v>
      </c>
      <c r="B88" s="17" t="s">
        <v>223</v>
      </c>
      <c r="C88" s="18">
        <v>-90442554.099583328</v>
      </c>
      <c r="D88" s="19">
        <v>20</v>
      </c>
      <c r="E88" s="24">
        <f>C88</f>
        <v>-90442554.099583328</v>
      </c>
    </row>
    <row r="89" spans="1:5" x14ac:dyDescent="0.25">
      <c r="A89" s="20">
        <v>11500001</v>
      </c>
      <c r="B89" s="17" t="s">
        <v>224</v>
      </c>
      <c r="C89" s="37">
        <v>-880239</v>
      </c>
      <c r="D89" s="19">
        <v>21</v>
      </c>
    </row>
    <row r="90" spans="1:5" x14ac:dyDescent="0.25">
      <c r="A90" s="20">
        <v>11500011</v>
      </c>
      <c r="B90" s="17" t="s">
        <v>225</v>
      </c>
      <c r="C90" s="37">
        <v>-302358.00999999995</v>
      </c>
      <c r="D90" s="19">
        <v>21</v>
      </c>
    </row>
    <row r="91" spans="1:5" x14ac:dyDescent="0.25">
      <c r="A91" s="20">
        <v>11500031</v>
      </c>
      <c r="B91" s="17" t="s">
        <v>226</v>
      </c>
      <c r="C91" s="37">
        <v>-59157663.659999974</v>
      </c>
      <c r="D91" s="19">
        <v>21</v>
      </c>
    </row>
    <row r="92" spans="1:5" x14ac:dyDescent="0.25">
      <c r="A92" s="20">
        <v>11500041</v>
      </c>
      <c r="B92" s="17" t="s">
        <v>227</v>
      </c>
      <c r="C92" s="37">
        <v>-33721264.640000001</v>
      </c>
      <c r="D92" s="19" t="s">
        <v>228</v>
      </c>
    </row>
    <row r="93" spans="1:5" x14ac:dyDescent="0.25">
      <c r="A93" s="25">
        <v>11500051</v>
      </c>
      <c r="B93" s="26" t="s">
        <v>229</v>
      </c>
      <c r="C93" s="37">
        <v>-16294654.681250004</v>
      </c>
      <c r="D93" s="19" t="s">
        <v>228</v>
      </c>
    </row>
    <row r="94" spans="1:5" x14ac:dyDescent="0.25">
      <c r="A94" s="25">
        <v>11500061</v>
      </c>
      <c r="B94" s="17" t="s">
        <v>230</v>
      </c>
      <c r="C94" s="37">
        <v>-3863529.02</v>
      </c>
      <c r="D94" s="19" t="s">
        <v>228</v>
      </c>
      <c r="E94" s="24">
        <f>SUM(C89:C94)</f>
        <v>-114219709.01124997</v>
      </c>
    </row>
    <row r="95" spans="1:5" x14ac:dyDescent="0.25">
      <c r="A95" s="20">
        <v>19003011</v>
      </c>
      <c r="B95" s="17" t="s">
        <v>231</v>
      </c>
      <c r="C95" s="42">
        <v>1499309.3499999999</v>
      </c>
      <c r="D95" s="19" t="s">
        <v>232</v>
      </c>
    </row>
    <row r="96" spans="1:5" x14ac:dyDescent="0.25">
      <c r="A96" s="20">
        <v>19003021</v>
      </c>
      <c r="B96" s="17" t="s">
        <v>233</v>
      </c>
      <c r="C96" s="42">
        <v>434024.84999999992</v>
      </c>
      <c r="D96" s="19" t="s">
        <v>232</v>
      </c>
    </row>
    <row r="97" spans="1:5" x14ac:dyDescent="0.25">
      <c r="A97" s="20">
        <v>22840331</v>
      </c>
      <c r="B97" s="17" t="s">
        <v>234</v>
      </c>
      <c r="C97" s="42">
        <v>-75091620</v>
      </c>
      <c r="D97" s="19" t="s">
        <v>232</v>
      </c>
    </row>
    <row r="98" spans="1:5" x14ac:dyDescent="0.25">
      <c r="A98" s="20">
        <v>22840341</v>
      </c>
      <c r="B98" s="17" t="s">
        <v>235</v>
      </c>
      <c r="C98" s="42">
        <v>-26467879</v>
      </c>
      <c r="D98" s="19" t="s">
        <v>232</v>
      </c>
    </row>
    <row r="99" spans="1:5" x14ac:dyDescent="0.25">
      <c r="A99" s="30">
        <v>25400491</v>
      </c>
      <c r="B99" s="32" t="s">
        <v>236</v>
      </c>
      <c r="C99" s="42">
        <v>-4283741</v>
      </c>
      <c r="D99" s="31" t="s">
        <v>232</v>
      </c>
    </row>
    <row r="100" spans="1:5" x14ac:dyDescent="0.25">
      <c r="A100" s="30">
        <v>25400501</v>
      </c>
      <c r="B100" s="32" t="s">
        <v>237</v>
      </c>
      <c r="C100" s="42">
        <v>-1240071</v>
      </c>
      <c r="D100" s="31" t="s">
        <v>232</v>
      </c>
      <c r="E100" s="24">
        <f>SUM(C95:C100)</f>
        <v>-105149976.8</v>
      </c>
    </row>
    <row r="101" spans="1:5" x14ac:dyDescent="0.25">
      <c r="A101" s="22">
        <v>19000151</v>
      </c>
      <c r="B101" s="17" t="s">
        <v>238</v>
      </c>
      <c r="C101" s="39">
        <v>354586.76916666672</v>
      </c>
      <c r="D101" s="19" t="s">
        <v>239</v>
      </c>
      <c r="E101" s="24">
        <f>C101</f>
        <v>354586.76916666672</v>
      </c>
    </row>
    <row r="102" spans="1:5" x14ac:dyDescent="0.25">
      <c r="A102" s="20">
        <v>19000711</v>
      </c>
      <c r="B102" s="17" t="s">
        <v>240</v>
      </c>
      <c r="C102" s="39">
        <v>486103.72166666668</v>
      </c>
      <c r="D102" s="19" t="s">
        <v>241</v>
      </c>
      <c r="E102" s="24">
        <f>C102</f>
        <v>486103.72166666668</v>
      </c>
    </row>
    <row r="103" spans="1:5" x14ac:dyDescent="0.25">
      <c r="A103" s="33">
        <v>23500011</v>
      </c>
      <c r="B103" s="17" t="s">
        <v>242</v>
      </c>
      <c r="C103" s="41">
        <v>-5962277.1433333335</v>
      </c>
      <c r="D103" s="19">
        <v>28</v>
      </c>
      <c r="E103" s="24">
        <f>C103</f>
        <v>-5962277.1433333335</v>
      </c>
    </row>
    <row r="104" spans="1:5" x14ac:dyDescent="0.25">
      <c r="A104" s="34">
        <v>23500003</v>
      </c>
      <c r="B104" s="32" t="s">
        <v>243</v>
      </c>
      <c r="C104" s="41">
        <v>-28342777.249583337</v>
      </c>
      <c r="D104" s="31" t="s">
        <v>244</v>
      </c>
      <c r="E104" s="24">
        <f>C104</f>
        <v>-28342777.249583337</v>
      </c>
    </row>
    <row r="105" spans="1:5" x14ac:dyDescent="0.25">
      <c r="A105" s="20">
        <v>25400191</v>
      </c>
      <c r="B105" s="17" t="s">
        <v>245</v>
      </c>
      <c r="C105" s="38">
        <v>-1388868.04</v>
      </c>
      <c r="D105" s="19" t="s">
        <v>246</v>
      </c>
    </row>
    <row r="106" spans="1:5" x14ac:dyDescent="0.25">
      <c r="A106" s="20">
        <v>25400201</v>
      </c>
      <c r="B106" s="17" t="s">
        <v>247</v>
      </c>
      <c r="C106" s="38">
        <v>-1013105.31</v>
      </c>
      <c r="D106" s="19" t="s">
        <v>246</v>
      </c>
      <c r="E106" s="24">
        <f>C106+C105</f>
        <v>-2401973.35</v>
      </c>
    </row>
    <row r="107" spans="1:5" x14ac:dyDescent="0.25">
      <c r="A107" s="20">
        <v>25200121</v>
      </c>
      <c r="B107" s="17" t="s">
        <v>248</v>
      </c>
      <c r="C107" s="43">
        <v>-16967.4175</v>
      </c>
      <c r="D107" s="19">
        <v>30</v>
      </c>
    </row>
    <row r="108" spans="1:5" x14ac:dyDescent="0.25">
      <c r="A108" s="20">
        <v>25200161</v>
      </c>
      <c r="B108" s="17" t="s">
        <v>249</v>
      </c>
      <c r="C108" s="43">
        <v>-6429735.9779166654</v>
      </c>
      <c r="D108" s="19">
        <v>30</v>
      </c>
    </row>
    <row r="109" spans="1:5" x14ac:dyDescent="0.25">
      <c r="A109" s="20">
        <v>25200171</v>
      </c>
      <c r="B109" s="17" t="s">
        <v>250</v>
      </c>
      <c r="C109" s="43">
        <v>-14726399.540416665</v>
      </c>
      <c r="D109" s="19">
        <v>30</v>
      </c>
    </row>
    <row r="110" spans="1:5" x14ac:dyDescent="0.25">
      <c r="A110" s="20">
        <v>25200181</v>
      </c>
      <c r="B110" s="17" t="s">
        <v>251</v>
      </c>
      <c r="C110" s="43">
        <v>-33547574.951666668</v>
      </c>
      <c r="D110" s="19">
        <v>30</v>
      </c>
      <c r="E110" s="24">
        <f>SUM(C107:C110)</f>
        <v>-54720677.887500003</v>
      </c>
    </row>
    <row r="111" spans="1:5" x14ac:dyDescent="0.25">
      <c r="A111" s="20">
        <v>28200121</v>
      </c>
      <c r="B111" s="17" t="s">
        <v>252</v>
      </c>
      <c r="C111" s="40">
        <v>-1266343705.2720833</v>
      </c>
      <c r="D111" s="19">
        <v>33</v>
      </c>
      <c r="E111" s="24">
        <f>C111</f>
        <v>-1266343705.2720833</v>
      </c>
    </row>
    <row r="112" spans="1:5" x14ac:dyDescent="0.25">
      <c r="A112" s="20">
        <v>19000573</v>
      </c>
      <c r="B112" s="17" t="s">
        <v>253</v>
      </c>
      <c r="C112" s="40">
        <v>253089.55291666664</v>
      </c>
      <c r="D112" s="19" t="s">
        <v>254</v>
      </c>
    </row>
    <row r="113" spans="1:5" x14ac:dyDescent="0.25">
      <c r="A113" s="20">
        <v>28200013</v>
      </c>
      <c r="B113" s="35" t="s">
        <v>255</v>
      </c>
      <c r="C113" s="40">
        <v>-43815200.087916665</v>
      </c>
      <c r="D113" s="19" t="s">
        <v>254</v>
      </c>
    </row>
    <row r="114" spans="1:5" x14ac:dyDescent="0.25">
      <c r="A114" s="20">
        <v>28300501</v>
      </c>
      <c r="B114" s="17" t="s">
        <v>256</v>
      </c>
      <c r="C114" s="40">
        <v>1389505.0633333332</v>
      </c>
      <c r="D114" s="19" t="s">
        <v>254</v>
      </c>
      <c r="E114" s="24">
        <f>SUM(C112:C114)</f>
        <v>-42172605.471666664</v>
      </c>
    </row>
    <row r="115" spans="1:5" x14ac:dyDescent="0.25">
      <c r="A115" s="20">
        <v>19002003</v>
      </c>
      <c r="B115" s="17" t="s">
        <v>257</v>
      </c>
      <c r="C115" s="18">
        <v>86592241.295416668</v>
      </c>
      <c r="D115" s="19" t="s">
        <v>258</v>
      </c>
      <c r="E115" s="24">
        <f t="shared" ref="E115:E125" si="1">C115</f>
        <v>86592241.295416668</v>
      </c>
    </row>
    <row r="116" spans="1:5" x14ac:dyDescent="0.25">
      <c r="A116" s="20">
        <v>28300091</v>
      </c>
      <c r="B116" s="17" t="s">
        <v>259</v>
      </c>
      <c r="C116" s="44">
        <v>-2390726</v>
      </c>
      <c r="D116" s="19" t="s">
        <v>260</v>
      </c>
      <c r="E116" s="24">
        <f t="shared" si="1"/>
        <v>-2390726</v>
      </c>
    </row>
    <row r="117" spans="1:5" x14ac:dyDescent="0.25">
      <c r="A117" s="20">
        <v>28300741</v>
      </c>
      <c r="B117" s="17" t="s">
        <v>261</v>
      </c>
      <c r="C117" s="45">
        <v>-608820.06999999995</v>
      </c>
      <c r="D117" s="19" t="s">
        <v>262</v>
      </c>
      <c r="E117" s="24">
        <f t="shared" si="1"/>
        <v>-608820.06999999995</v>
      </c>
    </row>
    <row r="118" spans="1:5" x14ac:dyDescent="0.25">
      <c r="A118" s="20">
        <v>28300651</v>
      </c>
      <c r="B118" s="17" t="s">
        <v>263</v>
      </c>
      <c r="C118" s="44">
        <v>-7971288.697916667</v>
      </c>
      <c r="D118" s="19" t="s">
        <v>264</v>
      </c>
      <c r="E118" s="24">
        <f t="shared" si="1"/>
        <v>-7971288.697916667</v>
      </c>
    </row>
    <row r="119" spans="1:5" x14ac:dyDescent="0.25">
      <c r="A119" s="20">
        <v>28300731</v>
      </c>
      <c r="B119" s="17" t="s">
        <v>265</v>
      </c>
      <c r="C119" s="45">
        <v>-5669362.9200000009</v>
      </c>
      <c r="D119" s="19" t="s">
        <v>266</v>
      </c>
      <c r="E119" s="24">
        <f t="shared" si="1"/>
        <v>-5669362.9200000009</v>
      </c>
    </row>
    <row r="120" spans="1:5" x14ac:dyDescent="0.25">
      <c r="A120" s="20">
        <v>28300431</v>
      </c>
      <c r="B120" s="17" t="s">
        <v>267</v>
      </c>
      <c r="C120" s="44">
        <v>-1477918.4749999999</v>
      </c>
      <c r="D120" s="19" t="s">
        <v>268</v>
      </c>
      <c r="E120" s="24">
        <f t="shared" si="1"/>
        <v>-1477918.4749999999</v>
      </c>
    </row>
    <row r="121" spans="1:5" x14ac:dyDescent="0.25">
      <c r="A121" s="20">
        <v>19000441</v>
      </c>
      <c r="B121" s="17" t="s">
        <v>269</v>
      </c>
      <c r="C121" s="44">
        <v>6106257.92875</v>
      </c>
      <c r="D121" s="19" t="s">
        <v>270</v>
      </c>
      <c r="E121" s="24">
        <f t="shared" si="1"/>
        <v>6106257.92875</v>
      </c>
    </row>
    <row r="122" spans="1:5" x14ac:dyDescent="0.25">
      <c r="A122" s="36">
        <v>19000553</v>
      </c>
      <c r="B122" s="36" t="s">
        <v>271</v>
      </c>
      <c r="C122" s="44">
        <v>198588.21541666662</v>
      </c>
      <c r="D122" s="19" t="s">
        <v>272</v>
      </c>
      <c r="E122" s="24">
        <f t="shared" si="1"/>
        <v>198588.21541666662</v>
      </c>
    </row>
    <row r="123" spans="1:5" x14ac:dyDescent="0.25">
      <c r="A123" s="20">
        <v>28302061</v>
      </c>
      <c r="B123" s="17" t="s">
        <v>273</v>
      </c>
      <c r="C123" s="45">
        <v>-3402646.758750001</v>
      </c>
      <c r="D123" s="19" t="s">
        <v>274</v>
      </c>
      <c r="E123" s="24">
        <f t="shared" si="1"/>
        <v>-3402646.758750001</v>
      </c>
    </row>
    <row r="124" spans="1:5" x14ac:dyDescent="0.25">
      <c r="A124" s="20">
        <v>28300661</v>
      </c>
      <c r="B124" s="17" t="s">
        <v>275</v>
      </c>
      <c r="C124" s="44">
        <v>-9029729.7999999989</v>
      </c>
      <c r="D124" s="19" t="s">
        <v>276</v>
      </c>
      <c r="E124" s="24">
        <f t="shared" si="1"/>
        <v>-9029729.7999999989</v>
      </c>
    </row>
    <row r="125" spans="1:5" x14ac:dyDescent="0.25">
      <c r="A125" s="20">
        <v>28300561</v>
      </c>
      <c r="B125" s="32" t="s">
        <v>277</v>
      </c>
      <c r="C125" s="44">
        <v>-14388256.550833331</v>
      </c>
      <c r="D125" s="31" t="s">
        <v>278</v>
      </c>
      <c r="E125" s="24">
        <f t="shared" si="1"/>
        <v>-14388256.550833331</v>
      </c>
    </row>
    <row r="126" spans="1:5" x14ac:dyDescent="0.25">
      <c r="A126" s="20">
        <v>28300081</v>
      </c>
      <c r="B126" s="17" t="s">
        <v>279</v>
      </c>
      <c r="C126" s="44">
        <v>-5100336.1499999994</v>
      </c>
      <c r="D126" s="19" t="s">
        <v>280</v>
      </c>
    </row>
    <row r="127" spans="1:5" x14ac:dyDescent="0.25">
      <c r="A127" s="20">
        <v>28300721</v>
      </c>
      <c r="B127" s="17" t="s">
        <v>281</v>
      </c>
      <c r="C127" s="45">
        <v>-267944.77749999997</v>
      </c>
      <c r="D127" s="19" t="s">
        <v>280</v>
      </c>
      <c r="E127" s="24">
        <f>C126+C127</f>
        <v>-5368280.9274999993</v>
      </c>
    </row>
  </sheetData>
  <conditionalFormatting sqref="B2">
    <cfRule type="cellIs" dxfId="1" priority="1" stopIfTrue="1" operator="equal">
      <formula>"NOT OK!"</formula>
    </cfRule>
    <cfRule type="cellIs" dxfId="0" priority="2" stopIfTrue="1" operator="equal">
      <formula>"OK!"</formula>
    </cfRule>
  </conditionalFormatting>
  <pageMargins left="0.45" right="0.45" top="0.5" bottom="0.5" header="0.3" footer="0.3"/>
  <pageSetup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3C679FACBF767418D4D2AF9C5803E0B" ma:contentTypeVersion="76" ma:contentTypeDescription="" ma:contentTypeScope="" ma:versionID="f058cda35981f7a69f184a1697251f0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2018-03-30T07:00:00+00:00</OpenedDate>
    <SignificantOrder xmlns="dc463f71-b30c-4ab2-9473-d307f9d35888">false</SignificantOrder>
    <Date1 xmlns="dc463f71-b30c-4ab2-9473-d307f9d35888">2018-04-05T07:00:00+00:00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180283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58CA893-ACA7-4704-BEB1-2AD70F84D85C}"/>
</file>

<file path=customXml/itemProps2.xml><?xml version="1.0" encoding="utf-8"?>
<ds:datastoreItem xmlns:ds="http://schemas.openxmlformats.org/officeDocument/2006/customXml" ds:itemID="{1F3658E7-AB42-4790-B3B2-87E3B41FA00C}"/>
</file>

<file path=customXml/itemProps3.xml><?xml version="1.0" encoding="utf-8"?>
<ds:datastoreItem xmlns:ds="http://schemas.openxmlformats.org/officeDocument/2006/customXml" ds:itemID="{F0D71FA2-8C5C-4D03-82D8-F813433A25D0}"/>
</file>

<file path=customXml/itemProps4.xml><?xml version="1.0" encoding="utf-8"?>
<ds:datastoreItem xmlns:ds="http://schemas.openxmlformats.org/officeDocument/2006/customXml" ds:itemID="{ABDBE651-F0D0-4480-B309-18070A7637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Electric Rate Base - Plant Data</vt:lpstr>
      <vt:lpstr>Electric Rate Base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kbarnard</cp:lastModifiedBy>
  <cp:lastPrinted>2017-09-20T23:59:07Z</cp:lastPrinted>
  <dcterms:created xsi:type="dcterms:W3CDTF">2016-11-18T19:05:23Z</dcterms:created>
  <dcterms:modified xsi:type="dcterms:W3CDTF">2018-04-05T15:31:51Z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0x0101006E56B4D1795A2E4DB2F0B01679ED314A00A3C679FACBF767418D4D2AF9C5803E0B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