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440" windowWidth="19320" windowHeight="7575" tabRatio="888" activeTab="5"/>
  </bookViews>
  <sheets>
    <sheet name="20.07E - Storm Adjustment" sheetId="1" r:id="rId1"/>
    <sheet name="AI_STORMOM 12ME Dec 2010" sheetId="2" r:id="rId2"/>
    <sheet name="OH Trans 12ME Dec 2010" sheetId="3" r:id="rId3"/>
    <sheet name="Catastrophic Storms" sheetId="4" r:id="rId4"/>
    <sheet name="Storm Amor TY 12ME 12-31-2010" sheetId="5" r:id="rId5"/>
    <sheet name="2009 " sheetId="6" r:id="rId6"/>
  </sheets>
  <externalReferences>
    <externalReference r:id="rId9"/>
  </externalReferences>
  <definedNames>
    <definedName name="__123Graph_ECURRENT" hidden="1">'[1]ConsolidatingPL'!#REF!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<sst xmlns="http://schemas.openxmlformats.org/spreadsheetml/2006/main" count="389" uniqueCount="148">
  <si>
    <t>Total</t>
  </si>
  <si>
    <t>Transmission</t>
  </si>
  <si>
    <t>STORM DAMAGE</t>
  </si>
  <si>
    <t>LINE</t>
  </si>
  <si>
    <t>NO.</t>
  </si>
  <si>
    <t>DESCRIPTION</t>
  </si>
  <si>
    <t>AMOUNT</t>
  </si>
  <si>
    <t>NORMAL STORMS</t>
  </si>
  <si>
    <t>Distribution</t>
  </si>
  <si>
    <t>ACTUAL O&amp;M:</t>
  </si>
  <si>
    <t>TOTAL NORMAL STORMS</t>
  </si>
  <si>
    <t>CATASTROPHIC STORMS</t>
  </si>
  <si>
    <t>INCREASE (DECREASE) NOI</t>
  </si>
  <si>
    <t>PUGET SOUND ENERGY-ELECTRIC</t>
  </si>
  <si>
    <t>CATASTROPHIC STORMS:</t>
  </si>
  <si>
    <t>INCREASE (DECREASE) OPERATING EXPENSE (LINE 11-LINE 14)</t>
  </si>
  <si>
    <t xml:space="preserve">  STORM DAMAGE EXPENSE (LINE 8)</t>
  </si>
  <si>
    <t>Order</t>
  </si>
  <si>
    <t>Cost element name</t>
  </si>
  <si>
    <t>Name</t>
  </si>
  <si>
    <t>Val.in rep.cur.</t>
  </si>
  <si>
    <t>64000100</t>
  </si>
  <si>
    <t>SA</t>
  </si>
  <si>
    <t>2007 STORM DAMAGE</t>
  </si>
  <si>
    <t>12/13/06 WIND STORM</t>
  </si>
  <si>
    <t>DEFERRED BALANCES FOR 10 YEAR AMORTIZATION AT</t>
  </si>
  <si>
    <t>At the end of</t>
  </si>
  <si>
    <t>ORIGINAL AMORT PERIOD FROM UE-072300 WAS 10 YEARS, NOV 2008 - OCT 2018</t>
  </si>
  <si>
    <t>10 Year Amortization - as authorized per paragraph 58 of Order No. 12</t>
  </si>
  <si>
    <t>WUTC Docket Nos. UE-072300 and UG-072301:</t>
  </si>
  <si>
    <t>18210231 - December 13, 2006 Storm "Hanukkah Eve"</t>
  </si>
  <si>
    <t>18210241 - 2006 Storm Damage (Other than the Hanukkah Eve)</t>
  </si>
  <si>
    <t>Storms that have not been requested for approval:</t>
  </si>
  <si>
    <t>18210251 - 2007 Storm Damage - 4 Year Amort.</t>
  </si>
  <si>
    <t>18210221 - 2008 Storm Damage Excess Costs</t>
  </si>
  <si>
    <t>2008 STORM DAMAGE</t>
  </si>
  <si>
    <t>SAP DOWNLOAD</t>
  </si>
  <si>
    <t>ZRW_ZMAT</t>
  </si>
  <si>
    <t xml:space="preserve">AI_STORMOM </t>
  </si>
  <si>
    <t>Year 2010</t>
  </si>
  <si>
    <t>Cost Element Group</t>
  </si>
  <si>
    <t>Act/COCurr.</t>
  </si>
  <si>
    <t>CLX / C.A.R.S. System</t>
  </si>
  <si>
    <t>Corporate Items</t>
  </si>
  <si>
    <t>Labor</t>
  </si>
  <si>
    <t>Employee Expense</t>
  </si>
  <si>
    <t>Material</t>
  </si>
  <si>
    <t>Miscellaneous Expense</t>
  </si>
  <si>
    <t>Advertising</t>
  </si>
  <si>
    <t>Employee Training</t>
  </si>
  <si>
    <t>Office and Supplies</t>
  </si>
  <si>
    <t>Regulatory Fees and Permits</t>
  </si>
  <si>
    <t>Software and Hardware</t>
  </si>
  <si>
    <t>Outside Services Other</t>
  </si>
  <si>
    <t>Outside Service Providers in field</t>
  </si>
  <si>
    <t>Outside Services Legal</t>
  </si>
  <si>
    <t>Rent/Lease</t>
  </si>
  <si>
    <t>Direct Charges</t>
  </si>
  <si>
    <t>OH Construction</t>
  </si>
  <si>
    <t>OH Labor</t>
  </si>
  <si>
    <t>OH Material</t>
  </si>
  <si>
    <t>OH Transportation</t>
  </si>
  <si>
    <t>OH Small Tools</t>
  </si>
  <si>
    <t>Unassigned Cost Elements</t>
  </si>
  <si>
    <t>Indirect Charges</t>
  </si>
  <si>
    <t>Year 2009</t>
  </si>
  <si>
    <t>Internal Assessment</t>
  </si>
  <si>
    <t>Settlement CE for Reporting</t>
  </si>
  <si>
    <t>Year 2008</t>
  </si>
  <si>
    <t>Year 2007</t>
  </si>
  <si>
    <t>Year 2006</t>
  </si>
  <si>
    <t>Year 2005</t>
  </si>
  <si>
    <t>SAP DOWNLOAD ZRW_6P02</t>
  </si>
  <si>
    <t>SAP Download</t>
  </si>
  <si>
    <t>Cost Element</t>
  </si>
  <si>
    <t>Posting Date</t>
  </si>
  <si>
    <t>Depreciation Expense</t>
  </si>
  <si>
    <t>18210231</t>
  </si>
  <si>
    <t>12/13/2006 Storm 10y</t>
  </si>
  <si>
    <t>40700025</t>
  </si>
  <si>
    <t>Amort 12/13/06 Deferred Wind Storm</t>
  </si>
  <si>
    <t>40700030</t>
  </si>
  <si>
    <t>18210241</t>
  </si>
  <si>
    <t>2006 Storm - 4 yr Am</t>
  </si>
  <si>
    <t>Amort 2006 Deferred Wind Storms</t>
  </si>
  <si>
    <t xml:space="preserve">     = $7,959,340 : 12 = $663,278.00 per month effective 11/01/2008</t>
  </si>
  <si>
    <t>Amortization expense per month allowed per docket # UE-090704</t>
  </si>
  <si>
    <t xml:space="preserve">     = $8,374,981 : 12 = $697,915 per month effective 4/08/2010</t>
  </si>
  <si>
    <t>18210271 - 2008 Storm Damage - 4 Year Amort.</t>
  </si>
  <si>
    <t>4 Year Amortization - as authorized in the WUTC Docket Nos. UE-009704</t>
  </si>
  <si>
    <t>and UG-090705</t>
  </si>
  <si>
    <t xml:space="preserve">DEFERRED BALANCES FOR UE-090704 4 YEAR AMORTIZATION </t>
  </si>
  <si>
    <t>ORIGINAL AMORT PERIOD FROM UE-090704  WAS 4 YEARS, APR 2010 - MAR 2014</t>
  </si>
  <si>
    <t>2006 STORM DAMAGE (EXCLUDING 12/13/06 WIND STORM)</t>
  </si>
  <si>
    <t>SIX-YEAR AVERAGE STORM EXPENSE FOR RATE YEAR (LINE 9 ÷ 6 YEARS)</t>
  </si>
  <si>
    <t xml:space="preserve">WBS P.10007.01.05 </t>
  </si>
  <si>
    <t>OH Trans Line Storm Damage</t>
  </si>
  <si>
    <t xml:space="preserve">Name of </t>
  </si>
  <si>
    <t xml:space="preserve">Document </t>
  </si>
  <si>
    <t>offsetting account</t>
  </si>
  <si>
    <t>type</t>
  </si>
  <si>
    <t>Subtotal Order 40700025</t>
  </si>
  <si>
    <t>Amort Deferred Storm Damage true-up</t>
  </si>
  <si>
    <t>Subtotal Order 40700030</t>
  </si>
  <si>
    <t>Total Test Year Amortization</t>
  </si>
  <si>
    <t>Puget Sound Energy</t>
  </si>
  <si>
    <t>2009 Qualifying Storms Per PSE Storm Report filed with WUTC</t>
  </si>
  <si>
    <t>2009 O&amp;M Deferrable Accumulation</t>
  </si>
  <si>
    <t>Annual Threshold</t>
  </si>
  <si>
    <t>Result - No 2009 Storm Damage Deferral</t>
  </si>
  <si>
    <t>Periods 1 to 12</t>
  </si>
  <si>
    <t>Insurance, Injuries, and Damages</t>
  </si>
  <si>
    <t>Phone Expense</t>
  </si>
  <si>
    <t>FOR THE 12ME TWELVE MONTHS ENDED DECEMBER 31, 2010</t>
  </si>
  <si>
    <t>JUNE 2011 RATE FILING</t>
  </si>
  <si>
    <t xml:space="preserve">  TWELVE MONTHS ENDED 12/31/05</t>
  </si>
  <si>
    <t xml:space="preserve">  TWELVE MONTHS ENDED 12/31/06</t>
  </si>
  <si>
    <t xml:space="preserve">  TWELVE MONTHS ENDED 12/31/07</t>
  </si>
  <si>
    <t xml:space="preserve">  TWELVE MONTHS ENDED 12/31/08</t>
  </si>
  <si>
    <t xml:space="preserve">  TWELVE MONTHS ENDED 12/31/09</t>
  </si>
  <si>
    <t xml:space="preserve">  TWELVE MONTHS ENDED 12/31/10</t>
  </si>
  <si>
    <t>CHARGED TO EXPENSE  12 MONTH ENDED 12/31/10</t>
  </si>
  <si>
    <t>Less:  OH Trans 12 ME Dec</t>
  </si>
  <si>
    <t>O&amp;M Distribution 12ME Dec</t>
  </si>
  <si>
    <t>18210261 - 2010 Storm Damage Excess Costs</t>
  </si>
  <si>
    <t>12/13/2006 Storm - 10 yr Amort</t>
  </si>
  <si>
    <t>2006 Storm - 4 yr Amort</t>
  </si>
  <si>
    <t>acct no.</t>
  </si>
  <si>
    <t xml:space="preserve">Offsetting </t>
  </si>
  <si>
    <t>2009  Qualifying Storm Deferrable O&amp;M</t>
  </si>
  <si>
    <t>AT START OF RATE YEAR (05/1/12):</t>
  </si>
  <si>
    <t>START OF RATE YEAR (05/1/12):</t>
  </si>
  <si>
    <t>TOTAL (LINE 38)</t>
  </si>
  <si>
    <t>LESS CATASTROPHIC STORM AMORT AS OF (12/31/10)</t>
  </si>
  <si>
    <t xml:space="preserve">Note:  For support of April and November 2010 ending balances on </t>
  </si>
  <si>
    <t>storm deferrals, please refer to hard copy workpapers.</t>
  </si>
  <si>
    <t>Docket Number UE-11____</t>
  </si>
  <si>
    <t>2010 STORM DAMAGE-PENDING APPROVAL</t>
  </si>
  <si>
    <t>2008 STORM DAMAGE-PENDING APPROVAL</t>
  </si>
  <si>
    <t>TOTAL (LINE 22 THROUGH LINE 26)</t>
  </si>
  <si>
    <t>ANNUAL AMORTIZATION (LINE 27 ÷ 48 ) x 12</t>
  </si>
  <si>
    <t>INCREASE (DECREASE) OPERATING EXPENSE (LINE 38- LINE 39)</t>
  </si>
  <si>
    <t>TOTAL INCREASE (DECREASE) OPERATING EXPENSE (LINE 16 + LINE 41)</t>
  </si>
  <si>
    <t>INCREASE (DECREASE) FIT @ 35% (LINE 43 X 35%)</t>
  </si>
  <si>
    <r>
      <t xml:space="preserve">ANNUAL AMORTIZATION (LINE 35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78 (5/2012 - 10/2018) X 12)</t>
    </r>
  </si>
  <si>
    <t>TOTAL RATE YEAR AMORTIZATION (LINE 29 + LINE 37)</t>
  </si>
  <si>
    <t>Exhibit No. ______ (JHS-20)</t>
  </si>
  <si>
    <t>Page 20.07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</si>
</sst>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_);_(&quot;$&quot;* \(#,##0.00\);_(&quot;$&quot;* &quot;-&quot;_);_(@_)"/>
    <numFmt numFmtId="167" formatCode="0.000000"/>
    <numFmt numFmtId="168" formatCode="#,##0.0_);\(#,##0.0\)"/>
    <numFmt numFmtId="169" formatCode="#,##0.00_-;#,##0.00\-;&quot; &quot;"/>
    <numFmt numFmtId="170" formatCode="#,##0_-;#,##0\-;&quot; &quot;"/>
    <numFmt numFmtId="171" formatCode="0.000000%"/>
    <numFmt numFmtId="172" formatCode="[$-409]dddd\,\ mmmm\ dd\,\ yyyy"/>
    <numFmt numFmtId="173" formatCode="mm/dd/yyyy"/>
    <numFmt numFmtId="174" formatCode="mmm\-yyyy"/>
    <numFmt numFmtId="175" formatCode="[$-409]mmm\-yy;@"/>
    <numFmt numFmtId="176" formatCode="&quot;$&quot;\ #,##0"/>
    <numFmt numFmtId="177" formatCode="[$-409]mmmm\-yy;@"/>
    <numFmt numFmtId="178" formatCode="&quot;$&quot;#,##0;&quot;$&quot;\ \-\ #,##0"/>
    <numFmt numFmtId="179" formatCode="#,##0\ &quot;FT&quot;"/>
    <numFmt numFmtId="180" formatCode="&quot;$&quot;\ #,##0.00"/>
    <numFmt numFmtId="181" formatCode="#,##0\ &quot;EA&quot;"/>
    <numFmt numFmtId="182" formatCode="#,##0\ &quot;EA&quot;;\-\ #,##0\ &quot;EA&quot;"/>
    <numFmt numFmtId="183" formatCode="&quot;$&quot;#,##0.00;&quot;$&quot;\ \-\ #,##0.00"/>
    <numFmt numFmtId="184" formatCode="&quot;*&quot;"/>
    <numFmt numFmtId="185" formatCode="#,##0\ &quot;PT&quot;"/>
    <numFmt numFmtId="186" formatCode="#,##0\ &quot;QT&quot;"/>
    <numFmt numFmtId="187" formatCode="#,##0\ &quot;LOT&quot;;\-\ #,##0\ &quot;LOT&quot;"/>
    <numFmt numFmtId="188" formatCode="#,##0\ &quot;PAA&quot;"/>
    <numFmt numFmtId="189" formatCode="#,##0\ &quot;PAC&quot;"/>
    <numFmt numFmtId="190" formatCode="#,##0\ &quot;FT&quot;;\-\ #,##0\ &quot;FT&quot;"/>
    <numFmt numFmtId="191" formatCode="#,##0\ &quot;LB&quot;"/>
    <numFmt numFmtId="192" formatCode="#,##0\ &quot;LOT&quot;"/>
    <numFmt numFmtId="193" formatCode="#,##0;\-\ #,##0"/>
    <numFmt numFmtId="194" formatCode="#,##0\ &quot;BOX&quot;"/>
    <numFmt numFmtId="195" formatCode="#,##0\ &quot;ROL&quot;"/>
    <numFmt numFmtId="196" formatCode="_(* #,##0.0_);_(* \(#,##0.0\);_(* &quot;-&quot;??_);_(@_)"/>
    <numFmt numFmtId="197" formatCode="mmmm\ d\,\ yyyy"/>
    <numFmt numFmtId="198" formatCode="#,##0.000\ &quot;FT&quot;"/>
    <numFmt numFmtId="199" formatCode="#,##0.000\ &quot;FT&quot;;\-\ #,##0.000\ &quot;FT&quot;"/>
    <numFmt numFmtId="200" formatCode="#,##0.000\ &quot;EA&quot;"/>
    <numFmt numFmtId="201" formatCode="#,##0.000\ &quot;EA&quot;;\-\ #,##0.000\ &quot;EA&quot;"/>
    <numFmt numFmtId="202" formatCode="&quot;$&quot;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&quot;$&quot;* #,##0.0_);_(&quot;$&quot;* \(#,##0.0\);_(&quot;$&quot;* &quot;-&quot;??_);_(@_)"/>
    <numFmt numFmtId="208" formatCode="0.00000"/>
    <numFmt numFmtId="209" formatCode="0.0000"/>
    <numFmt numFmtId="210" formatCode="0.000"/>
    <numFmt numFmtId="211" formatCode="0.0"/>
    <numFmt numFmtId="212" formatCode="&quot;$&quot;#,##0"/>
    <numFmt numFmtId="213" formatCode="_(&quot;$&quot;* #,##0.000_);_(&quot;$&quot;* \(#,##0.000\);_(&quot;$&quot;* &quot;-&quot;??_);_(@_)"/>
    <numFmt numFmtId="214" formatCode="[$-409]d\-mmm\-yy;@"/>
    <numFmt numFmtId="215" formatCode="[$-409]mmmm\ d\,\ yyyy;@"/>
    <numFmt numFmtId="216" formatCode="[$-409]h:mm:ss\ AM/PM"/>
    <numFmt numFmtId="217" formatCode="[$-409]dd\-mmm\-yy;@"/>
    <numFmt numFmtId="218" formatCode="_(* #,##0.00000_);_(* \(#,##0.00000\);_(* &quot;-&quot;??_);_(@_)"/>
    <numFmt numFmtId="219" formatCode="0.0000000"/>
    <numFmt numFmtId="220" formatCode="d\.mmm\.yy"/>
    <numFmt numFmtId="221" formatCode="_(* ###0_);_(* \(###0\);_(* &quot;-&quot;_);_(@_)"/>
    <numFmt numFmtId="222" formatCode="0000000"/>
    <numFmt numFmtId="223" formatCode="_(* #,##0.0_);_(* \(#,##0.0\);_(* &quot;-&quot;_);_(@_)"/>
    <numFmt numFmtId="224" formatCode="_(* #,##0.00_);_(* \(#,##0.00\);_(* &quot;-&quot;_);_(@_)"/>
  </numFmts>
  <fonts count="7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8.8"/>
      <name val="Symbol"/>
      <family val="1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72">
    <xf numFmtId="167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 horizontal="left" wrapText="1"/>
      <protection/>
    </xf>
    <xf numFmtId="218" fontId="0" fillId="0" borderId="0">
      <alignment horizontal="left" wrapText="1"/>
      <protection/>
    </xf>
    <xf numFmtId="219" fontId="0" fillId="0" borderId="0">
      <alignment horizontal="left" wrapText="1"/>
      <protection/>
    </xf>
    <xf numFmtId="218" fontId="0" fillId="0" borderId="0">
      <alignment horizontal="left" wrapText="1"/>
      <protection/>
    </xf>
    <xf numFmtId="218" fontId="0" fillId="0" borderId="0">
      <alignment horizontal="left" wrapText="1"/>
      <protection/>
    </xf>
    <xf numFmtId="167" fontId="0" fillId="0" borderId="0">
      <alignment horizontal="left" wrapText="1"/>
      <protection/>
    </xf>
    <xf numFmtId="218" fontId="0" fillId="0" borderId="0">
      <alignment horizontal="left" wrapText="1"/>
      <protection/>
    </xf>
    <xf numFmtId="218" fontId="0" fillId="0" borderId="0">
      <alignment horizontal="left" wrapText="1"/>
      <protection/>
    </xf>
    <xf numFmtId="21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218" fontId="0" fillId="0" borderId="0">
      <alignment horizontal="left" wrapText="1"/>
      <protection/>
    </xf>
    <xf numFmtId="218" fontId="0" fillId="0" borderId="0">
      <alignment horizontal="left" wrapText="1"/>
      <protection/>
    </xf>
    <xf numFmtId="218" fontId="0" fillId="0" borderId="0">
      <alignment horizontal="left" wrapText="1"/>
      <protection/>
    </xf>
    <xf numFmtId="218" fontId="0" fillId="0" borderId="0">
      <alignment horizontal="left" wrapText="1"/>
      <protection/>
    </xf>
    <xf numFmtId="0" fontId="20" fillId="0" borderId="0">
      <alignment/>
      <protection/>
    </xf>
    <xf numFmtId="218" fontId="0" fillId="0" borderId="0">
      <alignment horizontal="left" wrapText="1"/>
      <protection/>
    </xf>
    <xf numFmtId="167" fontId="0" fillId="0" borderId="0">
      <alignment horizontal="left" wrapText="1"/>
      <protection/>
    </xf>
    <xf numFmtId="21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218" fontId="0" fillId="0" borderId="0">
      <alignment horizontal="left" wrapText="1"/>
      <protection/>
    </xf>
    <xf numFmtId="218" fontId="0" fillId="0" borderId="0">
      <alignment horizontal="left" wrapText="1"/>
      <protection/>
    </xf>
    <xf numFmtId="218" fontId="0" fillId="0" borderId="0">
      <alignment horizontal="left" wrapText="1"/>
      <protection/>
    </xf>
    <xf numFmtId="218" fontId="0" fillId="0" borderId="0">
      <alignment horizontal="left" wrapText="1"/>
      <protection/>
    </xf>
    <xf numFmtId="0" fontId="2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220" fontId="21" fillId="0" borderId="0" applyFill="0" applyBorder="0" applyAlignment="0">
      <protection/>
    </xf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Alignment="0">
      <protection/>
    </xf>
    <xf numFmtId="0" fontId="25" fillId="0" borderId="0" applyNumberFormat="0" applyAlignment="0">
      <protection/>
    </xf>
    <xf numFmtId="0" fontId="23" fillId="0" borderId="0">
      <alignment/>
      <protection/>
    </xf>
    <xf numFmtId="0" fontId="2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0" fillId="0" borderId="0">
      <alignment/>
      <protection/>
    </xf>
    <xf numFmtId="0" fontId="59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23" fillId="0" borderId="0">
      <alignment/>
      <protection/>
    </xf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38" fontId="5" fillId="30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38" fontId="27" fillId="0" borderId="0">
      <alignment/>
      <protection/>
    </xf>
    <xf numFmtId="40" fontId="27" fillId="0" borderId="0">
      <alignment/>
      <protection/>
    </xf>
    <xf numFmtId="0" fontId="6" fillId="0" borderId="0" applyNumberFormat="0" applyFill="0" applyBorder="0" applyAlignment="0" applyProtection="0"/>
    <xf numFmtId="0" fontId="64" fillId="31" borderId="1" applyNumberFormat="0" applyAlignment="0" applyProtection="0"/>
    <xf numFmtId="10" fontId="5" fillId="32" borderId="8" applyNumberFormat="0" applyBorder="0" applyAlignment="0" applyProtection="0"/>
    <xf numFmtId="41" fontId="28" fillId="33" borderId="9">
      <alignment horizontal="left"/>
      <protection locked="0"/>
    </xf>
    <xf numFmtId="0" fontId="5" fillId="30" borderId="0">
      <alignment/>
      <protection/>
    </xf>
    <xf numFmtId="0" fontId="65" fillId="0" borderId="10" applyNumberFormat="0" applyFill="0" applyAlignment="0" applyProtection="0"/>
    <xf numFmtId="44" fontId="2" fillId="0" borderId="11" applyNumberFormat="0" applyFont="0" applyAlignment="0">
      <protection/>
    </xf>
    <xf numFmtId="44" fontId="2" fillId="0" borderId="12" applyNumberFormat="0" applyFont="0" applyAlignment="0">
      <protection/>
    </xf>
    <xf numFmtId="0" fontId="66" fillId="34" borderId="0" applyNumberFormat="0" applyBorder="0" applyAlignment="0" applyProtection="0"/>
    <xf numFmtId="37" fontId="29" fillId="0" borderId="0">
      <alignment/>
      <protection/>
    </xf>
    <xf numFmtId="222" fontId="3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173" fontId="0" fillId="0" borderId="0">
      <alignment horizontal="left" wrapText="1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54" fillId="0" borderId="0">
      <alignment/>
      <protection/>
    </xf>
    <xf numFmtId="167" fontId="0" fillId="0" borderId="0">
      <alignment horizontal="left" wrapText="1"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54" fillId="35" borderId="13" applyNumberFormat="0" applyFont="0" applyAlignment="0" applyProtection="0"/>
    <xf numFmtId="0" fontId="67" fillId="27" borderId="14" applyNumberFormat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15">
      <alignment horizontal="center"/>
      <protection/>
    </xf>
    <xf numFmtId="3" fontId="31" fillId="0" borderId="0" applyFont="0" applyFill="0" applyBorder="0" applyAlignment="0" applyProtection="0"/>
    <xf numFmtId="0" fontId="31" fillId="36" borderId="0" applyNumberFormat="0" applyFont="0" applyBorder="0" applyAlignment="0" applyProtection="0"/>
    <xf numFmtId="165" fontId="27" fillId="0" borderId="0" applyBorder="0" applyAlignment="0">
      <protection/>
    </xf>
    <xf numFmtId="14" fontId="33" fillId="0" borderId="0" applyNumberFormat="0" applyFill="0" applyBorder="0" applyAlignment="0" applyProtection="0"/>
    <xf numFmtId="223" fontId="0" fillId="0" borderId="0" applyFont="0" applyFill="0" applyAlignment="0">
      <protection/>
    </xf>
    <xf numFmtId="4" fontId="11" fillId="33" borderId="16" applyNumberFormat="0" applyProtection="0">
      <alignment vertical="center"/>
    </xf>
    <xf numFmtId="4" fontId="16" fillId="33" borderId="16" applyNumberFormat="0" applyProtection="0">
      <alignment vertical="center"/>
    </xf>
    <xf numFmtId="4" fontId="11" fillId="33" borderId="16" applyNumberFormat="0" applyProtection="0">
      <alignment horizontal="left" vertical="center" indent="1"/>
    </xf>
    <xf numFmtId="4" fontId="11" fillId="33" borderId="16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0" fontId="0" fillId="37" borderId="0" applyNumberFormat="0" applyProtection="0">
      <alignment horizontal="left" vertical="center" indent="1"/>
    </xf>
    <xf numFmtId="4" fontId="11" fillId="38" borderId="16" applyNumberFormat="0" applyProtection="0">
      <alignment horizontal="right" vertical="center"/>
    </xf>
    <xf numFmtId="4" fontId="11" fillId="39" borderId="16" applyNumberFormat="0" applyProtection="0">
      <alignment horizontal="right" vertical="center"/>
    </xf>
    <xf numFmtId="4" fontId="11" fillId="40" borderId="16" applyNumberFormat="0" applyProtection="0">
      <alignment horizontal="right" vertical="center"/>
    </xf>
    <xf numFmtId="4" fontId="11" fillId="41" borderId="16" applyNumberFormat="0" applyProtection="0">
      <alignment horizontal="right" vertical="center"/>
    </xf>
    <xf numFmtId="4" fontId="11" fillId="42" borderId="16" applyNumberFormat="0" applyProtection="0">
      <alignment horizontal="right" vertical="center"/>
    </xf>
    <xf numFmtId="4" fontId="11" fillId="43" borderId="16" applyNumberFormat="0" applyProtection="0">
      <alignment horizontal="right" vertical="center"/>
    </xf>
    <xf numFmtId="4" fontId="11" fillId="44" borderId="16" applyNumberFormat="0" applyProtection="0">
      <alignment horizontal="right" vertical="center"/>
    </xf>
    <xf numFmtId="4" fontId="11" fillId="45" borderId="16" applyNumberFormat="0" applyProtection="0">
      <alignment horizontal="right" vertical="center"/>
    </xf>
    <xf numFmtId="4" fontId="11" fillId="46" borderId="16" applyNumberFormat="0" applyProtection="0">
      <alignment horizontal="right" vertical="center"/>
    </xf>
    <xf numFmtId="4" fontId="12" fillId="47" borderId="0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1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52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3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4" fontId="11" fillId="53" borderId="16" applyNumberFormat="0" applyProtection="0">
      <alignment vertical="center"/>
    </xf>
    <xf numFmtId="4" fontId="16" fillId="53" borderId="16" applyNumberFormat="0" applyProtection="0">
      <alignment vertical="center"/>
    </xf>
    <xf numFmtId="4" fontId="11" fillId="53" borderId="16" applyNumberFormat="0" applyProtection="0">
      <alignment horizontal="left" vertical="center" indent="1"/>
    </xf>
    <xf numFmtId="4" fontId="11" fillId="53" borderId="16" applyNumberFormat="0" applyProtection="0">
      <alignment horizontal="left" vertical="center" indent="1"/>
    </xf>
    <xf numFmtId="4" fontId="11" fillId="48" borderId="16" applyNumberFormat="0" applyProtection="0">
      <alignment horizontal="right" vertical="center"/>
    </xf>
    <xf numFmtId="4" fontId="16" fillId="48" borderId="16" applyNumberFormat="0" applyProtection="0">
      <alignment horizontal="right" vertical="center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14" fillId="0" borderId="0" applyNumberFormat="0" applyProtection="0">
      <alignment horizontal="left" indent="5"/>
    </xf>
    <xf numFmtId="4" fontId="18" fillId="48" borderId="16" applyNumberFormat="0" applyProtection="0">
      <alignment horizontal="right" vertical="center"/>
    </xf>
    <xf numFmtId="39" fontId="0" fillId="54" borderId="0">
      <alignment/>
      <protection/>
    </xf>
    <xf numFmtId="38" fontId="5" fillId="0" borderId="17">
      <alignment/>
      <protection/>
    </xf>
    <xf numFmtId="38" fontId="27" fillId="0" borderId="18">
      <alignment/>
      <protection/>
    </xf>
    <xf numFmtId="39" fontId="33" fillId="55" borderId="0">
      <alignment/>
      <protection/>
    </xf>
    <xf numFmtId="214" fontId="0" fillId="0" borderId="0">
      <alignment horizontal="left" wrapText="1"/>
      <protection/>
    </xf>
    <xf numFmtId="40" fontId="34" fillId="0" borderId="0" applyBorder="0">
      <alignment horizontal="right"/>
      <protection/>
    </xf>
    <xf numFmtId="0" fontId="68" fillId="0" borderId="0" applyNumberFormat="0" applyFill="0" applyBorder="0" applyAlignment="0" applyProtection="0"/>
    <xf numFmtId="0" fontId="2" fillId="32" borderId="0">
      <alignment horizontal="left" wrapText="1"/>
      <protection/>
    </xf>
    <xf numFmtId="0" fontId="35" fillId="0" borderId="0">
      <alignment horizontal="left" vertical="center"/>
      <protection/>
    </xf>
    <xf numFmtId="0" fontId="69" fillId="0" borderId="19" applyNumberFormat="0" applyFill="0" applyAlignment="0" applyProtection="0"/>
    <xf numFmtId="0" fontId="70" fillId="0" borderId="0" applyNumberFormat="0" applyFill="0" applyBorder="0" applyAlignment="0" applyProtection="0"/>
  </cellStyleXfs>
  <cellXfs count="117"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 quotePrefix="1">
      <alignment horizontal="left"/>
    </xf>
    <xf numFmtId="0" fontId="2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left"/>
    </xf>
    <xf numFmtId="0" fontId="4" fillId="0" borderId="21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22" xfId="0" applyNumberFormat="1" applyFont="1" applyBorder="1" applyAlignment="1">
      <alignment horizontal="center"/>
    </xf>
    <xf numFmtId="43" fontId="9" fillId="0" borderId="23" xfId="0" applyNumberFormat="1" applyFont="1" applyBorder="1" applyAlignment="1">
      <alignment/>
    </xf>
    <xf numFmtId="43" fontId="9" fillId="0" borderId="24" xfId="0" applyNumberFormat="1" applyFont="1" applyBorder="1" applyAlignment="1">
      <alignment/>
    </xf>
    <xf numFmtId="43" fontId="9" fillId="0" borderId="0" xfId="0" applyNumberFormat="1" applyFont="1" applyFill="1" applyAlignment="1">
      <alignment/>
    </xf>
    <xf numFmtId="0" fontId="9" fillId="0" borderId="23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1" fillId="0" borderId="0" xfId="0" applyNumberFormat="1" applyFont="1" applyFill="1" applyAlignment="1" quotePrefix="1">
      <alignment/>
    </xf>
    <xf numFmtId="167" fontId="1" fillId="0" borderId="0" xfId="0" applyFont="1" applyFill="1" applyBorder="1" applyAlignment="1" applyProtection="1">
      <alignment horizontal="left"/>
      <protection locked="0"/>
    </xf>
    <xf numFmtId="167" fontId="1" fillId="0" borderId="0" xfId="0" applyFont="1" applyFill="1" applyAlignment="1">
      <alignment/>
    </xf>
    <xf numFmtId="167" fontId="1" fillId="0" borderId="0" xfId="0" applyFont="1" applyFill="1" applyAlignment="1">
      <alignment horizontal="left" indent="1"/>
    </xf>
    <xf numFmtId="167" fontId="1" fillId="0" borderId="0" xfId="0" applyFont="1" applyFill="1" applyAlignment="1">
      <alignment horizontal="left"/>
    </xf>
    <xf numFmtId="167" fontId="1" fillId="0" borderId="0" xfId="0" applyFont="1" applyFill="1" applyAlignment="1">
      <alignment horizontal="left" wrapText="1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 horizontal="right"/>
      <protection locked="0"/>
    </xf>
    <xf numFmtId="41" fontId="1" fillId="0" borderId="20" xfId="0" applyNumberFormat="1" applyFont="1" applyFill="1" applyBorder="1" applyAlignment="1">
      <alignment/>
    </xf>
    <xf numFmtId="41" fontId="1" fillId="0" borderId="0" xfId="69" applyNumberFormat="1" applyFont="1" applyFill="1" applyAlignment="1">
      <alignment horizontal="right"/>
    </xf>
    <xf numFmtId="41" fontId="1" fillId="0" borderId="0" xfId="0" applyNumberFormat="1" applyFont="1" applyFill="1" applyAlignment="1">
      <alignment/>
    </xf>
    <xf numFmtId="41" fontId="1" fillId="0" borderId="0" xfId="69" applyNumberFormat="1" applyFont="1" applyFill="1" applyAlignment="1">
      <alignment/>
    </xf>
    <xf numFmtId="41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0" fillId="0" borderId="0" xfId="0" applyNumberFormat="1" applyFill="1" applyBorder="1" applyAlignment="1">
      <alignment/>
    </xf>
    <xf numFmtId="41" fontId="1" fillId="0" borderId="0" xfId="0" applyNumberFormat="1" applyFont="1" applyFill="1" applyAlignment="1">
      <alignment horizontal="left" indent="1"/>
    </xf>
    <xf numFmtId="41" fontId="1" fillId="0" borderId="0" xfId="0" applyNumberFormat="1" applyFont="1" applyFill="1" applyAlignment="1" quotePrefix="1">
      <alignment horizontal="left"/>
    </xf>
    <xf numFmtId="41" fontId="1" fillId="0" borderId="0" xfId="0" applyNumberFormat="1" applyFont="1" applyFill="1" applyAlignment="1">
      <alignment horizontal="left" wrapText="1"/>
    </xf>
    <xf numFmtId="42" fontId="1" fillId="0" borderId="0" xfId="0" applyNumberFormat="1" applyFont="1" applyFill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>
      <alignment horizontal="center"/>
    </xf>
    <xf numFmtId="167" fontId="4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horizontal="left"/>
    </xf>
    <xf numFmtId="41" fontId="1" fillId="0" borderId="20" xfId="0" applyNumberFormat="1" applyFont="1" applyFill="1" applyBorder="1" applyAlignment="1">
      <alignment horizontal="left" indent="1"/>
    </xf>
    <xf numFmtId="41" fontId="0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Continuous" vertical="center" wrapText="1"/>
    </xf>
    <xf numFmtId="41" fontId="1" fillId="0" borderId="4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Border="1" applyAlignment="1">
      <alignment horizontal="center"/>
    </xf>
    <xf numFmtId="0" fontId="10" fillId="0" borderId="25" xfId="0" applyNumberFormat="1" applyFont="1" applyBorder="1" applyAlignment="1">
      <alignment/>
    </xf>
    <xf numFmtId="43" fontId="0" fillId="0" borderId="0" xfId="0" applyNumberFormat="1" applyFill="1" applyAlignment="1">
      <alignment/>
    </xf>
    <xf numFmtId="41" fontId="1" fillId="0" borderId="0" xfId="0" applyNumberFormat="1" applyFont="1" applyFill="1" applyBorder="1" applyAlignment="1">
      <alignment horizontal="left" indent="1"/>
    </xf>
    <xf numFmtId="14" fontId="1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9" fillId="0" borderId="22" xfId="0" applyNumberFormat="1" applyFont="1" applyBorder="1" applyAlignment="1">
      <alignment horizontal="center"/>
    </xf>
    <xf numFmtId="175" fontId="9" fillId="0" borderId="25" xfId="0" applyNumberFormat="1" applyFont="1" applyFill="1" applyBorder="1" applyAlignment="1">
      <alignment horizontal="center"/>
    </xf>
    <xf numFmtId="43" fontId="9" fillId="0" borderId="23" xfId="0" applyNumberFormat="1" applyFont="1" applyFill="1" applyBorder="1" applyAlignment="1">
      <alignment/>
    </xf>
    <xf numFmtId="43" fontId="9" fillId="0" borderId="0" xfId="69" applyFont="1" applyFill="1" applyAlignment="1">
      <alignment/>
    </xf>
    <xf numFmtId="0" fontId="10" fillId="0" borderId="23" xfId="0" applyNumberFormat="1" applyFont="1" applyBorder="1" applyAlignment="1">
      <alignment wrapText="1"/>
    </xf>
    <xf numFmtId="0" fontId="36" fillId="0" borderId="0" xfId="181" applyFont="1">
      <alignment/>
      <protection/>
    </xf>
    <xf numFmtId="0" fontId="54" fillId="0" borderId="0" xfId="181">
      <alignment/>
      <protection/>
    </xf>
    <xf numFmtId="43" fontId="54" fillId="0" borderId="0" xfId="181" applyNumberFormat="1">
      <alignment/>
      <protection/>
    </xf>
    <xf numFmtId="43" fontId="36" fillId="0" borderId="0" xfId="181" applyNumberFormat="1" applyFont="1">
      <alignment/>
      <protection/>
    </xf>
    <xf numFmtId="43" fontId="36" fillId="0" borderId="0" xfId="181" applyNumberFormat="1" applyFont="1" applyBorder="1">
      <alignment/>
      <protection/>
    </xf>
    <xf numFmtId="0" fontId="2" fillId="0" borderId="0" xfId="185" applyFont="1">
      <alignment/>
      <protection/>
    </xf>
    <xf numFmtId="0" fontId="0" fillId="0" borderId="0" xfId="185" applyFont="1">
      <alignment/>
      <protection/>
    </xf>
    <xf numFmtId="14" fontId="0" fillId="0" borderId="0" xfId="185" applyNumberFormat="1" applyFont="1" applyAlignment="1">
      <alignment horizontal="right"/>
      <protection/>
    </xf>
    <xf numFmtId="43" fontId="0" fillId="0" borderId="0" xfId="0" applyNumberFormat="1" applyFont="1" applyFill="1" applyBorder="1" applyAlignment="1">
      <alignment/>
    </xf>
    <xf numFmtId="0" fontId="36" fillId="0" borderId="0" xfId="181" applyFont="1" applyAlignment="1">
      <alignment horizontal="center"/>
      <protection/>
    </xf>
    <xf numFmtId="0" fontId="54" fillId="0" borderId="0" xfId="181" applyAlignment="1">
      <alignment horizontal="center"/>
      <protection/>
    </xf>
    <xf numFmtId="0" fontId="69" fillId="0" borderId="0" xfId="181" applyFont="1" applyAlignment="1">
      <alignment horizontal="center"/>
      <protection/>
    </xf>
    <xf numFmtId="0" fontId="69" fillId="0" borderId="0" xfId="181" applyFont="1">
      <alignment/>
      <protection/>
    </xf>
    <xf numFmtId="43" fontId="69" fillId="0" borderId="0" xfId="181" applyNumberFormat="1" applyFont="1">
      <alignment/>
      <protection/>
    </xf>
    <xf numFmtId="0" fontId="2" fillId="0" borderId="0" xfId="185" applyFont="1" applyFill="1" applyBorder="1">
      <alignment/>
      <protection/>
    </xf>
    <xf numFmtId="14" fontId="0" fillId="0" borderId="0" xfId="185" applyNumberFormat="1" applyFont="1" applyFill="1" applyBorder="1" applyAlignment="1">
      <alignment horizontal="right"/>
      <protection/>
    </xf>
    <xf numFmtId="0" fontId="0" fillId="0" borderId="0" xfId="185" applyFont="1" applyFill="1" applyBorder="1">
      <alignment/>
      <protection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44" fontId="0" fillId="0" borderId="26" xfId="0" applyNumberFormat="1" applyBorder="1" applyAlignment="1">
      <alignment/>
    </xf>
    <xf numFmtId="0" fontId="54" fillId="0" borderId="0" xfId="169">
      <alignment/>
      <protection/>
    </xf>
    <xf numFmtId="0" fontId="69" fillId="0" borderId="0" xfId="181" applyFont="1" applyBorder="1" applyAlignment="1" quotePrefix="1">
      <alignment horizontal="center"/>
      <protection/>
    </xf>
    <xf numFmtId="0" fontId="54" fillId="0" borderId="0" xfId="177">
      <alignment/>
      <protection/>
    </xf>
    <xf numFmtId="0" fontId="54" fillId="0" borderId="0" xfId="181" applyBorder="1">
      <alignment/>
      <protection/>
    </xf>
    <xf numFmtId="17" fontId="69" fillId="0" borderId="0" xfId="181" applyNumberFormat="1" applyFont="1" applyBorder="1" applyAlignment="1" quotePrefix="1">
      <alignment horizontal="center"/>
      <protection/>
    </xf>
    <xf numFmtId="0" fontId="54" fillId="0" borderId="0" xfId="181">
      <alignment/>
      <protection/>
    </xf>
    <xf numFmtId="43" fontId="36" fillId="0" borderId="26" xfId="181" applyNumberFormat="1" applyFont="1" applyBorder="1">
      <alignment/>
      <protection/>
    </xf>
    <xf numFmtId="43" fontId="0" fillId="0" borderId="0" xfId="185" applyNumberFormat="1" applyFont="1" applyAlignment="1">
      <alignment horizontal="right"/>
      <protection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2" fontId="0" fillId="0" borderId="0" xfId="185" applyNumberFormat="1" applyFont="1" applyFill="1" applyBorder="1" applyAlignment="1">
      <alignment horizontal="right"/>
      <protection/>
    </xf>
    <xf numFmtId="0" fontId="0" fillId="56" borderId="27" xfId="185" applyFont="1" applyFill="1" applyBorder="1">
      <alignment/>
      <protection/>
    </xf>
    <xf numFmtId="0" fontId="0" fillId="57" borderId="28" xfId="185" applyFont="1" applyFill="1" applyBorder="1">
      <alignment/>
      <protection/>
    </xf>
    <xf numFmtId="43" fontId="0" fillId="0" borderId="20" xfId="185" applyNumberFormat="1" applyFont="1" applyBorder="1" applyAlignment="1">
      <alignment horizontal="right"/>
      <protection/>
    </xf>
    <xf numFmtId="44" fontId="2" fillId="0" borderId="29" xfId="185" applyNumberFormat="1" applyFont="1" applyBorder="1">
      <alignment/>
      <protection/>
    </xf>
    <xf numFmtId="43" fontId="2" fillId="0" borderId="0" xfId="185" applyNumberFormat="1" applyFont="1" applyAlignment="1">
      <alignment horizontal="right"/>
      <protection/>
    </xf>
    <xf numFmtId="0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43" fontId="2" fillId="0" borderId="0" xfId="185" applyNumberFormat="1" applyFont="1">
      <alignment/>
      <protection/>
    </xf>
    <xf numFmtId="44" fontId="0" fillId="0" borderId="0" xfId="0" applyNumberFormat="1" applyBorder="1" applyAlignment="1">
      <alignment/>
    </xf>
    <xf numFmtId="42" fontId="1" fillId="0" borderId="29" xfId="0" applyNumberFormat="1" applyFont="1" applyFill="1" applyBorder="1" applyAlignment="1">
      <alignment/>
    </xf>
  </cellXfs>
  <cellStyles count="1058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omma" xfId="69"/>
    <cellStyle name="Comma [0]" xfId="70"/>
    <cellStyle name="Comma 2" xfId="71"/>
    <cellStyle name="Comma 2 2" xfId="72"/>
    <cellStyle name="Comma 3" xfId="73"/>
    <cellStyle name="Comma0" xfId="74"/>
    <cellStyle name="Comma0 - Style4" xfId="75"/>
    <cellStyle name="Copied" xfId="76"/>
    <cellStyle name="COST1" xfId="77"/>
    <cellStyle name="Curren - Style1" xfId="78"/>
    <cellStyle name="Curren - Style5" xfId="79"/>
    <cellStyle name="Currency" xfId="80"/>
    <cellStyle name="Currency [0]" xfId="81"/>
    <cellStyle name="Currency0" xfId="82"/>
    <cellStyle name="Date" xfId="83"/>
    <cellStyle name="Entered" xfId="84"/>
    <cellStyle name="Explanatory Text" xfId="85"/>
    <cellStyle name="Fixed" xfId="86"/>
    <cellStyle name="Fixed3 - Style3" xfId="87"/>
    <cellStyle name="Followed Hyperlink" xfId="88"/>
    <cellStyle name="Good" xfId="89"/>
    <cellStyle name="Grey" xfId="90"/>
    <cellStyle name="Header1" xfId="91"/>
    <cellStyle name="Header2" xfId="92"/>
    <cellStyle name="Heading 1" xfId="93"/>
    <cellStyle name="Heading 2" xfId="94"/>
    <cellStyle name="Heading 3" xfId="95"/>
    <cellStyle name="Heading 4" xfId="96"/>
    <cellStyle name="Heading1" xfId="97"/>
    <cellStyle name="Heading2" xfId="98"/>
    <cellStyle name="Hyperlink" xfId="99"/>
    <cellStyle name="Input" xfId="100"/>
    <cellStyle name="Input [yellow]" xfId="101"/>
    <cellStyle name="Input Cells" xfId="102"/>
    <cellStyle name="Lines" xfId="103"/>
    <cellStyle name="Linked Cell" xfId="104"/>
    <cellStyle name="modified border" xfId="105"/>
    <cellStyle name="modified border1" xfId="106"/>
    <cellStyle name="Neutral" xfId="107"/>
    <cellStyle name="no dec" xfId="108"/>
    <cellStyle name="Normal - Style1" xfId="109"/>
    <cellStyle name="Normal 10" xfId="110"/>
    <cellStyle name="Normal 11" xfId="111"/>
    <cellStyle name="Normal 1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 10" xfId="121"/>
    <cellStyle name="Normal 2 11" xfId="122"/>
    <cellStyle name="Normal 2 12" xfId="123"/>
    <cellStyle name="Normal 2 13" xfId="124"/>
    <cellStyle name="Normal 2 14" xfId="125"/>
    <cellStyle name="Normal 2 15" xfId="126"/>
    <cellStyle name="Normal 2 16" xfId="127"/>
    <cellStyle name="Normal 2 17" xfId="128"/>
    <cellStyle name="Normal 2 18" xfId="129"/>
    <cellStyle name="Normal 2 19" xfId="130"/>
    <cellStyle name="Normal 2 2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0" xfId="143"/>
    <cellStyle name="Normal 2 31" xfId="144"/>
    <cellStyle name="Normal 2 32" xfId="145"/>
    <cellStyle name="Normal 2 33" xfId="146"/>
    <cellStyle name="Normal 2 34" xfId="147"/>
    <cellStyle name="Normal 2 35" xfId="148"/>
    <cellStyle name="Normal 2 36" xfId="149"/>
    <cellStyle name="Normal 2 37" xfId="150"/>
    <cellStyle name="Normal 2 38" xfId="151"/>
    <cellStyle name="Normal 2 39" xfId="152"/>
    <cellStyle name="Normal 2 4" xfId="153"/>
    <cellStyle name="Normal 2 40" xfId="154"/>
    <cellStyle name="Normal 2 5" xfId="155"/>
    <cellStyle name="Normal 2 6" xfId="156"/>
    <cellStyle name="Normal 2 7" xfId="157"/>
    <cellStyle name="Normal 2 8" xfId="158"/>
    <cellStyle name="Normal 2 9" xfId="159"/>
    <cellStyle name="Normal 20" xfId="160"/>
    <cellStyle name="Normal 21" xfId="161"/>
    <cellStyle name="Normal 22" xfId="162"/>
    <cellStyle name="Normal 23" xfId="163"/>
    <cellStyle name="Normal 24" xfId="164"/>
    <cellStyle name="Normal 25" xfId="165"/>
    <cellStyle name="Normal 26" xfId="166"/>
    <cellStyle name="Normal 27" xfId="167"/>
    <cellStyle name="Normal 28" xfId="168"/>
    <cellStyle name="Normal 29" xfId="169"/>
    <cellStyle name="Normal 3" xfId="170"/>
    <cellStyle name="Normal 30" xfId="171"/>
    <cellStyle name="Normal 31" xfId="172"/>
    <cellStyle name="Normal 32" xfId="173"/>
    <cellStyle name="Normal 33" xfId="174"/>
    <cellStyle name="Normal 34" xfId="175"/>
    <cellStyle name="Normal 35" xfId="176"/>
    <cellStyle name="Normal 36" xfId="177"/>
    <cellStyle name="Normal 37" xfId="178"/>
    <cellStyle name="Normal 38" xfId="179"/>
    <cellStyle name="Normal 39" xfId="180"/>
    <cellStyle name="Normal 4" xfId="181"/>
    <cellStyle name="Normal 40" xfId="182"/>
    <cellStyle name="Normal 41" xfId="183"/>
    <cellStyle name="Normal 42" xfId="184"/>
    <cellStyle name="Normal 5" xfId="185"/>
    <cellStyle name="Normal 6" xfId="186"/>
    <cellStyle name="Normal 6 2" xfId="187"/>
    <cellStyle name="Normal 6 2 2" xfId="188"/>
    <cellStyle name="Normal 6 3" xfId="189"/>
    <cellStyle name="Normal 7" xfId="190"/>
    <cellStyle name="Normal 7 2" xfId="191"/>
    <cellStyle name="Normal 8" xfId="192"/>
    <cellStyle name="Normal 9" xfId="193"/>
    <cellStyle name="Note" xfId="194"/>
    <cellStyle name="Note 10" xfId="195"/>
    <cellStyle name="Note 10 10" xfId="196"/>
    <cellStyle name="Note 10 11" xfId="197"/>
    <cellStyle name="Note 10 12" xfId="198"/>
    <cellStyle name="Note 10 13" xfId="199"/>
    <cellStyle name="Note 10 14" xfId="200"/>
    <cellStyle name="Note 10 15" xfId="201"/>
    <cellStyle name="Note 10 2" xfId="202"/>
    <cellStyle name="Note 10 3" xfId="203"/>
    <cellStyle name="Note 10 4" xfId="204"/>
    <cellStyle name="Note 10 5" xfId="205"/>
    <cellStyle name="Note 10 6" xfId="206"/>
    <cellStyle name="Note 10 7" xfId="207"/>
    <cellStyle name="Note 10 8" xfId="208"/>
    <cellStyle name="Note 10 9" xfId="209"/>
    <cellStyle name="Note 11" xfId="210"/>
    <cellStyle name="Note 11 10" xfId="211"/>
    <cellStyle name="Note 11 11" xfId="212"/>
    <cellStyle name="Note 11 12" xfId="213"/>
    <cellStyle name="Note 11 13" xfId="214"/>
    <cellStyle name="Note 11 14" xfId="215"/>
    <cellStyle name="Note 11 2" xfId="216"/>
    <cellStyle name="Note 11 3" xfId="217"/>
    <cellStyle name="Note 11 4" xfId="218"/>
    <cellStyle name="Note 11 5" xfId="219"/>
    <cellStyle name="Note 11 6" xfId="220"/>
    <cellStyle name="Note 11 7" xfId="221"/>
    <cellStyle name="Note 11 8" xfId="222"/>
    <cellStyle name="Note 11 9" xfId="223"/>
    <cellStyle name="Note 12" xfId="224"/>
    <cellStyle name="Note 12 10" xfId="225"/>
    <cellStyle name="Note 12 11" xfId="226"/>
    <cellStyle name="Note 12 12" xfId="227"/>
    <cellStyle name="Note 12 13" xfId="228"/>
    <cellStyle name="Note 12 2" xfId="229"/>
    <cellStyle name="Note 12 3" xfId="230"/>
    <cellStyle name="Note 12 4" xfId="231"/>
    <cellStyle name="Note 12 5" xfId="232"/>
    <cellStyle name="Note 12 6" xfId="233"/>
    <cellStyle name="Note 12 7" xfId="234"/>
    <cellStyle name="Note 12 8" xfId="235"/>
    <cellStyle name="Note 12 9" xfId="236"/>
    <cellStyle name="Note 13" xfId="237"/>
    <cellStyle name="Note 13 10" xfId="238"/>
    <cellStyle name="Note 13 11" xfId="239"/>
    <cellStyle name="Note 13 12" xfId="240"/>
    <cellStyle name="Note 13 2" xfId="241"/>
    <cellStyle name="Note 13 3" xfId="242"/>
    <cellStyle name="Note 13 4" xfId="243"/>
    <cellStyle name="Note 13 5" xfId="244"/>
    <cellStyle name="Note 13 6" xfId="245"/>
    <cellStyle name="Note 13 7" xfId="246"/>
    <cellStyle name="Note 13 8" xfId="247"/>
    <cellStyle name="Note 13 9" xfId="248"/>
    <cellStyle name="Note 14" xfId="249"/>
    <cellStyle name="Note 14 10" xfId="250"/>
    <cellStyle name="Note 14 11" xfId="251"/>
    <cellStyle name="Note 14 2" xfId="252"/>
    <cellStyle name="Note 14 3" xfId="253"/>
    <cellStyle name="Note 14 4" xfId="254"/>
    <cellStyle name="Note 14 5" xfId="255"/>
    <cellStyle name="Note 14 6" xfId="256"/>
    <cellStyle name="Note 14 7" xfId="257"/>
    <cellStyle name="Note 14 8" xfId="258"/>
    <cellStyle name="Note 14 9" xfId="259"/>
    <cellStyle name="Note 15" xfId="260"/>
    <cellStyle name="Note 15 10" xfId="261"/>
    <cellStyle name="Note 15 2" xfId="262"/>
    <cellStyle name="Note 15 3" xfId="263"/>
    <cellStyle name="Note 15 4" xfId="264"/>
    <cellStyle name="Note 15 5" xfId="265"/>
    <cellStyle name="Note 15 6" xfId="266"/>
    <cellStyle name="Note 15 7" xfId="267"/>
    <cellStyle name="Note 15 8" xfId="268"/>
    <cellStyle name="Note 15 9" xfId="269"/>
    <cellStyle name="Note 16" xfId="270"/>
    <cellStyle name="Note 16 2" xfId="271"/>
    <cellStyle name="Note 16 3" xfId="272"/>
    <cellStyle name="Note 16 4" xfId="273"/>
    <cellStyle name="Note 16 5" xfId="274"/>
    <cellStyle name="Note 16 6" xfId="275"/>
    <cellStyle name="Note 16 7" xfId="276"/>
    <cellStyle name="Note 16 8" xfId="277"/>
    <cellStyle name="Note 16 9" xfId="278"/>
    <cellStyle name="Note 17" xfId="279"/>
    <cellStyle name="Note 17 2" xfId="280"/>
    <cellStyle name="Note 17 3" xfId="281"/>
    <cellStyle name="Note 17 4" xfId="282"/>
    <cellStyle name="Note 17 5" xfId="283"/>
    <cellStyle name="Note 17 6" xfId="284"/>
    <cellStyle name="Note 17 7" xfId="285"/>
    <cellStyle name="Note 17 8" xfId="286"/>
    <cellStyle name="Note 18" xfId="287"/>
    <cellStyle name="Note 18 2" xfId="288"/>
    <cellStyle name="Note 18 3" xfId="289"/>
    <cellStyle name="Note 18 4" xfId="290"/>
    <cellStyle name="Note 18 5" xfId="291"/>
    <cellStyle name="Note 18 6" xfId="292"/>
    <cellStyle name="Note 18 7" xfId="293"/>
    <cellStyle name="Note 19" xfId="294"/>
    <cellStyle name="Note 19 2" xfId="295"/>
    <cellStyle name="Note 19 3" xfId="296"/>
    <cellStyle name="Note 19 4" xfId="297"/>
    <cellStyle name="Note 19 5" xfId="298"/>
    <cellStyle name="Note 19 6" xfId="299"/>
    <cellStyle name="Note 2" xfId="300"/>
    <cellStyle name="Note 2 10" xfId="301"/>
    <cellStyle name="Note 2 11" xfId="302"/>
    <cellStyle name="Note 2 12" xfId="303"/>
    <cellStyle name="Note 2 13" xfId="304"/>
    <cellStyle name="Note 2 14" xfId="305"/>
    <cellStyle name="Note 2 15" xfId="306"/>
    <cellStyle name="Note 2 16" xfId="307"/>
    <cellStyle name="Note 2 17" xfId="308"/>
    <cellStyle name="Note 2 18" xfId="309"/>
    <cellStyle name="Note 2 19" xfId="310"/>
    <cellStyle name="Note 2 2" xfId="311"/>
    <cellStyle name="Note 2 20" xfId="312"/>
    <cellStyle name="Note 2 21" xfId="313"/>
    <cellStyle name="Note 2 22" xfId="314"/>
    <cellStyle name="Note 2 3" xfId="315"/>
    <cellStyle name="Note 2 4" xfId="316"/>
    <cellStyle name="Note 2 5" xfId="317"/>
    <cellStyle name="Note 2 6" xfId="318"/>
    <cellStyle name="Note 2 7" xfId="319"/>
    <cellStyle name="Note 2 8" xfId="320"/>
    <cellStyle name="Note 2 9" xfId="321"/>
    <cellStyle name="Note 20" xfId="322"/>
    <cellStyle name="Note 20 2" xfId="323"/>
    <cellStyle name="Note 20 3" xfId="324"/>
    <cellStyle name="Note 20 4" xfId="325"/>
    <cellStyle name="Note 20 5" xfId="326"/>
    <cellStyle name="Note 21" xfId="327"/>
    <cellStyle name="Note 21 2" xfId="328"/>
    <cellStyle name="Note 21 3" xfId="329"/>
    <cellStyle name="Note 21 4" xfId="330"/>
    <cellStyle name="Note 22" xfId="331"/>
    <cellStyle name="Note 22 2" xfId="332"/>
    <cellStyle name="Note 22 3" xfId="333"/>
    <cellStyle name="Note 23" xfId="334"/>
    <cellStyle name="Note 23 2" xfId="335"/>
    <cellStyle name="Note 24" xfId="336"/>
    <cellStyle name="Note 24 2" xfId="337"/>
    <cellStyle name="Note 3" xfId="338"/>
    <cellStyle name="Note 3 10" xfId="339"/>
    <cellStyle name="Note 3 11" xfId="340"/>
    <cellStyle name="Note 3 12" xfId="341"/>
    <cellStyle name="Note 3 13" xfId="342"/>
    <cellStyle name="Note 3 14" xfId="343"/>
    <cellStyle name="Note 3 15" xfId="344"/>
    <cellStyle name="Note 3 16" xfId="345"/>
    <cellStyle name="Note 3 17" xfId="346"/>
    <cellStyle name="Note 3 18" xfId="347"/>
    <cellStyle name="Note 3 19" xfId="348"/>
    <cellStyle name="Note 3 2" xfId="349"/>
    <cellStyle name="Note 3 20" xfId="350"/>
    <cellStyle name="Note 3 21" xfId="351"/>
    <cellStyle name="Note 3 22" xfId="352"/>
    <cellStyle name="Note 3 3" xfId="353"/>
    <cellStyle name="Note 3 4" xfId="354"/>
    <cellStyle name="Note 3 5" xfId="355"/>
    <cellStyle name="Note 3 6" xfId="356"/>
    <cellStyle name="Note 3 7" xfId="357"/>
    <cellStyle name="Note 3 8" xfId="358"/>
    <cellStyle name="Note 3 9" xfId="359"/>
    <cellStyle name="Note 4" xfId="360"/>
    <cellStyle name="Note 4 10" xfId="361"/>
    <cellStyle name="Note 4 11" xfId="362"/>
    <cellStyle name="Note 4 12" xfId="363"/>
    <cellStyle name="Note 4 13" xfId="364"/>
    <cellStyle name="Note 4 14" xfId="365"/>
    <cellStyle name="Note 4 15" xfId="366"/>
    <cellStyle name="Note 4 16" xfId="367"/>
    <cellStyle name="Note 4 17" xfId="368"/>
    <cellStyle name="Note 4 18" xfId="369"/>
    <cellStyle name="Note 4 19" xfId="370"/>
    <cellStyle name="Note 4 2" xfId="371"/>
    <cellStyle name="Note 4 20" xfId="372"/>
    <cellStyle name="Note 4 21" xfId="373"/>
    <cellStyle name="Note 4 3" xfId="374"/>
    <cellStyle name="Note 4 4" xfId="375"/>
    <cellStyle name="Note 4 5" xfId="376"/>
    <cellStyle name="Note 4 6" xfId="377"/>
    <cellStyle name="Note 4 7" xfId="378"/>
    <cellStyle name="Note 4 8" xfId="379"/>
    <cellStyle name="Note 4 9" xfId="380"/>
    <cellStyle name="Note 5" xfId="381"/>
    <cellStyle name="Note 5 10" xfId="382"/>
    <cellStyle name="Note 5 11" xfId="383"/>
    <cellStyle name="Note 5 12" xfId="384"/>
    <cellStyle name="Note 5 13" xfId="385"/>
    <cellStyle name="Note 5 14" xfId="386"/>
    <cellStyle name="Note 5 15" xfId="387"/>
    <cellStyle name="Note 5 16" xfId="388"/>
    <cellStyle name="Note 5 17" xfId="389"/>
    <cellStyle name="Note 5 18" xfId="390"/>
    <cellStyle name="Note 5 19" xfId="391"/>
    <cellStyle name="Note 5 2" xfId="392"/>
    <cellStyle name="Note 5 20" xfId="393"/>
    <cellStyle name="Note 5 3" xfId="394"/>
    <cellStyle name="Note 5 4" xfId="395"/>
    <cellStyle name="Note 5 5" xfId="396"/>
    <cellStyle name="Note 5 6" xfId="397"/>
    <cellStyle name="Note 5 7" xfId="398"/>
    <cellStyle name="Note 5 8" xfId="399"/>
    <cellStyle name="Note 5 9" xfId="400"/>
    <cellStyle name="Note 6" xfId="401"/>
    <cellStyle name="Note 6 10" xfId="402"/>
    <cellStyle name="Note 6 11" xfId="403"/>
    <cellStyle name="Note 6 12" xfId="404"/>
    <cellStyle name="Note 6 13" xfId="405"/>
    <cellStyle name="Note 6 14" xfId="406"/>
    <cellStyle name="Note 6 15" xfId="407"/>
    <cellStyle name="Note 6 16" xfId="408"/>
    <cellStyle name="Note 6 17" xfId="409"/>
    <cellStyle name="Note 6 18" xfId="410"/>
    <cellStyle name="Note 6 19" xfId="411"/>
    <cellStyle name="Note 6 2" xfId="412"/>
    <cellStyle name="Note 6 3" xfId="413"/>
    <cellStyle name="Note 6 4" xfId="414"/>
    <cellStyle name="Note 6 5" xfId="415"/>
    <cellStyle name="Note 6 6" xfId="416"/>
    <cellStyle name="Note 6 7" xfId="417"/>
    <cellStyle name="Note 6 8" xfId="418"/>
    <cellStyle name="Note 6 9" xfId="419"/>
    <cellStyle name="Note 7" xfId="420"/>
    <cellStyle name="Note 7 10" xfId="421"/>
    <cellStyle name="Note 7 11" xfId="422"/>
    <cellStyle name="Note 7 12" xfId="423"/>
    <cellStyle name="Note 7 13" xfId="424"/>
    <cellStyle name="Note 7 14" xfId="425"/>
    <cellStyle name="Note 7 15" xfId="426"/>
    <cellStyle name="Note 7 16" xfId="427"/>
    <cellStyle name="Note 7 17" xfId="428"/>
    <cellStyle name="Note 7 18" xfId="429"/>
    <cellStyle name="Note 7 2" xfId="430"/>
    <cellStyle name="Note 7 3" xfId="431"/>
    <cellStyle name="Note 7 4" xfId="432"/>
    <cellStyle name="Note 7 5" xfId="433"/>
    <cellStyle name="Note 7 6" xfId="434"/>
    <cellStyle name="Note 7 7" xfId="435"/>
    <cellStyle name="Note 7 8" xfId="436"/>
    <cellStyle name="Note 7 9" xfId="437"/>
    <cellStyle name="Note 8" xfId="438"/>
    <cellStyle name="Note 8 10" xfId="439"/>
    <cellStyle name="Note 8 11" xfId="440"/>
    <cellStyle name="Note 8 12" xfId="441"/>
    <cellStyle name="Note 8 13" xfId="442"/>
    <cellStyle name="Note 8 14" xfId="443"/>
    <cellStyle name="Note 8 15" xfId="444"/>
    <cellStyle name="Note 8 16" xfId="445"/>
    <cellStyle name="Note 8 2" xfId="446"/>
    <cellStyle name="Note 8 3" xfId="447"/>
    <cellStyle name="Note 8 4" xfId="448"/>
    <cellStyle name="Note 8 5" xfId="449"/>
    <cellStyle name="Note 8 6" xfId="450"/>
    <cellStyle name="Note 8 7" xfId="451"/>
    <cellStyle name="Note 8 8" xfId="452"/>
    <cellStyle name="Note 8 9" xfId="453"/>
    <cellStyle name="Note 9" xfId="454"/>
    <cellStyle name="Note 9 10" xfId="455"/>
    <cellStyle name="Note 9 11" xfId="456"/>
    <cellStyle name="Note 9 12" xfId="457"/>
    <cellStyle name="Note 9 13" xfId="458"/>
    <cellStyle name="Note 9 14" xfId="459"/>
    <cellStyle name="Note 9 15" xfId="460"/>
    <cellStyle name="Note 9 16" xfId="461"/>
    <cellStyle name="Note 9 2" xfId="462"/>
    <cellStyle name="Note 9 3" xfId="463"/>
    <cellStyle name="Note 9 4" xfId="464"/>
    <cellStyle name="Note 9 5" xfId="465"/>
    <cellStyle name="Note 9 6" xfId="466"/>
    <cellStyle name="Note 9 7" xfId="467"/>
    <cellStyle name="Note 9 8" xfId="468"/>
    <cellStyle name="Note 9 9" xfId="469"/>
    <cellStyle name="Output" xfId="470"/>
    <cellStyle name="Percen - Style2" xfId="471"/>
    <cellStyle name="Percent" xfId="472"/>
    <cellStyle name="Percent [2]" xfId="473"/>
    <cellStyle name="PSChar" xfId="474"/>
    <cellStyle name="PSDate" xfId="475"/>
    <cellStyle name="PSDec" xfId="476"/>
    <cellStyle name="PSHeading" xfId="477"/>
    <cellStyle name="PSInt" xfId="478"/>
    <cellStyle name="PSSpacer" xfId="479"/>
    <cellStyle name="Reports" xfId="480"/>
    <cellStyle name="RevList" xfId="481"/>
    <cellStyle name="round100" xfId="482"/>
    <cellStyle name="SAPBEXaggData" xfId="483"/>
    <cellStyle name="SAPBEXaggDataEmph" xfId="484"/>
    <cellStyle name="SAPBEXaggItem" xfId="485"/>
    <cellStyle name="SAPBEXaggItemX" xfId="486"/>
    <cellStyle name="SAPBEXchaText" xfId="487"/>
    <cellStyle name="SAPBEXchaText 10" xfId="488"/>
    <cellStyle name="SAPBEXchaText 11" xfId="489"/>
    <cellStyle name="SAPBEXchaText 12" xfId="490"/>
    <cellStyle name="SAPBEXchaText 13" xfId="491"/>
    <cellStyle name="SAPBEXchaText 14" xfId="492"/>
    <cellStyle name="SAPBEXchaText 15" xfId="493"/>
    <cellStyle name="SAPBEXchaText 16" xfId="494"/>
    <cellStyle name="SAPBEXchaText 17" xfId="495"/>
    <cellStyle name="SAPBEXchaText 18" xfId="496"/>
    <cellStyle name="SAPBEXchaText 19" xfId="497"/>
    <cellStyle name="SAPBEXchaText 2" xfId="498"/>
    <cellStyle name="SAPBEXchaText 2 10" xfId="499"/>
    <cellStyle name="SAPBEXchaText 2 11" xfId="500"/>
    <cellStyle name="SAPBEXchaText 2 12" xfId="501"/>
    <cellStyle name="SAPBEXchaText 2 13" xfId="502"/>
    <cellStyle name="SAPBEXchaText 2 14" xfId="503"/>
    <cellStyle name="SAPBEXchaText 2 15" xfId="504"/>
    <cellStyle name="SAPBEXchaText 2 16" xfId="505"/>
    <cellStyle name="SAPBEXchaText 2 17" xfId="506"/>
    <cellStyle name="SAPBEXchaText 2 18" xfId="507"/>
    <cellStyle name="SAPBEXchaText 2 2" xfId="508"/>
    <cellStyle name="SAPBEXchaText 2 3" xfId="509"/>
    <cellStyle name="SAPBEXchaText 2 4" xfId="510"/>
    <cellStyle name="SAPBEXchaText 2 5" xfId="511"/>
    <cellStyle name="SAPBEXchaText 2 6" xfId="512"/>
    <cellStyle name="SAPBEXchaText 2 7" xfId="513"/>
    <cellStyle name="SAPBEXchaText 2 8" xfId="514"/>
    <cellStyle name="SAPBEXchaText 2 9" xfId="515"/>
    <cellStyle name="SAPBEXchaText 20" xfId="516"/>
    <cellStyle name="SAPBEXchaText 20 2" xfId="517"/>
    <cellStyle name="SAPBEXchaText 21" xfId="518"/>
    <cellStyle name="SAPBEXchaText 21 2" xfId="519"/>
    <cellStyle name="SAPBEXchaText 22" xfId="520"/>
    <cellStyle name="SAPBEXchaText 22 2" xfId="521"/>
    <cellStyle name="SAPBEXchaText 23" xfId="522"/>
    <cellStyle name="SAPBEXchaText 23 2" xfId="523"/>
    <cellStyle name="SAPBEXchaText 24" xfId="524"/>
    <cellStyle name="SAPBEXchaText 24 2" xfId="525"/>
    <cellStyle name="SAPBEXchaText 3" xfId="526"/>
    <cellStyle name="SAPBEXchaText 4" xfId="527"/>
    <cellStyle name="SAPBEXchaText 5" xfId="528"/>
    <cellStyle name="SAPBEXchaText 6" xfId="529"/>
    <cellStyle name="SAPBEXchaText 7" xfId="530"/>
    <cellStyle name="SAPBEXchaText 8" xfId="531"/>
    <cellStyle name="SAPBEXchaText 9" xfId="532"/>
    <cellStyle name="SAPBEXexcBad7" xfId="533"/>
    <cellStyle name="SAPBEXexcBad8" xfId="534"/>
    <cellStyle name="SAPBEXexcBad9" xfId="535"/>
    <cellStyle name="SAPBEXexcCritical4" xfId="536"/>
    <cellStyle name="SAPBEXexcCritical5" xfId="537"/>
    <cellStyle name="SAPBEXexcCritical6" xfId="538"/>
    <cellStyle name="SAPBEXexcGood1" xfId="539"/>
    <cellStyle name="SAPBEXexcGood2" xfId="540"/>
    <cellStyle name="SAPBEXexcGood3" xfId="541"/>
    <cellStyle name="SAPBEXfilterDrill" xfId="542"/>
    <cellStyle name="SAPBEXfilterItem" xfId="543"/>
    <cellStyle name="SAPBEXfilterText" xfId="544"/>
    <cellStyle name="SAPBEXformats" xfId="545"/>
    <cellStyle name="SAPBEXformats 10" xfId="546"/>
    <cellStyle name="SAPBEXformats 11" xfId="547"/>
    <cellStyle name="SAPBEXformats 12" xfId="548"/>
    <cellStyle name="SAPBEXformats 13" xfId="549"/>
    <cellStyle name="SAPBEXformats 14" xfId="550"/>
    <cellStyle name="SAPBEXformats 15" xfId="551"/>
    <cellStyle name="SAPBEXformats 16" xfId="552"/>
    <cellStyle name="SAPBEXformats 17" xfId="553"/>
    <cellStyle name="SAPBEXformats 18" xfId="554"/>
    <cellStyle name="SAPBEXformats 19" xfId="555"/>
    <cellStyle name="SAPBEXformats 2" xfId="556"/>
    <cellStyle name="SAPBEXformats 2 10" xfId="557"/>
    <cellStyle name="SAPBEXformats 2 11" xfId="558"/>
    <cellStyle name="SAPBEXformats 2 12" xfId="559"/>
    <cellStyle name="SAPBEXformats 2 13" xfId="560"/>
    <cellStyle name="SAPBEXformats 2 14" xfId="561"/>
    <cellStyle name="SAPBEXformats 2 15" xfId="562"/>
    <cellStyle name="SAPBEXformats 2 16" xfId="563"/>
    <cellStyle name="SAPBEXformats 2 17" xfId="564"/>
    <cellStyle name="SAPBEXformats 2 18" xfId="565"/>
    <cellStyle name="SAPBEXformats 2 2" xfId="566"/>
    <cellStyle name="SAPBEXformats 2 3" xfId="567"/>
    <cellStyle name="SAPBEXformats 2 4" xfId="568"/>
    <cellStyle name="SAPBEXformats 2 5" xfId="569"/>
    <cellStyle name="SAPBEXformats 2 6" xfId="570"/>
    <cellStyle name="SAPBEXformats 2 7" xfId="571"/>
    <cellStyle name="SAPBEXformats 2 8" xfId="572"/>
    <cellStyle name="SAPBEXformats 2 9" xfId="573"/>
    <cellStyle name="SAPBEXformats 20" xfId="574"/>
    <cellStyle name="SAPBEXformats 20 2" xfId="575"/>
    <cellStyle name="SAPBEXformats 21" xfId="576"/>
    <cellStyle name="SAPBEXformats 21 2" xfId="577"/>
    <cellStyle name="SAPBEXformats 22" xfId="578"/>
    <cellStyle name="SAPBEXformats 22 2" xfId="579"/>
    <cellStyle name="SAPBEXformats 23" xfId="580"/>
    <cellStyle name="SAPBEXformats 23 2" xfId="581"/>
    <cellStyle name="SAPBEXformats 24" xfId="582"/>
    <cellStyle name="SAPBEXformats 24 2" xfId="583"/>
    <cellStyle name="SAPBEXformats 3" xfId="584"/>
    <cellStyle name="SAPBEXformats 4" xfId="585"/>
    <cellStyle name="SAPBEXformats 5" xfId="586"/>
    <cellStyle name="SAPBEXformats 6" xfId="587"/>
    <cellStyle name="SAPBEXformats 7" xfId="588"/>
    <cellStyle name="SAPBEXformats 8" xfId="589"/>
    <cellStyle name="SAPBEXformats 9" xfId="590"/>
    <cellStyle name="SAPBEXheaderItem" xfId="591"/>
    <cellStyle name="SAPBEXheaderText" xfId="592"/>
    <cellStyle name="SAPBEXHLevel0" xfId="593"/>
    <cellStyle name="SAPBEXHLevel0 10" xfId="594"/>
    <cellStyle name="SAPBEXHLevel0 11" xfId="595"/>
    <cellStyle name="SAPBEXHLevel0 12" xfId="596"/>
    <cellStyle name="SAPBEXHLevel0 13" xfId="597"/>
    <cellStyle name="SAPBEXHLevel0 14" xfId="598"/>
    <cellStyle name="SAPBEXHLevel0 15" xfId="599"/>
    <cellStyle name="SAPBEXHLevel0 16" xfId="600"/>
    <cellStyle name="SAPBEXHLevel0 17" xfId="601"/>
    <cellStyle name="SAPBEXHLevel0 18" xfId="602"/>
    <cellStyle name="SAPBEXHLevel0 19" xfId="603"/>
    <cellStyle name="SAPBEXHLevel0 2" xfId="604"/>
    <cellStyle name="SAPBEXHLevel0 2 10" xfId="605"/>
    <cellStyle name="SAPBEXHLevel0 2 11" xfId="606"/>
    <cellStyle name="SAPBEXHLevel0 2 12" xfId="607"/>
    <cellStyle name="SAPBEXHLevel0 2 13" xfId="608"/>
    <cellStyle name="SAPBEXHLevel0 2 14" xfId="609"/>
    <cellStyle name="SAPBEXHLevel0 2 15" xfId="610"/>
    <cellStyle name="SAPBEXHLevel0 2 16" xfId="611"/>
    <cellStyle name="SAPBEXHLevel0 2 17" xfId="612"/>
    <cellStyle name="SAPBEXHLevel0 2 18" xfId="613"/>
    <cellStyle name="SAPBEXHLevel0 2 2" xfId="614"/>
    <cellStyle name="SAPBEXHLevel0 2 3" xfId="615"/>
    <cellStyle name="SAPBEXHLevel0 2 4" xfId="616"/>
    <cellStyle name="SAPBEXHLevel0 2 5" xfId="617"/>
    <cellStyle name="SAPBEXHLevel0 2 6" xfId="618"/>
    <cellStyle name="SAPBEXHLevel0 2 7" xfId="619"/>
    <cellStyle name="SAPBEXHLevel0 2 8" xfId="620"/>
    <cellStyle name="SAPBEXHLevel0 2 9" xfId="621"/>
    <cellStyle name="SAPBEXHLevel0 20" xfId="622"/>
    <cellStyle name="SAPBEXHLevel0 20 2" xfId="623"/>
    <cellStyle name="SAPBEXHLevel0 21" xfId="624"/>
    <cellStyle name="SAPBEXHLevel0 21 2" xfId="625"/>
    <cellStyle name="SAPBEXHLevel0 22" xfId="626"/>
    <cellStyle name="SAPBEXHLevel0 22 2" xfId="627"/>
    <cellStyle name="SAPBEXHLevel0 23" xfId="628"/>
    <cellStyle name="SAPBEXHLevel0 23 2" xfId="629"/>
    <cellStyle name="SAPBEXHLevel0 24" xfId="630"/>
    <cellStyle name="SAPBEXHLevel0 24 2" xfId="631"/>
    <cellStyle name="SAPBEXHLevel0 3" xfId="632"/>
    <cellStyle name="SAPBEXHLevel0 4" xfId="633"/>
    <cellStyle name="SAPBEXHLevel0 5" xfId="634"/>
    <cellStyle name="SAPBEXHLevel0 6" xfId="635"/>
    <cellStyle name="SAPBEXHLevel0 7" xfId="636"/>
    <cellStyle name="SAPBEXHLevel0 8" xfId="637"/>
    <cellStyle name="SAPBEXHLevel0 9" xfId="638"/>
    <cellStyle name="SAPBEXHLevel0X" xfId="639"/>
    <cellStyle name="SAPBEXHLevel0X 10" xfId="640"/>
    <cellStyle name="SAPBEXHLevel0X 11" xfId="641"/>
    <cellStyle name="SAPBEXHLevel0X 12" xfId="642"/>
    <cellStyle name="SAPBEXHLevel0X 13" xfId="643"/>
    <cellStyle name="SAPBEXHLevel0X 14" xfId="644"/>
    <cellStyle name="SAPBEXHLevel0X 15" xfId="645"/>
    <cellStyle name="SAPBEXHLevel0X 16" xfId="646"/>
    <cellStyle name="SAPBEXHLevel0X 17" xfId="647"/>
    <cellStyle name="SAPBEXHLevel0X 18" xfId="648"/>
    <cellStyle name="SAPBEXHLevel0X 19" xfId="649"/>
    <cellStyle name="SAPBEXHLevel0X 2" xfId="650"/>
    <cellStyle name="SAPBEXHLevel0X 2 10" xfId="651"/>
    <cellStyle name="SAPBEXHLevel0X 2 11" xfId="652"/>
    <cellStyle name="SAPBEXHLevel0X 2 12" xfId="653"/>
    <cellStyle name="SAPBEXHLevel0X 2 13" xfId="654"/>
    <cellStyle name="SAPBEXHLevel0X 2 14" xfId="655"/>
    <cellStyle name="SAPBEXHLevel0X 2 15" xfId="656"/>
    <cellStyle name="SAPBEXHLevel0X 2 16" xfId="657"/>
    <cellStyle name="SAPBEXHLevel0X 2 17" xfId="658"/>
    <cellStyle name="SAPBEXHLevel0X 2 18" xfId="659"/>
    <cellStyle name="SAPBEXHLevel0X 2 2" xfId="660"/>
    <cellStyle name="SAPBEXHLevel0X 2 3" xfId="661"/>
    <cellStyle name="SAPBEXHLevel0X 2 4" xfId="662"/>
    <cellStyle name="SAPBEXHLevel0X 2 5" xfId="663"/>
    <cellStyle name="SAPBEXHLevel0X 2 6" xfId="664"/>
    <cellStyle name="SAPBEXHLevel0X 2 7" xfId="665"/>
    <cellStyle name="SAPBEXHLevel0X 2 8" xfId="666"/>
    <cellStyle name="SAPBEXHLevel0X 2 9" xfId="667"/>
    <cellStyle name="SAPBEXHLevel0X 20" xfId="668"/>
    <cellStyle name="SAPBEXHLevel0X 20 2" xfId="669"/>
    <cellStyle name="SAPBEXHLevel0X 21" xfId="670"/>
    <cellStyle name="SAPBEXHLevel0X 21 2" xfId="671"/>
    <cellStyle name="SAPBEXHLevel0X 22" xfId="672"/>
    <cellStyle name="SAPBEXHLevel0X 22 2" xfId="673"/>
    <cellStyle name="SAPBEXHLevel0X 23" xfId="674"/>
    <cellStyle name="SAPBEXHLevel0X 23 2" xfId="675"/>
    <cellStyle name="SAPBEXHLevel0X 24" xfId="676"/>
    <cellStyle name="SAPBEXHLevel0X 24 2" xfId="677"/>
    <cellStyle name="SAPBEXHLevel0X 3" xfId="678"/>
    <cellStyle name="SAPBEXHLevel0X 4" xfId="679"/>
    <cellStyle name="SAPBEXHLevel0X 5" xfId="680"/>
    <cellStyle name="SAPBEXHLevel0X 6" xfId="681"/>
    <cellStyle name="SAPBEXHLevel0X 7" xfId="682"/>
    <cellStyle name="SAPBEXHLevel0X 8" xfId="683"/>
    <cellStyle name="SAPBEXHLevel0X 9" xfId="684"/>
    <cellStyle name="SAPBEXHLevel1" xfId="685"/>
    <cellStyle name="SAPBEXHLevel1 10" xfId="686"/>
    <cellStyle name="SAPBEXHLevel1 11" xfId="687"/>
    <cellStyle name="SAPBEXHLevel1 12" xfId="688"/>
    <cellStyle name="SAPBEXHLevel1 13" xfId="689"/>
    <cellStyle name="SAPBEXHLevel1 14" xfId="690"/>
    <cellStyle name="SAPBEXHLevel1 15" xfId="691"/>
    <cellStyle name="SAPBEXHLevel1 16" xfId="692"/>
    <cellStyle name="SAPBEXHLevel1 17" xfId="693"/>
    <cellStyle name="SAPBEXHLevel1 18" xfId="694"/>
    <cellStyle name="SAPBEXHLevel1 19" xfId="695"/>
    <cellStyle name="SAPBEXHLevel1 2" xfId="696"/>
    <cellStyle name="SAPBEXHLevel1 2 10" xfId="697"/>
    <cellStyle name="SAPBEXHLevel1 2 11" xfId="698"/>
    <cellStyle name="SAPBEXHLevel1 2 12" xfId="699"/>
    <cellStyle name="SAPBEXHLevel1 2 13" xfId="700"/>
    <cellStyle name="SAPBEXHLevel1 2 14" xfId="701"/>
    <cellStyle name="SAPBEXHLevel1 2 15" xfId="702"/>
    <cellStyle name="SAPBEXHLevel1 2 16" xfId="703"/>
    <cellStyle name="SAPBEXHLevel1 2 17" xfId="704"/>
    <cellStyle name="SAPBEXHLevel1 2 18" xfId="705"/>
    <cellStyle name="SAPBEXHLevel1 2 2" xfId="706"/>
    <cellStyle name="SAPBEXHLevel1 2 3" xfId="707"/>
    <cellStyle name="SAPBEXHLevel1 2 4" xfId="708"/>
    <cellStyle name="SAPBEXHLevel1 2 5" xfId="709"/>
    <cellStyle name="SAPBEXHLevel1 2 6" xfId="710"/>
    <cellStyle name="SAPBEXHLevel1 2 7" xfId="711"/>
    <cellStyle name="SAPBEXHLevel1 2 8" xfId="712"/>
    <cellStyle name="SAPBEXHLevel1 2 9" xfId="713"/>
    <cellStyle name="SAPBEXHLevel1 20" xfId="714"/>
    <cellStyle name="SAPBEXHLevel1 20 2" xfId="715"/>
    <cellStyle name="SAPBEXHLevel1 21" xfId="716"/>
    <cellStyle name="SAPBEXHLevel1 21 2" xfId="717"/>
    <cellStyle name="SAPBEXHLevel1 22" xfId="718"/>
    <cellStyle name="SAPBEXHLevel1 22 2" xfId="719"/>
    <cellStyle name="SAPBEXHLevel1 23" xfId="720"/>
    <cellStyle name="SAPBEXHLevel1 23 2" xfId="721"/>
    <cellStyle name="SAPBEXHLevel1 24" xfId="722"/>
    <cellStyle name="SAPBEXHLevel1 24 2" xfId="723"/>
    <cellStyle name="SAPBEXHLevel1 3" xfId="724"/>
    <cellStyle name="SAPBEXHLevel1 4" xfId="725"/>
    <cellStyle name="SAPBEXHLevel1 5" xfId="726"/>
    <cellStyle name="SAPBEXHLevel1 6" xfId="727"/>
    <cellStyle name="SAPBEXHLevel1 7" xfId="728"/>
    <cellStyle name="SAPBEXHLevel1 8" xfId="729"/>
    <cellStyle name="SAPBEXHLevel1 9" xfId="730"/>
    <cellStyle name="SAPBEXHLevel1X" xfId="731"/>
    <cellStyle name="SAPBEXHLevel1X 10" xfId="732"/>
    <cellStyle name="SAPBEXHLevel1X 11" xfId="733"/>
    <cellStyle name="SAPBEXHLevel1X 12" xfId="734"/>
    <cellStyle name="SAPBEXHLevel1X 13" xfId="735"/>
    <cellStyle name="SAPBEXHLevel1X 14" xfId="736"/>
    <cellStyle name="SAPBEXHLevel1X 15" xfId="737"/>
    <cellStyle name="SAPBEXHLevel1X 16" xfId="738"/>
    <cellStyle name="SAPBEXHLevel1X 17" xfId="739"/>
    <cellStyle name="SAPBEXHLevel1X 18" xfId="740"/>
    <cellStyle name="SAPBEXHLevel1X 19" xfId="741"/>
    <cellStyle name="SAPBEXHLevel1X 2" xfId="742"/>
    <cellStyle name="SAPBEXHLevel1X 2 10" xfId="743"/>
    <cellStyle name="SAPBEXHLevel1X 2 11" xfId="744"/>
    <cellStyle name="SAPBEXHLevel1X 2 12" xfId="745"/>
    <cellStyle name="SAPBEXHLevel1X 2 13" xfId="746"/>
    <cellStyle name="SAPBEXHLevel1X 2 14" xfId="747"/>
    <cellStyle name="SAPBEXHLevel1X 2 15" xfId="748"/>
    <cellStyle name="SAPBEXHLevel1X 2 16" xfId="749"/>
    <cellStyle name="SAPBEXHLevel1X 2 17" xfId="750"/>
    <cellStyle name="SAPBEXHLevel1X 2 18" xfId="751"/>
    <cellStyle name="SAPBEXHLevel1X 2 2" xfId="752"/>
    <cellStyle name="SAPBEXHLevel1X 2 3" xfId="753"/>
    <cellStyle name="SAPBEXHLevel1X 2 4" xfId="754"/>
    <cellStyle name="SAPBEXHLevel1X 2 5" xfId="755"/>
    <cellStyle name="SAPBEXHLevel1X 2 6" xfId="756"/>
    <cellStyle name="SAPBEXHLevel1X 2 7" xfId="757"/>
    <cellStyle name="SAPBEXHLevel1X 2 8" xfId="758"/>
    <cellStyle name="SAPBEXHLevel1X 2 9" xfId="759"/>
    <cellStyle name="SAPBEXHLevel1X 20" xfId="760"/>
    <cellStyle name="SAPBEXHLevel1X 20 2" xfId="761"/>
    <cellStyle name="SAPBEXHLevel1X 21" xfId="762"/>
    <cellStyle name="SAPBEXHLevel1X 21 2" xfId="763"/>
    <cellStyle name="SAPBEXHLevel1X 22" xfId="764"/>
    <cellStyle name="SAPBEXHLevel1X 22 2" xfId="765"/>
    <cellStyle name="SAPBEXHLevel1X 23" xfId="766"/>
    <cellStyle name="SAPBEXHLevel1X 23 2" xfId="767"/>
    <cellStyle name="SAPBEXHLevel1X 24" xfId="768"/>
    <cellStyle name="SAPBEXHLevel1X 24 2" xfId="769"/>
    <cellStyle name="SAPBEXHLevel1X 3" xfId="770"/>
    <cellStyle name="SAPBEXHLevel1X 4" xfId="771"/>
    <cellStyle name="SAPBEXHLevel1X 5" xfId="772"/>
    <cellStyle name="SAPBEXHLevel1X 6" xfId="773"/>
    <cellStyle name="SAPBEXHLevel1X 7" xfId="774"/>
    <cellStyle name="SAPBEXHLevel1X 8" xfId="775"/>
    <cellStyle name="SAPBEXHLevel1X 9" xfId="776"/>
    <cellStyle name="SAPBEXHLevel2" xfId="777"/>
    <cellStyle name="SAPBEXHLevel2 10" xfId="778"/>
    <cellStyle name="SAPBEXHLevel2 11" xfId="779"/>
    <cellStyle name="SAPBEXHLevel2 12" xfId="780"/>
    <cellStyle name="SAPBEXHLevel2 13" xfId="781"/>
    <cellStyle name="SAPBEXHLevel2 14" xfId="782"/>
    <cellStyle name="SAPBEXHLevel2 15" xfId="783"/>
    <cellStyle name="SAPBEXHLevel2 16" xfId="784"/>
    <cellStyle name="SAPBEXHLevel2 17" xfId="785"/>
    <cellStyle name="SAPBEXHLevel2 18" xfId="786"/>
    <cellStyle name="SAPBEXHLevel2 19" xfId="787"/>
    <cellStyle name="SAPBEXHLevel2 2" xfId="788"/>
    <cellStyle name="SAPBEXHLevel2 2 10" xfId="789"/>
    <cellStyle name="SAPBEXHLevel2 2 11" xfId="790"/>
    <cellStyle name="SAPBEXHLevel2 2 12" xfId="791"/>
    <cellStyle name="SAPBEXHLevel2 2 13" xfId="792"/>
    <cellStyle name="SAPBEXHLevel2 2 14" xfId="793"/>
    <cellStyle name="SAPBEXHLevel2 2 15" xfId="794"/>
    <cellStyle name="SAPBEXHLevel2 2 16" xfId="795"/>
    <cellStyle name="SAPBEXHLevel2 2 17" xfId="796"/>
    <cellStyle name="SAPBEXHLevel2 2 18" xfId="797"/>
    <cellStyle name="SAPBEXHLevel2 2 2" xfId="798"/>
    <cellStyle name="SAPBEXHLevel2 2 3" xfId="799"/>
    <cellStyle name="SAPBEXHLevel2 2 4" xfId="800"/>
    <cellStyle name="SAPBEXHLevel2 2 5" xfId="801"/>
    <cellStyle name="SAPBEXHLevel2 2 6" xfId="802"/>
    <cellStyle name="SAPBEXHLevel2 2 7" xfId="803"/>
    <cellStyle name="SAPBEXHLevel2 2 8" xfId="804"/>
    <cellStyle name="SAPBEXHLevel2 2 9" xfId="805"/>
    <cellStyle name="SAPBEXHLevel2 20" xfId="806"/>
    <cellStyle name="SAPBEXHLevel2 20 2" xfId="807"/>
    <cellStyle name="SAPBEXHLevel2 21" xfId="808"/>
    <cellStyle name="SAPBEXHLevel2 21 2" xfId="809"/>
    <cellStyle name="SAPBEXHLevel2 22" xfId="810"/>
    <cellStyle name="SAPBEXHLevel2 22 2" xfId="811"/>
    <cellStyle name="SAPBEXHLevel2 23" xfId="812"/>
    <cellStyle name="SAPBEXHLevel2 23 2" xfId="813"/>
    <cellStyle name="SAPBEXHLevel2 24" xfId="814"/>
    <cellStyle name="SAPBEXHLevel2 24 2" xfId="815"/>
    <cellStyle name="SAPBEXHLevel2 3" xfId="816"/>
    <cellStyle name="SAPBEXHLevel2 4" xfId="817"/>
    <cellStyle name="SAPBEXHLevel2 5" xfId="818"/>
    <cellStyle name="SAPBEXHLevel2 6" xfId="819"/>
    <cellStyle name="SAPBEXHLevel2 7" xfId="820"/>
    <cellStyle name="SAPBEXHLevel2 8" xfId="821"/>
    <cellStyle name="SAPBEXHLevel2 9" xfId="822"/>
    <cellStyle name="SAPBEXHLevel2X" xfId="823"/>
    <cellStyle name="SAPBEXHLevel2X 10" xfId="824"/>
    <cellStyle name="SAPBEXHLevel2X 11" xfId="825"/>
    <cellStyle name="SAPBEXHLevel2X 12" xfId="826"/>
    <cellStyle name="SAPBEXHLevel2X 13" xfId="827"/>
    <cellStyle name="SAPBEXHLevel2X 14" xfId="828"/>
    <cellStyle name="SAPBEXHLevel2X 15" xfId="829"/>
    <cellStyle name="SAPBEXHLevel2X 16" xfId="830"/>
    <cellStyle name="SAPBEXHLevel2X 17" xfId="831"/>
    <cellStyle name="SAPBEXHLevel2X 18" xfId="832"/>
    <cellStyle name="SAPBEXHLevel2X 19" xfId="833"/>
    <cellStyle name="SAPBEXHLevel2X 2" xfId="834"/>
    <cellStyle name="SAPBEXHLevel2X 2 10" xfId="835"/>
    <cellStyle name="SAPBEXHLevel2X 2 11" xfId="836"/>
    <cellStyle name="SAPBEXHLevel2X 2 12" xfId="837"/>
    <cellStyle name="SAPBEXHLevel2X 2 13" xfId="838"/>
    <cellStyle name="SAPBEXHLevel2X 2 14" xfId="839"/>
    <cellStyle name="SAPBEXHLevel2X 2 15" xfId="840"/>
    <cellStyle name="SAPBEXHLevel2X 2 16" xfId="841"/>
    <cellStyle name="SAPBEXHLevel2X 2 17" xfId="842"/>
    <cellStyle name="SAPBEXHLevel2X 2 18" xfId="843"/>
    <cellStyle name="SAPBEXHLevel2X 2 2" xfId="844"/>
    <cellStyle name="SAPBEXHLevel2X 2 3" xfId="845"/>
    <cellStyle name="SAPBEXHLevel2X 2 4" xfId="846"/>
    <cellStyle name="SAPBEXHLevel2X 2 5" xfId="847"/>
    <cellStyle name="SAPBEXHLevel2X 2 6" xfId="848"/>
    <cellStyle name="SAPBEXHLevel2X 2 7" xfId="849"/>
    <cellStyle name="SAPBEXHLevel2X 2 8" xfId="850"/>
    <cellStyle name="SAPBEXHLevel2X 2 9" xfId="851"/>
    <cellStyle name="SAPBEXHLevel2X 20" xfId="852"/>
    <cellStyle name="SAPBEXHLevel2X 20 2" xfId="853"/>
    <cellStyle name="SAPBEXHLevel2X 21" xfId="854"/>
    <cellStyle name="SAPBEXHLevel2X 21 2" xfId="855"/>
    <cellStyle name="SAPBEXHLevel2X 22" xfId="856"/>
    <cellStyle name="SAPBEXHLevel2X 22 2" xfId="857"/>
    <cellStyle name="SAPBEXHLevel2X 23" xfId="858"/>
    <cellStyle name="SAPBEXHLevel2X 23 2" xfId="859"/>
    <cellStyle name="SAPBEXHLevel2X 24" xfId="860"/>
    <cellStyle name="SAPBEXHLevel2X 24 2" xfId="861"/>
    <cellStyle name="SAPBEXHLevel2X 3" xfId="862"/>
    <cellStyle name="SAPBEXHLevel2X 4" xfId="863"/>
    <cellStyle name="SAPBEXHLevel2X 5" xfId="864"/>
    <cellStyle name="SAPBEXHLevel2X 6" xfId="865"/>
    <cellStyle name="SAPBEXHLevel2X 7" xfId="866"/>
    <cellStyle name="SAPBEXHLevel2X 8" xfId="867"/>
    <cellStyle name="SAPBEXHLevel2X 9" xfId="868"/>
    <cellStyle name="SAPBEXHLevel3" xfId="869"/>
    <cellStyle name="SAPBEXHLevel3 10" xfId="870"/>
    <cellStyle name="SAPBEXHLevel3 11" xfId="871"/>
    <cellStyle name="SAPBEXHLevel3 12" xfId="872"/>
    <cellStyle name="SAPBEXHLevel3 13" xfId="873"/>
    <cellStyle name="SAPBEXHLevel3 14" xfId="874"/>
    <cellStyle name="SAPBEXHLevel3 15" xfId="875"/>
    <cellStyle name="SAPBEXHLevel3 16" xfId="876"/>
    <cellStyle name="SAPBEXHLevel3 17" xfId="877"/>
    <cellStyle name="SAPBEXHLevel3 18" xfId="878"/>
    <cellStyle name="SAPBEXHLevel3 19" xfId="879"/>
    <cellStyle name="SAPBEXHLevel3 2" xfId="880"/>
    <cellStyle name="SAPBEXHLevel3 2 10" xfId="881"/>
    <cellStyle name="SAPBEXHLevel3 2 11" xfId="882"/>
    <cellStyle name="SAPBEXHLevel3 2 12" xfId="883"/>
    <cellStyle name="SAPBEXHLevel3 2 13" xfId="884"/>
    <cellStyle name="SAPBEXHLevel3 2 14" xfId="885"/>
    <cellStyle name="SAPBEXHLevel3 2 15" xfId="886"/>
    <cellStyle name="SAPBEXHLevel3 2 16" xfId="887"/>
    <cellStyle name="SAPBEXHLevel3 2 17" xfId="888"/>
    <cellStyle name="SAPBEXHLevel3 2 18" xfId="889"/>
    <cellStyle name="SAPBEXHLevel3 2 2" xfId="890"/>
    <cellStyle name="SAPBEXHLevel3 2 3" xfId="891"/>
    <cellStyle name="SAPBEXHLevel3 2 4" xfId="892"/>
    <cellStyle name="SAPBEXHLevel3 2 5" xfId="893"/>
    <cellStyle name="SAPBEXHLevel3 2 6" xfId="894"/>
    <cellStyle name="SAPBEXHLevel3 2 7" xfId="895"/>
    <cellStyle name="SAPBEXHLevel3 2 8" xfId="896"/>
    <cellStyle name="SAPBEXHLevel3 2 9" xfId="897"/>
    <cellStyle name="SAPBEXHLevel3 20" xfId="898"/>
    <cellStyle name="SAPBEXHLevel3 20 2" xfId="899"/>
    <cellStyle name="SAPBEXHLevel3 21" xfId="900"/>
    <cellStyle name="SAPBEXHLevel3 21 2" xfId="901"/>
    <cellStyle name="SAPBEXHLevel3 22" xfId="902"/>
    <cellStyle name="SAPBEXHLevel3 22 2" xfId="903"/>
    <cellStyle name="SAPBEXHLevel3 23" xfId="904"/>
    <cellStyle name="SAPBEXHLevel3 23 2" xfId="905"/>
    <cellStyle name="SAPBEXHLevel3 24" xfId="906"/>
    <cellStyle name="SAPBEXHLevel3 24 2" xfId="907"/>
    <cellStyle name="SAPBEXHLevel3 3" xfId="908"/>
    <cellStyle name="SAPBEXHLevel3 4" xfId="909"/>
    <cellStyle name="SAPBEXHLevel3 5" xfId="910"/>
    <cellStyle name="SAPBEXHLevel3 6" xfId="911"/>
    <cellStyle name="SAPBEXHLevel3 7" xfId="912"/>
    <cellStyle name="SAPBEXHLevel3 8" xfId="913"/>
    <cellStyle name="SAPBEXHLevel3 9" xfId="914"/>
    <cellStyle name="SAPBEXHLevel3X" xfId="915"/>
    <cellStyle name="SAPBEXHLevel3X 10" xfId="916"/>
    <cellStyle name="SAPBEXHLevel3X 11" xfId="917"/>
    <cellStyle name="SAPBEXHLevel3X 12" xfId="918"/>
    <cellStyle name="SAPBEXHLevel3X 13" xfId="919"/>
    <cellStyle name="SAPBEXHLevel3X 14" xfId="920"/>
    <cellStyle name="SAPBEXHLevel3X 15" xfId="921"/>
    <cellStyle name="SAPBEXHLevel3X 16" xfId="922"/>
    <cellStyle name="SAPBEXHLevel3X 17" xfId="923"/>
    <cellStyle name="SAPBEXHLevel3X 18" xfId="924"/>
    <cellStyle name="SAPBEXHLevel3X 19" xfId="925"/>
    <cellStyle name="SAPBEXHLevel3X 2" xfId="926"/>
    <cellStyle name="SAPBEXHLevel3X 2 10" xfId="927"/>
    <cellStyle name="SAPBEXHLevel3X 2 11" xfId="928"/>
    <cellStyle name="SAPBEXHLevel3X 2 12" xfId="929"/>
    <cellStyle name="SAPBEXHLevel3X 2 13" xfId="930"/>
    <cellStyle name="SAPBEXHLevel3X 2 14" xfId="931"/>
    <cellStyle name="SAPBEXHLevel3X 2 15" xfId="932"/>
    <cellStyle name="SAPBEXHLevel3X 2 16" xfId="933"/>
    <cellStyle name="SAPBEXHLevel3X 2 17" xfId="934"/>
    <cellStyle name="SAPBEXHLevel3X 2 18" xfId="935"/>
    <cellStyle name="SAPBEXHLevel3X 2 2" xfId="936"/>
    <cellStyle name="SAPBEXHLevel3X 2 3" xfId="937"/>
    <cellStyle name="SAPBEXHLevel3X 2 4" xfId="938"/>
    <cellStyle name="SAPBEXHLevel3X 2 5" xfId="939"/>
    <cellStyle name="SAPBEXHLevel3X 2 6" xfId="940"/>
    <cellStyle name="SAPBEXHLevel3X 2 7" xfId="941"/>
    <cellStyle name="SAPBEXHLevel3X 2 8" xfId="942"/>
    <cellStyle name="SAPBEXHLevel3X 2 9" xfId="943"/>
    <cellStyle name="SAPBEXHLevel3X 20" xfId="944"/>
    <cellStyle name="SAPBEXHLevel3X 20 2" xfId="945"/>
    <cellStyle name="SAPBEXHLevel3X 21" xfId="946"/>
    <cellStyle name="SAPBEXHLevel3X 21 2" xfId="947"/>
    <cellStyle name="SAPBEXHLevel3X 22" xfId="948"/>
    <cellStyle name="SAPBEXHLevel3X 22 2" xfId="949"/>
    <cellStyle name="SAPBEXHLevel3X 23" xfId="950"/>
    <cellStyle name="SAPBEXHLevel3X 23 2" xfId="951"/>
    <cellStyle name="SAPBEXHLevel3X 24" xfId="952"/>
    <cellStyle name="SAPBEXHLevel3X 24 2" xfId="953"/>
    <cellStyle name="SAPBEXHLevel3X 3" xfId="954"/>
    <cellStyle name="SAPBEXHLevel3X 4" xfId="955"/>
    <cellStyle name="SAPBEXHLevel3X 5" xfId="956"/>
    <cellStyle name="SAPBEXHLevel3X 6" xfId="957"/>
    <cellStyle name="SAPBEXHLevel3X 7" xfId="958"/>
    <cellStyle name="SAPBEXHLevel3X 8" xfId="959"/>
    <cellStyle name="SAPBEXHLevel3X 9" xfId="960"/>
    <cellStyle name="SAPBEXresData" xfId="961"/>
    <cellStyle name="SAPBEXresDataEmph" xfId="962"/>
    <cellStyle name="SAPBEXresItem" xfId="963"/>
    <cellStyle name="SAPBEXresItemX" xfId="964"/>
    <cellStyle name="SAPBEXstdData" xfId="965"/>
    <cellStyle name="SAPBEXstdDataEmph" xfId="966"/>
    <cellStyle name="SAPBEXstdItem" xfId="967"/>
    <cellStyle name="SAPBEXstdItem 10" xfId="968"/>
    <cellStyle name="SAPBEXstdItem 11" xfId="969"/>
    <cellStyle name="SAPBEXstdItem 12" xfId="970"/>
    <cellStyle name="SAPBEXstdItem 13" xfId="971"/>
    <cellStyle name="SAPBEXstdItem 14" xfId="972"/>
    <cellStyle name="SAPBEXstdItem 15" xfId="973"/>
    <cellStyle name="SAPBEXstdItem 16" xfId="974"/>
    <cellStyle name="SAPBEXstdItem 17" xfId="975"/>
    <cellStyle name="SAPBEXstdItem 18" xfId="976"/>
    <cellStyle name="SAPBEXstdItem 19" xfId="977"/>
    <cellStyle name="SAPBEXstdItem 2" xfId="978"/>
    <cellStyle name="SAPBEXstdItem 2 10" xfId="979"/>
    <cellStyle name="SAPBEXstdItem 2 11" xfId="980"/>
    <cellStyle name="SAPBEXstdItem 2 12" xfId="981"/>
    <cellStyle name="SAPBEXstdItem 2 13" xfId="982"/>
    <cellStyle name="SAPBEXstdItem 2 14" xfId="983"/>
    <cellStyle name="SAPBEXstdItem 2 15" xfId="984"/>
    <cellStyle name="SAPBEXstdItem 2 16" xfId="985"/>
    <cellStyle name="SAPBEXstdItem 2 17" xfId="986"/>
    <cellStyle name="SAPBEXstdItem 2 18" xfId="987"/>
    <cellStyle name="SAPBEXstdItem 2 2" xfId="988"/>
    <cellStyle name="SAPBEXstdItem 2 3" xfId="989"/>
    <cellStyle name="SAPBEXstdItem 2 4" xfId="990"/>
    <cellStyle name="SAPBEXstdItem 2 5" xfId="991"/>
    <cellStyle name="SAPBEXstdItem 2 6" xfId="992"/>
    <cellStyle name="SAPBEXstdItem 2 7" xfId="993"/>
    <cellStyle name="SAPBEXstdItem 2 8" xfId="994"/>
    <cellStyle name="SAPBEXstdItem 2 9" xfId="995"/>
    <cellStyle name="SAPBEXstdItem 20" xfId="996"/>
    <cellStyle name="SAPBEXstdItem 20 2" xfId="997"/>
    <cellStyle name="SAPBEXstdItem 21" xfId="998"/>
    <cellStyle name="SAPBEXstdItem 21 2" xfId="999"/>
    <cellStyle name="SAPBEXstdItem 22" xfId="1000"/>
    <cellStyle name="SAPBEXstdItem 22 2" xfId="1001"/>
    <cellStyle name="SAPBEXstdItem 23" xfId="1002"/>
    <cellStyle name="SAPBEXstdItem 23 2" xfId="1003"/>
    <cellStyle name="SAPBEXstdItem 24" xfId="1004"/>
    <cellStyle name="SAPBEXstdItem 24 2" xfId="1005"/>
    <cellStyle name="SAPBEXstdItem 3" xfId="1006"/>
    <cellStyle name="SAPBEXstdItem 4" xfId="1007"/>
    <cellStyle name="SAPBEXstdItem 5" xfId="1008"/>
    <cellStyle name="SAPBEXstdItem 6" xfId="1009"/>
    <cellStyle name="SAPBEXstdItem 7" xfId="1010"/>
    <cellStyle name="SAPBEXstdItem 8" xfId="1011"/>
    <cellStyle name="SAPBEXstdItem 9" xfId="1012"/>
    <cellStyle name="SAPBEXstdItemX" xfId="1013"/>
    <cellStyle name="SAPBEXstdItemX 10" xfId="1014"/>
    <cellStyle name="SAPBEXstdItemX 11" xfId="1015"/>
    <cellStyle name="SAPBEXstdItemX 12" xfId="1016"/>
    <cellStyle name="SAPBEXstdItemX 13" xfId="1017"/>
    <cellStyle name="SAPBEXstdItemX 14" xfId="1018"/>
    <cellStyle name="SAPBEXstdItemX 15" xfId="1019"/>
    <cellStyle name="SAPBEXstdItemX 16" xfId="1020"/>
    <cellStyle name="SAPBEXstdItemX 17" xfId="1021"/>
    <cellStyle name="SAPBEXstdItemX 18" xfId="1022"/>
    <cellStyle name="SAPBEXstdItemX 19" xfId="1023"/>
    <cellStyle name="SAPBEXstdItemX 2" xfId="1024"/>
    <cellStyle name="SAPBEXstdItemX 2 10" xfId="1025"/>
    <cellStyle name="SAPBEXstdItemX 2 11" xfId="1026"/>
    <cellStyle name="SAPBEXstdItemX 2 12" xfId="1027"/>
    <cellStyle name="SAPBEXstdItemX 2 13" xfId="1028"/>
    <cellStyle name="SAPBEXstdItemX 2 14" xfId="1029"/>
    <cellStyle name="SAPBEXstdItemX 2 15" xfId="1030"/>
    <cellStyle name="SAPBEXstdItemX 2 16" xfId="1031"/>
    <cellStyle name="SAPBEXstdItemX 2 17" xfId="1032"/>
    <cellStyle name="SAPBEXstdItemX 2 18" xfId="1033"/>
    <cellStyle name="SAPBEXstdItemX 2 2" xfId="1034"/>
    <cellStyle name="SAPBEXstdItemX 2 3" xfId="1035"/>
    <cellStyle name="SAPBEXstdItemX 2 4" xfId="1036"/>
    <cellStyle name="SAPBEXstdItemX 2 5" xfId="1037"/>
    <cellStyle name="SAPBEXstdItemX 2 6" xfId="1038"/>
    <cellStyle name="SAPBEXstdItemX 2 7" xfId="1039"/>
    <cellStyle name="SAPBEXstdItemX 2 8" xfId="1040"/>
    <cellStyle name="SAPBEXstdItemX 2 9" xfId="1041"/>
    <cellStyle name="SAPBEXstdItemX 20" xfId="1042"/>
    <cellStyle name="SAPBEXstdItemX 20 2" xfId="1043"/>
    <cellStyle name="SAPBEXstdItemX 21" xfId="1044"/>
    <cellStyle name="SAPBEXstdItemX 21 2" xfId="1045"/>
    <cellStyle name="SAPBEXstdItemX 22" xfId="1046"/>
    <cellStyle name="SAPBEXstdItemX 22 2" xfId="1047"/>
    <cellStyle name="SAPBEXstdItemX 23" xfId="1048"/>
    <cellStyle name="SAPBEXstdItemX 23 2" xfId="1049"/>
    <cellStyle name="SAPBEXstdItemX 24" xfId="1050"/>
    <cellStyle name="SAPBEXstdItemX 24 2" xfId="1051"/>
    <cellStyle name="SAPBEXstdItemX 3" xfId="1052"/>
    <cellStyle name="SAPBEXstdItemX 4" xfId="1053"/>
    <cellStyle name="SAPBEXstdItemX 5" xfId="1054"/>
    <cellStyle name="SAPBEXstdItemX 6" xfId="1055"/>
    <cellStyle name="SAPBEXstdItemX 7" xfId="1056"/>
    <cellStyle name="SAPBEXstdItemX 8" xfId="1057"/>
    <cellStyle name="SAPBEXstdItemX 9" xfId="1058"/>
    <cellStyle name="SAPBEXtitle" xfId="1059"/>
    <cellStyle name="SAPBEXundefined" xfId="1060"/>
    <cellStyle name="shade" xfId="1061"/>
    <cellStyle name="StmtTtl1" xfId="1062"/>
    <cellStyle name="StmtTtl2" xfId="1063"/>
    <cellStyle name="STYL1 - Style1" xfId="1064"/>
    <cellStyle name="Style 1" xfId="1065"/>
    <cellStyle name="Subtotal" xfId="1066"/>
    <cellStyle name="Title" xfId="1067"/>
    <cellStyle name="Title: Minor" xfId="1068"/>
    <cellStyle name="Title: Worksheet" xfId="1069"/>
    <cellStyle name="Total" xfId="1070"/>
    <cellStyle name="Warning Text" xfId="10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4"/>
  <sheetViews>
    <sheetView zoomScalePageLayoutView="0" workbookViewId="0" topLeftCell="A1">
      <selection activeCell="F5" sqref="F5"/>
    </sheetView>
  </sheetViews>
  <sheetFormatPr defaultColWidth="8.8515625" defaultRowHeight="12.75"/>
  <cols>
    <col min="1" max="1" width="5.421875" style="1" bestFit="1" customWidth="1"/>
    <col min="2" max="2" width="69.421875" style="1" customWidth="1"/>
    <col min="3" max="3" width="12.8515625" style="1" bestFit="1" customWidth="1"/>
    <col min="4" max="4" width="13.140625" style="1" customWidth="1"/>
    <col min="5" max="5" width="12.7109375" style="1" customWidth="1"/>
    <col min="6" max="6" width="13.57421875" style="1" customWidth="1"/>
    <col min="7" max="16384" width="8.8515625" style="1" customWidth="1"/>
  </cols>
  <sheetData>
    <row r="2" ht="12.75">
      <c r="F2" s="56" t="s">
        <v>136</v>
      </c>
    </row>
    <row r="3" spans="1:6" ht="13.5" thickBot="1">
      <c r="A3" s="2"/>
      <c r="B3" s="3"/>
      <c r="C3" s="3"/>
      <c r="D3" s="3"/>
      <c r="E3" s="11"/>
      <c r="F3" s="56" t="s">
        <v>146</v>
      </c>
    </row>
    <row r="4" spans="1:6" ht="13.5" thickBot="1">
      <c r="A4" s="4"/>
      <c r="B4" s="4"/>
      <c r="C4" s="4"/>
      <c r="D4" s="4"/>
      <c r="E4" s="4"/>
      <c r="F4" s="21" t="s">
        <v>147</v>
      </c>
    </row>
    <row r="5" spans="1:6" ht="12.75">
      <c r="A5" s="5"/>
      <c r="B5" s="5"/>
      <c r="C5" s="5"/>
      <c r="D5" s="5"/>
      <c r="E5" s="5"/>
      <c r="F5" s="5"/>
    </row>
    <row r="6" spans="1:6" ht="12.75">
      <c r="A6" s="6" t="s">
        <v>13</v>
      </c>
      <c r="B6" s="7"/>
      <c r="C6" s="7"/>
      <c r="D6" s="7"/>
      <c r="E6" s="7"/>
      <c r="F6" s="7"/>
    </row>
    <row r="7" spans="1:6" ht="12.75">
      <c r="A7" s="7" t="s">
        <v>2</v>
      </c>
      <c r="B7" s="7"/>
      <c r="C7" s="7"/>
      <c r="D7" s="7"/>
      <c r="E7" s="7"/>
      <c r="F7" s="7"/>
    </row>
    <row r="8" spans="1:6" ht="12.75">
      <c r="A8" s="7" t="s">
        <v>113</v>
      </c>
      <c r="B8" s="7"/>
      <c r="C8" s="7"/>
      <c r="D8" s="7"/>
      <c r="E8" s="7"/>
      <c r="F8" s="7"/>
    </row>
    <row r="9" spans="1:6" ht="12.75">
      <c r="A9" s="6" t="s">
        <v>114</v>
      </c>
      <c r="B9" s="7"/>
      <c r="C9" s="7"/>
      <c r="D9" s="7"/>
      <c r="E9" s="7"/>
      <c r="F9" s="7"/>
    </row>
    <row r="10" spans="1:6" ht="12.75">
      <c r="A10" s="5"/>
      <c r="B10" s="8"/>
      <c r="C10" s="8"/>
      <c r="D10" s="8"/>
      <c r="E10" s="8"/>
      <c r="F10" s="5"/>
    </row>
    <row r="11" spans="1:6" ht="12.75">
      <c r="A11" s="53" t="s">
        <v>3</v>
      </c>
      <c r="B11" s="54"/>
      <c r="C11" s="54"/>
      <c r="D11" s="54"/>
      <c r="E11" s="54"/>
      <c r="F11" s="55"/>
    </row>
    <row r="12" spans="1:6" ht="12.75">
      <c r="A12" s="9" t="s">
        <v>4</v>
      </c>
      <c r="B12" s="13" t="s">
        <v>5</v>
      </c>
      <c r="C12" s="10"/>
      <c r="D12" s="10"/>
      <c r="E12" s="10"/>
      <c r="F12" s="13" t="s">
        <v>6</v>
      </c>
    </row>
    <row r="13" spans="1:6" ht="12.75">
      <c r="A13" s="11"/>
      <c r="B13" s="11"/>
      <c r="C13" s="11"/>
      <c r="D13" s="11"/>
      <c r="E13" s="11"/>
      <c r="F13" s="11"/>
    </row>
    <row r="14" spans="1:6" ht="12.75">
      <c r="A14" s="12"/>
      <c r="B14" s="61" t="s">
        <v>7</v>
      </c>
      <c r="C14" s="61"/>
      <c r="D14" s="62"/>
      <c r="E14" s="62"/>
      <c r="F14" s="62"/>
    </row>
    <row r="15" spans="1:6" ht="12.75">
      <c r="A15" s="12">
        <v>1</v>
      </c>
      <c r="B15" s="63"/>
      <c r="C15" s="63"/>
      <c r="D15" s="63" t="s">
        <v>1</v>
      </c>
      <c r="E15" s="63" t="s">
        <v>8</v>
      </c>
      <c r="F15" s="63" t="s">
        <v>0</v>
      </c>
    </row>
    <row r="16" spans="1:6" ht="12.75">
      <c r="A16" s="12">
        <f aca="true" t="shared" si="0" ref="A16:A61">A15+1</f>
        <v>2</v>
      </c>
      <c r="B16" s="14" t="s">
        <v>9</v>
      </c>
      <c r="C16" s="14"/>
      <c r="D16" s="14"/>
      <c r="E16" s="14"/>
      <c r="F16" s="15"/>
    </row>
    <row r="17" spans="1:6" ht="12.75">
      <c r="A17" s="12">
        <f t="shared" si="0"/>
        <v>3</v>
      </c>
      <c r="B17" s="16" t="s">
        <v>115</v>
      </c>
      <c r="C17" s="16"/>
      <c r="D17" s="39">
        <f>'OH Trans 12ME Dec 2010'!G30</f>
        <v>122467.67</v>
      </c>
      <c r="E17" s="39">
        <f>'AI_STORMOM 12ME Dec 2010'!G38</f>
        <v>3449455.5100000002</v>
      </c>
      <c r="F17" s="52">
        <f aca="true" t="shared" si="1" ref="F17:F22">SUM(D17:E17)</f>
        <v>3571923.18</v>
      </c>
    </row>
    <row r="18" spans="1:6" ht="12.75">
      <c r="A18" s="12">
        <f t="shared" si="0"/>
        <v>4</v>
      </c>
      <c r="B18" s="16" t="s">
        <v>116</v>
      </c>
      <c r="C18" s="16"/>
      <c r="D18" s="40">
        <f>'OH Trans 12ME Dec 2010'!F30</f>
        <v>450747.92</v>
      </c>
      <c r="E18" s="40">
        <f>'AI_STORMOM 12ME Dec 2010'!F38</f>
        <v>10435721.23</v>
      </c>
      <c r="F18" s="41">
        <f t="shared" si="1"/>
        <v>10886469.15</v>
      </c>
    </row>
    <row r="19" spans="1:6" ht="12.75">
      <c r="A19" s="12">
        <f t="shared" si="0"/>
        <v>5</v>
      </c>
      <c r="B19" s="16" t="s">
        <v>117</v>
      </c>
      <c r="C19" s="16"/>
      <c r="D19" s="40">
        <f>'OH Trans 12ME Dec 2010'!E30</f>
        <v>376352.92</v>
      </c>
      <c r="E19" s="40">
        <f>'AI_STORMOM 12ME Dec 2010'!E38</f>
        <v>8672798.45</v>
      </c>
      <c r="F19" s="41">
        <f t="shared" si="1"/>
        <v>9049151.37</v>
      </c>
    </row>
    <row r="20" spans="1:6" ht="12.75">
      <c r="A20" s="12">
        <f t="shared" si="0"/>
        <v>6</v>
      </c>
      <c r="B20" s="16" t="s">
        <v>118</v>
      </c>
      <c r="C20" s="16"/>
      <c r="D20" s="40">
        <f>'OH Trans 12ME Dec 2010'!D30</f>
        <v>77335.22</v>
      </c>
      <c r="E20" s="40">
        <f>'AI_STORMOM 12ME Dec 2010'!D38</f>
        <v>9881617.66</v>
      </c>
      <c r="F20" s="41">
        <f t="shared" si="1"/>
        <v>9958952.88</v>
      </c>
    </row>
    <row r="21" spans="1:6" ht="12.75">
      <c r="A21" s="12">
        <f t="shared" si="0"/>
        <v>7</v>
      </c>
      <c r="B21" s="16" t="s">
        <v>119</v>
      </c>
      <c r="C21" s="16"/>
      <c r="D21" s="40">
        <f>'OH Trans 12ME Dec 2010'!C30</f>
        <v>41126.25</v>
      </c>
      <c r="E21" s="40">
        <f>'AI_STORMOM 12ME Dec 2010'!C38</f>
        <v>4617466.24</v>
      </c>
      <c r="F21" s="41">
        <f t="shared" si="1"/>
        <v>4658592.49</v>
      </c>
    </row>
    <row r="22" spans="1:7" ht="12.75">
      <c r="A22" s="12">
        <f t="shared" si="0"/>
        <v>8</v>
      </c>
      <c r="B22" s="16" t="s">
        <v>120</v>
      </c>
      <c r="C22" s="16"/>
      <c r="D22" s="42">
        <f>'OH Trans 12ME Dec 2010'!B30</f>
        <v>152546.21</v>
      </c>
      <c r="E22" s="42">
        <f>'AI_STORMOM 12ME Dec 2010'!B38</f>
        <v>9338772.910000002</v>
      </c>
      <c r="F22" s="42">
        <f t="shared" si="1"/>
        <v>9491319.120000003</v>
      </c>
      <c r="G22" s="65"/>
    </row>
    <row r="23" spans="1:6" ht="12.75">
      <c r="A23" s="12">
        <f t="shared" si="0"/>
        <v>9</v>
      </c>
      <c r="B23" s="17" t="s">
        <v>10</v>
      </c>
      <c r="C23" s="17"/>
      <c r="D23" s="43">
        <f>SUM(D17:D22)</f>
        <v>1220576.19</v>
      </c>
      <c r="E23" s="43">
        <f>SUM(E17:E22)</f>
        <v>46395832</v>
      </c>
      <c r="F23" s="43">
        <f>SUM(F17:F22)</f>
        <v>47616408.190000005</v>
      </c>
    </row>
    <row r="24" spans="1:6" ht="12.75">
      <c r="A24" s="12">
        <f t="shared" si="0"/>
        <v>10</v>
      </c>
      <c r="B24" s="11"/>
      <c r="C24" s="11"/>
      <c r="D24" s="44"/>
      <c r="E24" s="44"/>
      <c r="F24" s="44"/>
    </row>
    <row r="25" spans="1:6" ht="12.75">
      <c r="A25" s="12">
        <f t="shared" si="0"/>
        <v>11</v>
      </c>
      <c r="B25" s="11" t="s">
        <v>94</v>
      </c>
      <c r="C25" s="11"/>
      <c r="D25" s="45">
        <f>D23/6</f>
        <v>203429.365</v>
      </c>
      <c r="E25" s="45">
        <f>E23/6</f>
        <v>7732638.666666667</v>
      </c>
      <c r="F25" s="40">
        <f>+F23/6</f>
        <v>7936068.031666667</v>
      </c>
    </row>
    <row r="26" spans="1:6" ht="12.75">
      <c r="A26" s="12">
        <f t="shared" si="0"/>
        <v>12</v>
      </c>
      <c r="B26" s="11"/>
      <c r="C26" s="11"/>
      <c r="D26" s="44"/>
      <c r="E26" s="44"/>
      <c r="F26" s="44"/>
    </row>
    <row r="27" spans="1:6" ht="12.75">
      <c r="A27" s="12">
        <f t="shared" si="0"/>
        <v>13</v>
      </c>
      <c r="B27" s="20" t="s">
        <v>121</v>
      </c>
      <c r="C27" s="20"/>
      <c r="D27" s="46"/>
      <c r="E27" s="46"/>
      <c r="F27" s="44"/>
    </row>
    <row r="28" spans="1:6" ht="12.75">
      <c r="A28" s="12">
        <f t="shared" si="0"/>
        <v>14</v>
      </c>
      <c r="B28" s="31" t="s">
        <v>16</v>
      </c>
      <c r="C28" s="31"/>
      <c r="D28" s="42">
        <f>D22</f>
        <v>152546.21</v>
      </c>
      <c r="E28" s="42">
        <f>E22</f>
        <v>9338772.910000002</v>
      </c>
      <c r="F28" s="42">
        <f>F22</f>
        <v>9491319.120000003</v>
      </c>
    </row>
    <row r="29" spans="1:6" ht="12.75">
      <c r="A29" s="12">
        <f t="shared" si="0"/>
        <v>15</v>
      </c>
      <c r="B29" s="11"/>
      <c r="C29" s="11"/>
      <c r="D29" s="44"/>
      <c r="E29" s="44"/>
      <c r="F29" s="44"/>
    </row>
    <row r="30" spans="1:6" ht="12.75">
      <c r="A30" s="12">
        <f t="shared" si="0"/>
        <v>16</v>
      </c>
      <c r="B30" s="18" t="s">
        <v>15</v>
      </c>
      <c r="C30" s="18"/>
      <c r="D30" s="40">
        <f>D25-D28</f>
        <v>50883.155</v>
      </c>
      <c r="E30" s="40">
        <f>E25-E28</f>
        <v>-1606134.243333335</v>
      </c>
      <c r="F30" s="40">
        <f>F25-F28</f>
        <v>-1555251.0883333357</v>
      </c>
    </row>
    <row r="31" spans="1:6" ht="12.75">
      <c r="A31" s="12">
        <f t="shared" si="0"/>
        <v>17</v>
      </c>
      <c r="B31" s="11"/>
      <c r="C31" s="11"/>
      <c r="D31" s="44"/>
      <c r="E31" s="44"/>
      <c r="F31" s="44"/>
    </row>
    <row r="32" spans="1:6" ht="12.75">
      <c r="A32" s="12">
        <f t="shared" si="0"/>
        <v>18</v>
      </c>
      <c r="B32" s="11"/>
      <c r="C32" s="11"/>
      <c r="D32" s="44"/>
      <c r="E32" s="44"/>
      <c r="F32" s="44"/>
    </row>
    <row r="33" spans="1:6" ht="12.75">
      <c r="A33" s="12">
        <f t="shared" si="0"/>
        <v>19</v>
      </c>
      <c r="B33" s="61" t="s">
        <v>11</v>
      </c>
      <c r="C33" s="61"/>
      <c r="D33" s="62"/>
      <c r="E33" s="62"/>
      <c r="F33" s="62"/>
    </row>
    <row r="34" spans="1:6" ht="12.75">
      <c r="A34" s="12">
        <f t="shared" si="0"/>
        <v>20</v>
      </c>
      <c r="B34" s="32" t="s">
        <v>91</v>
      </c>
      <c r="C34" s="32"/>
      <c r="D34" s="47"/>
      <c r="E34" s="47"/>
      <c r="F34" s="44"/>
    </row>
    <row r="35" spans="1:7" ht="12.75">
      <c r="A35" s="12">
        <f t="shared" si="0"/>
        <v>21</v>
      </c>
      <c r="B35" s="33" t="s">
        <v>130</v>
      </c>
      <c r="C35" s="44"/>
      <c r="D35" s="44"/>
      <c r="E35" s="40"/>
      <c r="F35" s="48"/>
      <c r="G35" s="37"/>
    </row>
    <row r="36" spans="1:7" ht="12.75">
      <c r="A36" s="12">
        <f t="shared" si="0"/>
        <v>22</v>
      </c>
      <c r="B36" s="34" t="s">
        <v>93</v>
      </c>
      <c r="C36" s="49">
        <f>'Catastrophic Storms'!AA18</f>
        <v>283161.3599999994</v>
      </c>
      <c r="D36" s="44"/>
      <c r="E36" s="40"/>
      <c r="F36" s="59"/>
      <c r="G36" s="37"/>
    </row>
    <row r="37" spans="1:7" ht="12.75">
      <c r="A37" s="12">
        <f t="shared" si="0"/>
        <v>23</v>
      </c>
      <c r="B37" s="34" t="s">
        <v>23</v>
      </c>
      <c r="C37" s="66">
        <f>'Catastrophic Storms'!AA20</f>
        <v>13794354.1</v>
      </c>
      <c r="D37" s="44"/>
      <c r="E37" s="40"/>
      <c r="F37" s="59"/>
      <c r="G37" s="37"/>
    </row>
    <row r="38" spans="1:7" ht="12.75">
      <c r="A38" s="12">
        <f t="shared" si="0"/>
        <v>24</v>
      </c>
      <c r="B38" s="34" t="s">
        <v>35</v>
      </c>
      <c r="C38" s="66">
        <f>'Catastrophic Storms'!AA22</f>
        <v>1998778.99</v>
      </c>
      <c r="D38" s="44"/>
      <c r="E38" s="40"/>
      <c r="F38" s="82"/>
      <c r="G38" s="37"/>
    </row>
    <row r="39" spans="1:7" ht="12.75">
      <c r="A39" s="12">
        <f t="shared" si="0"/>
        <v>25</v>
      </c>
      <c r="B39" s="34" t="s">
        <v>138</v>
      </c>
      <c r="C39" s="66">
        <f>'Catastrophic Storms'!AA31</f>
        <v>86184.68</v>
      </c>
      <c r="D39" s="44"/>
      <c r="E39" s="40"/>
      <c r="F39" s="82"/>
      <c r="G39" s="37"/>
    </row>
    <row r="40" spans="1:7" ht="12.75">
      <c r="A40" s="12">
        <f t="shared" si="0"/>
        <v>26</v>
      </c>
      <c r="B40" s="34" t="s">
        <v>137</v>
      </c>
      <c r="C40" s="58">
        <f>'Catastrophic Storms'!AA33</f>
        <v>13909768.96</v>
      </c>
      <c r="D40" s="44"/>
      <c r="E40" s="40"/>
      <c r="F40" s="82"/>
      <c r="G40" s="37"/>
    </row>
    <row r="41" spans="1:7" ht="12.75">
      <c r="A41" s="12">
        <f t="shared" si="0"/>
        <v>27</v>
      </c>
      <c r="B41" s="33" t="s">
        <v>139</v>
      </c>
      <c r="C41" s="44">
        <f>SUM(C36:C40)</f>
        <v>30072248.09</v>
      </c>
      <c r="D41" s="44"/>
      <c r="E41" s="40"/>
      <c r="F41" s="82"/>
      <c r="G41" s="37"/>
    </row>
    <row r="42" spans="1:7" ht="12.75">
      <c r="A42" s="12">
        <f t="shared" si="0"/>
        <v>28</v>
      </c>
      <c r="B42" s="33" t="s">
        <v>92</v>
      </c>
      <c r="C42" s="44"/>
      <c r="D42" s="44"/>
      <c r="E42" s="40"/>
      <c r="F42" s="82"/>
      <c r="G42" s="37"/>
    </row>
    <row r="43" spans="1:7" ht="12.75">
      <c r="A43" s="12">
        <f t="shared" si="0"/>
        <v>29</v>
      </c>
      <c r="B43" s="33" t="s">
        <v>140</v>
      </c>
      <c r="C43" s="44"/>
      <c r="D43" s="44">
        <f>(C41/48)*12</f>
        <v>7518062.022500001</v>
      </c>
      <c r="E43" s="40"/>
      <c r="F43" s="59"/>
      <c r="G43" s="37"/>
    </row>
    <row r="44" spans="1:7" ht="12.75">
      <c r="A44" s="12">
        <f t="shared" si="0"/>
        <v>30</v>
      </c>
      <c r="B44" s="33"/>
      <c r="C44" s="44"/>
      <c r="D44" s="44"/>
      <c r="E44" s="40"/>
      <c r="F44" s="59"/>
      <c r="G44" s="37"/>
    </row>
    <row r="45" spans="1:7" ht="12.75">
      <c r="A45" s="12">
        <f t="shared" si="0"/>
        <v>31</v>
      </c>
      <c r="B45" s="33"/>
      <c r="C45" s="44"/>
      <c r="D45" s="44"/>
      <c r="E45" s="40"/>
      <c r="F45" s="59"/>
      <c r="G45" s="37"/>
    </row>
    <row r="46" spans="1:7" ht="12.75">
      <c r="A46" s="12">
        <f t="shared" si="0"/>
        <v>32</v>
      </c>
      <c r="B46" s="32" t="s">
        <v>25</v>
      </c>
      <c r="C46" s="47"/>
      <c r="D46" s="44"/>
      <c r="E46" s="40"/>
      <c r="F46" s="59"/>
      <c r="G46" s="37"/>
    </row>
    <row r="47" spans="1:7" ht="12.75">
      <c r="A47" s="12">
        <f t="shared" si="0"/>
        <v>33</v>
      </c>
      <c r="B47" s="33" t="s">
        <v>131</v>
      </c>
      <c r="C47" s="44"/>
      <c r="D47" s="44"/>
      <c r="E47" s="40"/>
      <c r="F47" s="59"/>
      <c r="G47" s="37"/>
    </row>
    <row r="48" spans="1:7" ht="12.75">
      <c r="A48" s="12">
        <f t="shared" si="0"/>
        <v>34</v>
      </c>
      <c r="B48" s="34" t="s">
        <v>24</v>
      </c>
      <c r="C48" s="58">
        <f>'Catastrophic Storms'!AA10</f>
        <v>51735725</v>
      </c>
      <c r="D48" s="44"/>
      <c r="E48" s="40"/>
      <c r="F48" s="59"/>
      <c r="G48" s="37"/>
    </row>
    <row r="49" spans="1:7" ht="12.75">
      <c r="A49" s="12">
        <f t="shared" si="0"/>
        <v>35</v>
      </c>
      <c r="B49" s="33" t="s">
        <v>132</v>
      </c>
      <c r="C49" s="44">
        <f>C48</f>
        <v>51735725</v>
      </c>
      <c r="D49" s="44"/>
      <c r="E49" s="40"/>
      <c r="F49" s="59"/>
      <c r="G49" s="37"/>
    </row>
    <row r="50" spans="1:7" ht="12.75">
      <c r="A50" s="12">
        <f t="shared" si="0"/>
        <v>36</v>
      </c>
      <c r="B50" s="33" t="s">
        <v>27</v>
      </c>
      <c r="C50" s="44"/>
      <c r="D50" s="44"/>
      <c r="E50" s="40"/>
      <c r="F50" s="59"/>
      <c r="G50" s="37"/>
    </row>
    <row r="51" spans="1:7" ht="12.75">
      <c r="A51" s="12">
        <f t="shared" si="0"/>
        <v>37</v>
      </c>
      <c r="B51" s="33" t="s">
        <v>144</v>
      </c>
      <c r="C51" s="44"/>
      <c r="D51" s="42">
        <f>C49/78*12</f>
        <v>7959342.307692308</v>
      </c>
      <c r="E51" s="40"/>
      <c r="F51" s="59"/>
      <c r="G51" s="37"/>
    </row>
    <row r="52" spans="1:7" ht="12.75">
      <c r="A52" s="12">
        <f t="shared" si="0"/>
        <v>38</v>
      </c>
      <c r="B52" s="33" t="s">
        <v>145</v>
      </c>
      <c r="C52" s="44"/>
      <c r="D52" s="44"/>
      <c r="E52" s="40">
        <f>D43+D51</f>
        <v>15477404.330192309</v>
      </c>
      <c r="F52" s="59"/>
      <c r="G52" s="37"/>
    </row>
    <row r="53" spans="1:7" ht="12.75">
      <c r="A53" s="12">
        <f t="shared" si="0"/>
        <v>39</v>
      </c>
      <c r="B53" s="33" t="s">
        <v>133</v>
      </c>
      <c r="C53" s="44"/>
      <c r="D53" s="44"/>
      <c r="E53" s="42">
        <f>'Storm Amor TY 12ME 12-31-2010'!H35</f>
        <v>15998328.99</v>
      </c>
      <c r="F53" s="59"/>
      <c r="G53" s="37"/>
    </row>
    <row r="54" spans="1:7" ht="12.75">
      <c r="A54" s="12">
        <f t="shared" si="0"/>
        <v>40</v>
      </c>
      <c r="B54" s="33"/>
      <c r="C54" s="44"/>
      <c r="D54" s="44"/>
      <c r="E54" s="40"/>
      <c r="F54" s="59"/>
      <c r="G54" s="37"/>
    </row>
    <row r="55" spans="1:7" ht="12.75">
      <c r="A55" s="12">
        <f t="shared" si="0"/>
        <v>41</v>
      </c>
      <c r="B55" s="18" t="s">
        <v>141</v>
      </c>
      <c r="C55" s="50"/>
      <c r="D55" s="44"/>
      <c r="E55" s="40"/>
      <c r="F55" s="42">
        <f>E52-E53</f>
        <v>-520924.65980769135</v>
      </c>
      <c r="G55" s="37"/>
    </row>
    <row r="56" spans="1:7" ht="12.75">
      <c r="A56" s="12">
        <f t="shared" si="0"/>
        <v>42</v>
      </c>
      <c r="B56" s="33"/>
      <c r="C56" s="44"/>
      <c r="D56" s="44"/>
      <c r="E56" s="40"/>
      <c r="F56" s="40"/>
      <c r="G56" s="37"/>
    </row>
    <row r="57" spans="1:7" ht="12.75">
      <c r="A57" s="12">
        <f t="shared" si="0"/>
        <v>43</v>
      </c>
      <c r="B57" s="35" t="s">
        <v>142</v>
      </c>
      <c r="C57" s="46"/>
      <c r="D57" s="44"/>
      <c r="E57" s="40"/>
      <c r="F57" s="40">
        <f>F30+F55</f>
        <v>-2076175.748141027</v>
      </c>
      <c r="G57" s="37"/>
    </row>
    <row r="58" spans="1:7" ht="12.75">
      <c r="A58" s="12">
        <f t="shared" si="0"/>
        <v>44</v>
      </c>
      <c r="B58" s="36"/>
      <c r="C58" s="51"/>
      <c r="D58" s="60"/>
      <c r="E58" s="60"/>
      <c r="F58" s="40"/>
      <c r="G58" s="37"/>
    </row>
    <row r="59" spans="1:7" ht="12.75">
      <c r="A59" s="12">
        <f t="shared" si="0"/>
        <v>45</v>
      </c>
      <c r="B59" s="36" t="s">
        <v>143</v>
      </c>
      <c r="C59" s="51"/>
      <c r="D59" s="44"/>
      <c r="E59" s="40"/>
      <c r="F59" s="42">
        <f>-F57*0.35</f>
        <v>726661.5118493594</v>
      </c>
      <c r="G59" s="37"/>
    </row>
    <row r="60" spans="1:7" ht="12.75">
      <c r="A60" s="12">
        <f t="shared" si="0"/>
        <v>46</v>
      </c>
      <c r="B60" s="36"/>
      <c r="C60" s="51"/>
      <c r="D60" s="44"/>
      <c r="E60" s="40"/>
      <c r="F60" s="40"/>
      <c r="G60" s="37"/>
    </row>
    <row r="61" spans="1:7" ht="13.5" thickBot="1">
      <c r="A61" s="12">
        <f t="shared" si="0"/>
        <v>47</v>
      </c>
      <c r="B61" s="36" t="s">
        <v>12</v>
      </c>
      <c r="C61" s="51"/>
      <c r="D61" s="44"/>
      <c r="E61" s="40"/>
      <c r="F61" s="116">
        <f>-F57-F59</f>
        <v>1349514.2362916677</v>
      </c>
      <c r="G61" s="37"/>
    </row>
    <row r="62" spans="1:7" ht="13.5" thickTop="1">
      <c r="A62" s="12"/>
      <c r="B62" s="11"/>
      <c r="C62" s="44"/>
      <c r="D62" s="44"/>
      <c r="E62" s="40"/>
      <c r="F62" s="40"/>
      <c r="G62" s="37"/>
    </row>
    <row r="63" spans="1:7" ht="13.5">
      <c r="A63" s="57"/>
      <c r="B63" s="11"/>
      <c r="C63" s="67"/>
      <c r="D63" s="11"/>
      <c r="E63" s="38"/>
      <c r="F63" s="38"/>
      <c r="G63" s="37"/>
    </row>
    <row r="64" spans="1:6" ht="12.75">
      <c r="A64" s="11"/>
      <c r="B64" s="11"/>
      <c r="C64" s="67"/>
      <c r="D64" s="11"/>
      <c r="E64" s="11"/>
      <c r="F64" s="44"/>
    </row>
    <row r="65" spans="1:3" ht="12.75">
      <c r="A65" s="11"/>
      <c r="C65" s="68"/>
    </row>
    <row r="66" spans="1:3" ht="12.75">
      <c r="A66" s="11"/>
      <c r="C66" s="68"/>
    </row>
    <row r="67" spans="1:3" ht="12.75">
      <c r="A67" s="11"/>
      <c r="C67" s="68"/>
    </row>
    <row r="68" ht="12.75">
      <c r="C68" s="68"/>
    </row>
    <row r="69" ht="12.75">
      <c r="C69" s="68"/>
    </row>
    <row r="70" ht="12.75">
      <c r="C70" s="68"/>
    </row>
    <row r="71" ht="12.75">
      <c r="C71" s="68"/>
    </row>
    <row r="72" ht="12.75">
      <c r="C72" s="68"/>
    </row>
    <row r="73" ht="12.75">
      <c r="C73" s="68"/>
    </row>
    <row r="74" ht="12.75">
      <c r="C74" s="68"/>
    </row>
    <row r="75" ht="12.75">
      <c r="C75" s="68"/>
    </row>
    <row r="76" ht="12.75">
      <c r="C76" s="68"/>
    </row>
    <row r="77" ht="12.75">
      <c r="C77" s="68"/>
    </row>
    <row r="78" ht="12.75">
      <c r="C78" s="68"/>
    </row>
    <row r="79" ht="12.75">
      <c r="C79" s="68"/>
    </row>
    <row r="80" ht="12.75">
      <c r="C80" s="68"/>
    </row>
    <row r="81" ht="12.75">
      <c r="C81" s="68"/>
    </row>
    <row r="82" ht="12.75">
      <c r="C82" s="68"/>
    </row>
    <row r="83" ht="12.75">
      <c r="C83" s="68"/>
    </row>
    <row r="84" ht="12.75">
      <c r="C84" s="68"/>
    </row>
    <row r="85" ht="12.75">
      <c r="C85" s="68"/>
    </row>
    <row r="86" ht="12.75">
      <c r="C86" s="68"/>
    </row>
    <row r="87" ht="12.75">
      <c r="C87" s="68"/>
    </row>
    <row r="88" ht="12.75">
      <c r="C88" s="68"/>
    </row>
    <row r="89" ht="12.75">
      <c r="C89" s="68"/>
    </row>
    <row r="90" ht="12.75">
      <c r="C90" s="68"/>
    </row>
    <row r="91" ht="12.75">
      <c r="C91" s="68"/>
    </row>
    <row r="92" ht="12.75">
      <c r="C92" s="68"/>
    </row>
    <row r="93" ht="12.75">
      <c r="C93" s="68"/>
    </row>
    <row r="94" ht="12.75">
      <c r="C94" s="68"/>
    </row>
    <row r="95" ht="12.75">
      <c r="C95" s="68"/>
    </row>
    <row r="96" ht="12.75">
      <c r="C96" s="68"/>
    </row>
    <row r="97" ht="12.75">
      <c r="C97" s="68"/>
    </row>
    <row r="98" ht="12.75">
      <c r="C98" s="68"/>
    </row>
    <row r="99" ht="12.75">
      <c r="C99" s="68"/>
    </row>
    <row r="100" ht="12.75">
      <c r="C100" s="68"/>
    </row>
    <row r="101" ht="12.75">
      <c r="C101" s="68"/>
    </row>
    <row r="102" ht="12.75">
      <c r="C102" s="68"/>
    </row>
    <row r="103" ht="12.75">
      <c r="C103" s="68"/>
    </row>
    <row r="104" ht="12.75">
      <c r="C104" s="68"/>
    </row>
    <row r="105" ht="12.75">
      <c r="C105" s="68"/>
    </row>
    <row r="106" ht="12.75">
      <c r="C106" s="68"/>
    </row>
    <row r="107" ht="12.75">
      <c r="C107" s="68"/>
    </row>
    <row r="108" ht="12.75">
      <c r="C108" s="68"/>
    </row>
    <row r="109" ht="12.75">
      <c r="C109" s="68"/>
    </row>
    <row r="110" ht="12.75">
      <c r="C110" s="68"/>
    </row>
    <row r="111" ht="12.75">
      <c r="C111" s="68"/>
    </row>
    <row r="112" ht="12.75">
      <c r="C112" s="68"/>
    </row>
    <row r="113" ht="12.75">
      <c r="C113" s="68"/>
    </row>
    <row r="114" ht="12.75">
      <c r="C114" s="68"/>
    </row>
    <row r="115" ht="12.75">
      <c r="C115" s="68"/>
    </row>
    <row r="116" ht="12.75">
      <c r="C116" s="68"/>
    </row>
    <row r="117" ht="12.75">
      <c r="C117" s="68"/>
    </row>
    <row r="118" ht="12.75">
      <c r="C118" s="68"/>
    </row>
    <row r="119" ht="12.75">
      <c r="C119" s="68"/>
    </row>
    <row r="120" ht="12.75">
      <c r="C120" s="68"/>
    </row>
    <row r="121" ht="12.75">
      <c r="C121" s="68"/>
    </row>
    <row r="122" ht="12.75">
      <c r="C122" s="68"/>
    </row>
    <row r="123" ht="12.75">
      <c r="C123" s="68"/>
    </row>
    <row r="124" ht="12.75">
      <c r="C124" s="68"/>
    </row>
    <row r="125" ht="12.75">
      <c r="C125" s="68"/>
    </row>
    <row r="126" ht="12.75">
      <c r="C126" s="68"/>
    </row>
    <row r="127" ht="12.75">
      <c r="C127" s="68"/>
    </row>
    <row r="128" ht="12.75">
      <c r="C128" s="68"/>
    </row>
    <row r="129" ht="12.75">
      <c r="C129" s="68"/>
    </row>
    <row r="130" ht="12.75">
      <c r="C130" s="68"/>
    </row>
    <row r="131" ht="12.75">
      <c r="C131" s="68"/>
    </row>
    <row r="132" ht="12.75">
      <c r="C132" s="68"/>
    </row>
    <row r="133" ht="12.75">
      <c r="C133" s="68"/>
    </row>
    <row r="134" ht="12.75">
      <c r="C134" s="68"/>
    </row>
    <row r="135" ht="12.75">
      <c r="C135" s="68"/>
    </row>
    <row r="136" ht="12.75">
      <c r="C136" s="68"/>
    </row>
    <row r="137" ht="12.75">
      <c r="C137" s="68"/>
    </row>
    <row r="138" ht="12.75">
      <c r="C138" s="68"/>
    </row>
    <row r="139" ht="12.75">
      <c r="C139" s="68"/>
    </row>
    <row r="140" ht="12.75">
      <c r="C140" s="68"/>
    </row>
    <row r="141" ht="12.75">
      <c r="C141" s="68"/>
    </row>
    <row r="142" ht="12.75">
      <c r="C142" s="68"/>
    </row>
    <row r="143" ht="12.75">
      <c r="C143" s="68"/>
    </row>
    <row r="144" ht="12.75">
      <c r="C144" s="68"/>
    </row>
    <row r="145" ht="12.75">
      <c r="C145" s="68"/>
    </row>
    <row r="146" ht="12.75">
      <c r="C146" s="68"/>
    </row>
    <row r="147" ht="12.75">
      <c r="C147" s="68"/>
    </row>
    <row r="148" ht="12.75">
      <c r="C148" s="68"/>
    </row>
    <row r="149" ht="12.75">
      <c r="C149" s="68"/>
    </row>
    <row r="150" ht="12.75">
      <c r="C150" s="68"/>
    </row>
    <row r="151" ht="12.75">
      <c r="C151" s="68"/>
    </row>
    <row r="152" ht="12.75">
      <c r="C152" s="68"/>
    </row>
    <row r="153" ht="12.75">
      <c r="C153" s="68"/>
    </row>
    <row r="154" ht="12.75">
      <c r="C154" s="68"/>
    </row>
    <row r="155" ht="12.75">
      <c r="C155" s="68"/>
    </row>
    <row r="156" ht="12.75">
      <c r="C156" s="68"/>
    </row>
    <row r="157" ht="12.75">
      <c r="C157" s="68"/>
    </row>
    <row r="158" ht="12.75">
      <c r="C158" s="68"/>
    </row>
    <row r="159" ht="12.75">
      <c r="C159" s="68"/>
    </row>
    <row r="160" ht="12.75">
      <c r="C160" s="68"/>
    </row>
    <row r="161" ht="12.75">
      <c r="C161" s="68"/>
    </row>
    <row r="162" ht="12.75">
      <c r="C162" s="68"/>
    </row>
    <row r="163" ht="12.75">
      <c r="C163" s="68"/>
    </row>
    <row r="164" ht="12.75">
      <c r="C164" s="68"/>
    </row>
    <row r="165" ht="12.75">
      <c r="C165" s="68"/>
    </row>
    <row r="166" ht="12.75">
      <c r="C166" s="68"/>
    </row>
    <row r="167" ht="12.75">
      <c r="C167" s="68"/>
    </row>
    <row r="168" ht="12.75">
      <c r="C168" s="68"/>
    </row>
    <row r="169" ht="12.75">
      <c r="C169" s="68"/>
    </row>
    <row r="170" ht="12.75">
      <c r="C170" s="68"/>
    </row>
    <row r="171" ht="12.75">
      <c r="C171" s="68"/>
    </row>
    <row r="172" ht="12.75">
      <c r="C172" s="68"/>
    </row>
    <row r="173" ht="12.75">
      <c r="C173" s="68"/>
    </row>
    <row r="174" ht="12.75">
      <c r="C174" s="68"/>
    </row>
    <row r="175" ht="12.75">
      <c r="C175" s="68"/>
    </row>
    <row r="176" ht="12.75">
      <c r="C176" s="68"/>
    </row>
    <row r="177" ht="12.75">
      <c r="C177" s="68"/>
    </row>
    <row r="178" ht="12.75">
      <c r="C178" s="68"/>
    </row>
    <row r="179" ht="12.75">
      <c r="C179" s="68"/>
    </row>
    <row r="180" ht="12.75">
      <c r="C180" s="68"/>
    </row>
    <row r="181" ht="12.75">
      <c r="C181" s="68"/>
    </row>
    <row r="182" ht="12.75">
      <c r="C182" s="68"/>
    </row>
    <row r="183" ht="12.75">
      <c r="C183" s="68"/>
    </row>
    <row r="184" ht="12.75">
      <c r="C184" s="68"/>
    </row>
  </sheetData>
  <sheetProtection/>
  <printOptions/>
  <pageMargins left="0.53" right="0.54" top="1" bottom="1" header="0.48" footer="0.5"/>
  <pageSetup fitToHeight="1" fitToWidth="1" horizontalDpi="600" verticalDpi="600" orientation="portrait" scale="76" r:id="rId1"/>
  <ignoredErrors>
    <ignoredError sqref="F17:F22 E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0.57421875" style="75" customWidth="1"/>
    <col min="2" max="2" width="15.7109375" style="75" customWidth="1"/>
    <col min="3" max="4" width="14.28125" style="75" customWidth="1"/>
    <col min="5" max="5" width="15.57421875" style="75" customWidth="1"/>
    <col min="6" max="6" width="15.8515625" style="75" customWidth="1"/>
    <col min="7" max="7" width="14.28125" style="75" customWidth="1"/>
    <col min="8" max="16384" width="9.140625" style="75" customWidth="1"/>
  </cols>
  <sheetData>
    <row r="1" spans="1:2" ht="15">
      <c r="A1" s="74" t="s">
        <v>36</v>
      </c>
      <c r="B1" s="74"/>
    </row>
    <row r="2" spans="1:2" ht="15">
      <c r="A2" s="74" t="s">
        <v>37</v>
      </c>
      <c r="B2" s="74"/>
    </row>
    <row r="3" spans="1:2" ht="15">
      <c r="A3" s="74" t="s">
        <v>38</v>
      </c>
      <c r="B3" s="74"/>
    </row>
    <row r="4" spans="1:7" ht="15">
      <c r="A4" s="74"/>
      <c r="B4" s="83" t="s">
        <v>39</v>
      </c>
      <c r="C4" s="83" t="s">
        <v>65</v>
      </c>
      <c r="D4" s="83" t="s">
        <v>68</v>
      </c>
      <c r="E4" s="83" t="s">
        <v>69</v>
      </c>
      <c r="F4" s="85" t="s">
        <v>70</v>
      </c>
      <c r="G4" s="85" t="s">
        <v>71</v>
      </c>
    </row>
    <row r="5" spans="1:7" ht="15">
      <c r="A5" s="74"/>
      <c r="B5" s="83" t="s">
        <v>110</v>
      </c>
      <c r="C5" s="83" t="s">
        <v>110</v>
      </c>
      <c r="D5" s="83" t="s">
        <v>110</v>
      </c>
      <c r="E5" s="83" t="s">
        <v>110</v>
      </c>
      <c r="F5" s="83" t="s">
        <v>110</v>
      </c>
      <c r="G5" s="83" t="s">
        <v>110</v>
      </c>
    </row>
    <row r="6" spans="1:7" ht="15">
      <c r="A6" s="75" t="s">
        <v>40</v>
      </c>
      <c r="B6" s="84" t="s">
        <v>41</v>
      </c>
      <c r="C6" s="84" t="s">
        <v>41</v>
      </c>
      <c r="D6" s="84" t="s">
        <v>41</v>
      </c>
      <c r="E6" s="84" t="s">
        <v>41</v>
      </c>
      <c r="F6" s="84" t="s">
        <v>41</v>
      </c>
      <c r="G6" s="84" t="s">
        <v>41</v>
      </c>
    </row>
    <row r="7" spans="1:7" ht="15">
      <c r="A7" s="75" t="s">
        <v>42</v>
      </c>
      <c r="B7" s="76">
        <v>1552.73</v>
      </c>
      <c r="C7" s="76">
        <v>1199.34</v>
      </c>
      <c r="D7" s="76">
        <v>1359.18</v>
      </c>
      <c r="E7" s="76">
        <v>-129985.25</v>
      </c>
      <c r="F7" s="76">
        <v>6397.32</v>
      </c>
      <c r="G7" s="76">
        <v>202.17</v>
      </c>
    </row>
    <row r="8" spans="1:7" ht="15">
      <c r="A8" s="75" t="s">
        <v>43</v>
      </c>
      <c r="B8" s="87">
        <f>SUM(B7)</f>
        <v>1552.73</v>
      </c>
      <c r="C8" s="87">
        <v>1199.34</v>
      </c>
      <c r="D8" s="87">
        <v>1359.18</v>
      </c>
      <c r="E8" s="87">
        <v>-129985.25</v>
      </c>
      <c r="F8" s="87">
        <v>6397.32</v>
      </c>
      <c r="G8" s="87">
        <v>202.17</v>
      </c>
    </row>
    <row r="9" spans="1:7" ht="15">
      <c r="A9" s="75" t="s">
        <v>44</v>
      </c>
      <c r="B9" s="76">
        <v>652574.65</v>
      </c>
      <c r="C9" s="76">
        <v>577282.43</v>
      </c>
      <c r="D9" s="76">
        <v>1143463.89</v>
      </c>
      <c r="E9" s="76">
        <v>2947001.73</v>
      </c>
      <c r="F9" s="76">
        <v>2061400.92</v>
      </c>
      <c r="G9" s="76">
        <v>490464.43</v>
      </c>
    </row>
    <row r="10" spans="1:7" ht="15">
      <c r="A10" s="75" t="s">
        <v>45</v>
      </c>
      <c r="B10" s="76">
        <v>182330.22</v>
      </c>
      <c r="C10" s="76">
        <v>40933.99</v>
      </c>
      <c r="D10" s="76">
        <v>83428.65</v>
      </c>
      <c r="E10" s="76">
        <v>191814.21</v>
      </c>
      <c r="F10" s="76">
        <v>590803.01</v>
      </c>
      <c r="G10" s="76">
        <v>15148.56</v>
      </c>
    </row>
    <row r="11" spans="1:7" ht="15">
      <c r="A11" s="75" t="s">
        <v>46</v>
      </c>
      <c r="B11" s="76">
        <v>1029267.66</v>
      </c>
      <c r="C11" s="76">
        <v>247904.21</v>
      </c>
      <c r="D11" s="76">
        <v>345666.93</v>
      </c>
      <c r="E11" s="76">
        <v>1159944</v>
      </c>
      <c r="F11" s="76">
        <v>3692587.82</v>
      </c>
      <c r="G11" s="76">
        <v>181389.99</v>
      </c>
    </row>
    <row r="12" spans="1:7" ht="14.25" customHeight="1">
      <c r="A12" s="75" t="s">
        <v>47</v>
      </c>
      <c r="B12" s="76">
        <v>-11416569.84</v>
      </c>
      <c r="C12" s="76">
        <v>7974.41</v>
      </c>
      <c r="D12" s="76">
        <v>3858250.65</v>
      </c>
      <c r="E12" s="76">
        <v>-27253977.67</v>
      </c>
      <c r="F12" s="76">
        <v>-78713672.66</v>
      </c>
      <c r="G12" s="76">
        <v>13331.61</v>
      </c>
    </row>
    <row r="13" spans="1:7" ht="14.25" customHeight="1">
      <c r="A13" s="96" t="s">
        <v>111</v>
      </c>
      <c r="B13" s="76">
        <v>2022.38</v>
      </c>
      <c r="C13" s="76">
        <v>616.09</v>
      </c>
      <c r="D13" s="76">
        <v>3558.75</v>
      </c>
      <c r="E13" s="76">
        <v>110449.82</v>
      </c>
      <c r="F13" s="76">
        <v>7989.85</v>
      </c>
      <c r="G13" s="76">
        <v>2024.18</v>
      </c>
    </row>
    <row r="14" spans="1:7" s="101" customFormat="1" ht="14.25" customHeight="1">
      <c r="A14" s="98" t="s">
        <v>112</v>
      </c>
      <c r="B14" s="76"/>
      <c r="C14" s="76"/>
      <c r="D14" s="76">
        <v>3850.92</v>
      </c>
      <c r="E14" s="76">
        <v>54569.41</v>
      </c>
      <c r="F14" s="76">
        <v>65710.5</v>
      </c>
      <c r="G14" s="76">
        <v>205.52</v>
      </c>
    </row>
    <row r="15" spans="1:7" ht="15">
      <c r="A15" s="75" t="s">
        <v>48</v>
      </c>
      <c r="B15" s="76">
        <v>633.09</v>
      </c>
      <c r="C15" s="76">
        <v>66.42</v>
      </c>
      <c r="D15" s="76"/>
      <c r="E15" s="76"/>
      <c r="F15" s="76">
        <v>0</v>
      </c>
      <c r="G15" s="76">
        <v>0</v>
      </c>
    </row>
    <row r="16" spans="1:7" ht="15">
      <c r="A16" s="75" t="s">
        <v>49</v>
      </c>
      <c r="B16" s="76">
        <v>2935.15</v>
      </c>
      <c r="C16" s="76">
        <v>959.79</v>
      </c>
      <c r="D16" s="76"/>
      <c r="E16" s="76">
        <v>17.15</v>
      </c>
      <c r="F16" s="76">
        <v>0</v>
      </c>
      <c r="G16" s="76">
        <v>0</v>
      </c>
    </row>
    <row r="17" spans="1:7" ht="15">
      <c r="A17" s="75" t="s">
        <v>50</v>
      </c>
      <c r="B17" s="76">
        <v>45311.48</v>
      </c>
      <c r="C17" s="76">
        <v>12521.22</v>
      </c>
      <c r="D17" s="76"/>
      <c r="E17" s="76">
        <v>743168</v>
      </c>
      <c r="F17" s="76">
        <v>8248.67</v>
      </c>
      <c r="G17" s="76"/>
    </row>
    <row r="18" spans="1:7" ht="15">
      <c r="A18" s="75" t="s">
        <v>51</v>
      </c>
      <c r="B18" s="76">
        <v>59.49</v>
      </c>
      <c r="C18" s="76">
        <v>379.21</v>
      </c>
      <c r="D18" s="76">
        <v>-250</v>
      </c>
      <c r="E18" s="76">
        <v>250</v>
      </c>
      <c r="F18" s="76">
        <v>33</v>
      </c>
      <c r="G18" s="76"/>
    </row>
    <row r="19" spans="1:7" ht="15">
      <c r="A19" s="75" t="s">
        <v>52</v>
      </c>
      <c r="B19" s="76">
        <v>3493.74</v>
      </c>
      <c r="C19" s="76">
        <v>288.34</v>
      </c>
      <c r="D19" s="76"/>
      <c r="E19" s="76"/>
      <c r="F19" s="76">
        <v>0</v>
      </c>
      <c r="G19" s="76">
        <v>0</v>
      </c>
    </row>
    <row r="20" spans="1:7" ht="15">
      <c r="A20" s="75" t="s">
        <v>53</v>
      </c>
      <c r="B20" s="76">
        <v>163810.93</v>
      </c>
      <c r="C20" s="76">
        <v>39341.4</v>
      </c>
      <c r="D20" s="76">
        <v>-4914238.12</v>
      </c>
      <c r="E20" s="76">
        <v>1383331.03</v>
      </c>
      <c r="F20" s="76">
        <v>1524142.66</v>
      </c>
      <c r="G20" s="76">
        <v>252809.41</v>
      </c>
    </row>
    <row r="21" spans="1:7" ht="15">
      <c r="A21" s="75" t="s">
        <v>54</v>
      </c>
      <c r="B21" s="76">
        <v>18057899.18</v>
      </c>
      <c r="C21" s="76">
        <v>3309052.98</v>
      </c>
      <c r="D21" s="76">
        <v>8576469.34</v>
      </c>
      <c r="E21" s="76">
        <v>28812258.04</v>
      </c>
      <c r="F21" s="76">
        <v>79528374.74</v>
      </c>
      <c r="G21" s="76">
        <v>2267189.37</v>
      </c>
    </row>
    <row r="22" spans="1:7" ht="15">
      <c r="A22" s="75" t="s">
        <v>55</v>
      </c>
      <c r="B22" s="76">
        <v>4.57</v>
      </c>
      <c r="C22" s="76"/>
      <c r="D22" s="76">
        <v>0</v>
      </c>
      <c r="E22" s="76"/>
      <c r="F22" s="76">
        <v>0</v>
      </c>
      <c r="G22" s="76">
        <v>0</v>
      </c>
    </row>
    <row r="23" spans="1:7" ht="15">
      <c r="A23" s="75" t="s">
        <v>56</v>
      </c>
      <c r="B23" s="76">
        <v>5697.97</v>
      </c>
      <c r="C23" s="76">
        <v>3826.68</v>
      </c>
      <c r="D23" s="76">
        <v>2933.31</v>
      </c>
      <c r="E23" s="76">
        <v>9030.63</v>
      </c>
      <c r="F23" s="76">
        <v>18141.61</v>
      </c>
      <c r="G23" s="76">
        <v>1270.14</v>
      </c>
    </row>
    <row r="24" spans="1:7" ht="15">
      <c r="A24" s="75" t="s">
        <v>66</v>
      </c>
      <c r="B24" s="76"/>
      <c r="C24" s="76">
        <v>-5.15</v>
      </c>
      <c r="D24" s="76">
        <v>0</v>
      </c>
      <c r="E24" s="76">
        <v>0</v>
      </c>
      <c r="F24" s="76">
        <v>0</v>
      </c>
      <c r="G24" s="76">
        <v>0</v>
      </c>
    </row>
    <row r="25" spans="1:7" ht="15">
      <c r="A25" s="75" t="s">
        <v>67</v>
      </c>
      <c r="B25" s="76">
        <v>-0.01</v>
      </c>
      <c r="C25" s="76">
        <v>0</v>
      </c>
      <c r="D25" s="76">
        <v>446.05</v>
      </c>
      <c r="E25" s="76">
        <v>80888.1</v>
      </c>
      <c r="F25" s="76">
        <v>-218895.68</v>
      </c>
      <c r="G25" s="76">
        <v>-24456.66</v>
      </c>
    </row>
    <row r="26" spans="1:7" ht="15">
      <c r="A26" s="86" t="s">
        <v>57</v>
      </c>
      <c r="B26" s="87">
        <f>SUM(B9:B25)</f>
        <v>8729470.660000002</v>
      </c>
      <c r="C26" s="87">
        <v>4241142.02</v>
      </c>
      <c r="D26" s="87">
        <v>9103580.37</v>
      </c>
      <c r="E26" s="87">
        <v>8238744.45</v>
      </c>
      <c r="F26" s="87">
        <v>8564864.44</v>
      </c>
      <c r="G26" s="87">
        <v>3199376.55</v>
      </c>
    </row>
    <row r="27" spans="1:7" ht="15">
      <c r="A27" s="75" t="s">
        <v>58</v>
      </c>
      <c r="B27" s="76">
        <v>0.03</v>
      </c>
      <c r="C27" s="76">
        <v>0</v>
      </c>
      <c r="D27" s="76">
        <v>0.12</v>
      </c>
      <c r="E27" s="76">
        <v>-853.05</v>
      </c>
      <c r="F27" s="76"/>
      <c r="G27" s="76">
        <v>0</v>
      </c>
    </row>
    <row r="28" spans="1:7" ht="15">
      <c r="A28" s="75" t="s">
        <v>59</v>
      </c>
      <c r="B28" s="76">
        <v>436992.55</v>
      </c>
      <c r="C28" s="76">
        <v>283687.1</v>
      </c>
      <c r="D28" s="76">
        <v>563532.64</v>
      </c>
      <c r="E28" s="76">
        <v>528052.16</v>
      </c>
      <c r="F28" s="76">
        <v>1308452.33</v>
      </c>
      <c r="G28" s="76">
        <v>235800.93</v>
      </c>
    </row>
    <row r="29" spans="1:7" ht="15">
      <c r="A29" s="75" t="s">
        <v>60</v>
      </c>
      <c r="B29" s="76">
        <v>89513.05</v>
      </c>
      <c r="C29" s="76">
        <v>17397.08</v>
      </c>
      <c r="D29" s="76">
        <v>21917.86</v>
      </c>
      <c r="E29" s="76">
        <v>96011.53</v>
      </c>
      <c r="F29" s="76">
        <v>206307.37</v>
      </c>
      <c r="G29" s="76">
        <v>13454.6</v>
      </c>
    </row>
    <row r="30" spans="1:7" ht="15">
      <c r="A30" s="75" t="s">
        <v>61</v>
      </c>
      <c r="B30" s="76">
        <v>225866.8</v>
      </c>
      <c r="C30" s="76">
        <v>113930.12</v>
      </c>
      <c r="D30" s="76">
        <v>267393.09</v>
      </c>
      <c r="E30" s="76">
        <v>303574.43</v>
      </c>
      <c r="F30" s="76">
        <v>793615.49</v>
      </c>
      <c r="G30" s="76">
        <v>122583.23</v>
      </c>
    </row>
    <row r="31" spans="1:7" ht="15">
      <c r="A31" s="75" t="s">
        <v>62</v>
      </c>
      <c r="B31" s="76">
        <v>3380.84</v>
      </c>
      <c r="C31" s="76">
        <v>688.16</v>
      </c>
      <c r="D31" s="76">
        <v>939.38</v>
      </c>
      <c r="E31" s="76">
        <v>3593.75</v>
      </c>
      <c r="F31" s="76">
        <v>3696.47</v>
      </c>
      <c r="G31" s="76">
        <v>439.9</v>
      </c>
    </row>
    <row r="32" spans="1:7" ht="15">
      <c r="A32" s="75" t="s">
        <v>63</v>
      </c>
      <c r="B32" s="76">
        <v>4542.46</v>
      </c>
      <c r="C32" s="76">
        <v>548.67</v>
      </c>
      <c r="D32" s="76">
        <v>230.24</v>
      </c>
      <c r="E32" s="76">
        <v>10013.35</v>
      </c>
      <c r="F32" s="76">
        <v>3135.73</v>
      </c>
      <c r="G32" s="76">
        <v>65.8</v>
      </c>
    </row>
    <row r="33" spans="1:7" ht="15">
      <c r="A33" s="86" t="s">
        <v>64</v>
      </c>
      <c r="B33" s="87">
        <f>SUM(B27:B32)</f>
        <v>760295.7299999999</v>
      </c>
      <c r="C33" s="87">
        <v>416251.13</v>
      </c>
      <c r="D33" s="87">
        <v>854013.33</v>
      </c>
      <c r="E33" s="87">
        <v>940392.17</v>
      </c>
      <c r="F33" s="87">
        <v>2315207.39</v>
      </c>
      <c r="G33" s="87">
        <v>372344.46</v>
      </c>
    </row>
    <row r="34" spans="1:7" ht="15">
      <c r="A34" s="74" t="s">
        <v>0</v>
      </c>
      <c r="B34" s="77">
        <f>B8+B26+B33</f>
        <v>9491319.120000003</v>
      </c>
      <c r="C34" s="77">
        <v>4658592.49</v>
      </c>
      <c r="D34" s="77">
        <v>9958952.88</v>
      </c>
      <c r="E34" s="77">
        <v>9049151.37</v>
      </c>
      <c r="F34" s="77">
        <v>10886469.15</v>
      </c>
      <c r="G34" s="77">
        <v>3571923.18</v>
      </c>
    </row>
    <row r="36" spans="1:8" ht="15">
      <c r="A36" s="74" t="s">
        <v>122</v>
      </c>
      <c r="B36" s="77">
        <f>-'OH Trans 12ME Dec 2010'!B30</f>
        <v>-152546.21</v>
      </c>
      <c r="C36" s="78">
        <f>-'OH Trans 12ME Dec 2010'!C30</f>
        <v>-41126.25</v>
      </c>
      <c r="D36" s="87">
        <f>-'OH Trans 12ME Dec 2010'!D30</f>
        <v>-77335.22</v>
      </c>
      <c r="E36" s="78">
        <f>-'OH Trans 12ME Dec 2010'!E30</f>
        <v>-376352.92</v>
      </c>
      <c r="F36" s="87">
        <f>-'OH Trans 12ME Dec 2010'!F30</f>
        <v>-450747.92</v>
      </c>
      <c r="G36" s="78">
        <f>-'OH Trans 12ME Dec 2010'!G30</f>
        <v>-122467.67</v>
      </c>
      <c r="H36" s="99"/>
    </row>
    <row r="37" spans="2:8" ht="15">
      <c r="B37" s="99"/>
      <c r="C37" s="99"/>
      <c r="E37" s="99"/>
      <c r="G37" s="99"/>
      <c r="H37" s="99"/>
    </row>
    <row r="38" spans="1:8" ht="15.75" thickBot="1">
      <c r="A38" s="74" t="s">
        <v>123</v>
      </c>
      <c r="B38" s="102">
        <f aca="true" t="shared" si="0" ref="B38:G38">SUM(B34:B36)</f>
        <v>9338772.910000002</v>
      </c>
      <c r="C38" s="102">
        <f t="shared" si="0"/>
        <v>4617466.24</v>
      </c>
      <c r="D38" s="102">
        <f t="shared" si="0"/>
        <v>9881617.66</v>
      </c>
      <c r="E38" s="102">
        <f t="shared" si="0"/>
        <v>8672798.45</v>
      </c>
      <c r="F38" s="102">
        <f t="shared" si="0"/>
        <v>10435721.23</v>
      </c>
      <c r="G38" s="102">
        <f t="shared" si="0"/>
        <v>3449455.5100000002</v>
      </c>
      <c r="H38" s="99"/>
    </row>
    <row r="39" spans="3:8" ht="15.75" thickTop="1">
      <c r="C39" s="100"/>
      <c r="E39" s="100"/>
      <c r="G39" s="100"/>
      <c r="H39" s="99"/>
    </row>
  </sheetData>
  <sheetProtection/>
  <printOptions/>
  <pageMargins left="0.7" right="0.7" top="0.75" bottom="0.75" header="0.3" footer="0.3"/>
  <pageSetup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34.421875" style="75" customWidth="1"/>
    <col min="2" max="2" width="14.140625" style="75" customWidth="1"/>
    <col min="3" max="4" width="13.28125" style="75" customWidth="1"/>
    <col min="5" max="6" width="15.28125" style="75" customWidth="1"/>
    <col min="7" max="7" width="13.28125" style="75" customWidth="1"/>
    <col min="8" max="16384" width="9.140625" style="75" customWidth="1"/>
  </cols>
  <sheetData>
    <row r="1" ht="15">
      <c r="A1" s="74" t="s">
        <v>72</v>
      </c>
    </row>
    <row r="2" ht="15">
      <c r="A2" s="74" t="s">
        <v>95</v>
      </c>
    </row>
    <row r="3" spans="1:7" ht="15">
      <c r="A3" s="74" t="s">
        <v>96</v>
      </c>
      <c r="B3" s="83" t="s">
        <v>39</v>
      </c>
      <c r="C3" s="83" t="s">
        <v>65</v>
      </c>
      <c r="D3" s="85" t="s">
        <v>68</v>
      </c>
      <c r="E3" s="85" t="s">
        <v>69</v>
      </c>
      <c r="F3" s="85" t="s">
        <v>70</v>
      </c>
      <c r="G3" s="85" t="s">
        <v>71</v>
      </c>
    </row>
    <row r="4" spans="1:7" ht="15">
      <c r="A4" s="74"/>
      <c r="B4" s="83" t="s">
        <v>110</v>
      </c>
      <c r="C4" s="83" t="s">
        <v>110</v>
      </c>
      <c r="D4" s="83" t="s">
        <v>110</v>
      </c>
      <c r="E4" s="83" t="s">
        <v>110</v>
      </c>
      <c r="F4" s="83" t="s">
        <v>110</v>
      </c>
      <c r="G4" s="83" t="s">
        <v>110</v>
      </c>
    </row>
    <row r="5" spans="1:7" ht="15">
      <c r="A5" s="75" t="s">
        <v>40</v>
      </c>
      <c r="B5" s="84" t="s">
        <v>41</v>
      </c>
      <c r="C5" s="84" t="s">
        <v>41</v>
      </c>
      <c r="D5" s="84" t="s">
        <v>41</v>
      </c>
      <c r="E5" s="84" t="s">
        <v>41</v>
      </c>
      <c r="F5" s="84" t="s">
        <v>41</v>
      </c>
      <c r="G5" s="84" t="s">
        <v>41</v>
      </c>
    </row>
    <row r="6" spans="1:7" ht="15">
      <c r="A6" s="75" t="s">
        <v>42</v>
      </c>
      <c r="B6" s="76">
        <v>49.4</v>
      </c>
      <c r="C6" s="76">
        <v>26.56</v>
      </c>
      <c r="D6" s="76">
        <v>21.99</v>
      </c>
      <c r="E6" s="76">
        <v>-67719.82</v>
      </c>
      <c r="F6" s="76">
        <v>397.74</v>
      </c>
      <c r="G6" s="76">
        <v>5.26</v>
      </c>
    </row>
    <row r="7" spans="1:7" ht="15">
      <c r="A7" s="75" t="s">
        <v>43</v>
      </c>
      <c r="B7" s="87">
        <v>49.4</v>
      </c>
      <c r="C7" s="87">
        <v>26.56</v>
      </c>
      <c r="D7" s="87">
        <v>21.99</v>
      </c>
      <c r="E7" s="87">
        <v>-67719.82</v>
      </c>
      <c r="F7" s="87">
        <v>397.74</v>
      </c>
      <c r="G7" s="87">
        <v>5.26</v>
      </c>
    </row>
    <row r="8" spans="1:7" ht="15">
      <c r="A8" s="75" t="s">
        <v>44</v>
      </c>
      <c r="B8" s="76">
        <v>18203.12</v>
      </c>
      <c r="C8" s="76">
        <v>16723.91</v>
      </c>
      <c r="D8" s="76">
        <v>34330.51</v>
      </c>
      <c r="E8" s="76">
        <v>9555.76</v>
      </c>
      <c r="F8" s="76">
        <v>87151.21</v>
      </c>
      <c r="G8" s="76">
        <v>13520.26</v>
      </c>
    </row>
    <row r="9" spans="1:7" ht="15">
      <c r="A9" s="75" t="s">
        <v>45</v>
      </c>
      <c r="B9" s="76">
        <v>4469.76</v>
      </c>
      <c r="C9" s="76">
        <v>917.24</v>
      </c>
      <c r="D9" s="76">
        <v>1886.24</v>
      </c>
      <c r="E9" s="76">
        <v>4538.62</v>
      </c>
      <c r="F9" s="76">
        <v>16758.18</v>
      </c>
      <c r="G9" s="76">
        <v>481.91</v>
      </c>
    </row>
    <row r="10" spans="1:7" ht="15">
      <c r="A10" s="75" t="s">
        <v>46</v>
      </c>
      <c r="B10" s="76">
        <v>25591.53</v>
      </c>
      <c r="C10" s="76">
        <v>-504.18</v>
      </c>
      <c r="D10" s="76">
        <v>-7513.69</v>
      </c>
      <c r="E10" s="76">
        <v>-37110.9</v>
      </c>
      <c r="F10" s="76">
        <v>241649.41</v>
      </c>
      <c r="G10" s="76">
        <v>3408.65</v>
      </c>
    </row>
    <row r="11" spans="1:7" ht="15">
      <c r="A11" s="75" t="s">
        <v>47</v>
      </c>
      <c r="B11" s="76">
        <v>-27764.77</v>
      </c>
      <c r="C11" s="76">
        <v>159.88</v>
      </c>
      <c r="D11" s="76">
        <v>50948.24</v>
      </c>
      <c r="E11" s="76">
        <v>2537135.56</v>
      </c>
      <c r="F11" s="76">
        <v>-6866674.13</v>
      </c>
      <c r="G11" s="76">
        <v>463.83</v>
      </c>
    </row>
    <row r="12" spans="1:7" s="101" customFormat="1" ht="15">
      <c r="A12" s="101" t="s">
        <v>111</v>
      </c>
      <c r="B12" s="76">
        <v>1946.64</v>
      </c>
      <c r="C12" s="76"/>
      <c r="D12" s="76"/>
      <c r="E12" s="76"/>
      <c r="F12" s="76"/>
      <c r="G12" s="76"/>
    </row>
    <row r="13" spans="1:7" ht="15">
      <c r="A13" s="75" t="s">
        <v>48</v>
      </c>
      <c r="B13" s="76">
        <v>22.68</v>
      </c>
      <c r="C13" s="76">
        <v>1.86</v>
      </c>
      <c r="D13" s="76"/>
      <c r="E13" s="76">
        <v>0</v>
      </c>
      <c r="F13" s="76">
        <v>0</v>
      </c>
      <c r="G13" s="76">
        <v>0</v>
      </c>
    </row>
    <row r="14" spans="1:7" ht="15">
      <c r="A14" s="75" t="s">
        <v>49</v>
      </c>
      <c r="B14" s="76">
        <v>62.92</v>
      </c>
      <c r="C14" s="76">
        <v>100.11</v>
      </c>
      <c r="D14" s="76"/>
      <c r="E14" s="76">
        <v>0</v>
      </c>
      <c r="F14" s="76">
        <v>0</v>
      </c>
      <c r="G14" s="76">
        <v>0</v>
      </c>
    </row>
    <row r="15" spans="1:7" ht="15">
      <c r="A15" s="75" t="s">
        <v>50</v>
      </c>
      <c r="B15" s="76">
        <v>1039.33</v>
      </c>
      <c r="C15" s="76">
        <v>364.35</v>
      </c>
      <c r="D15" s="76"/>
      <c r="E15" s="76">
        <v>5522.13</v>
      </c>
      <c r="F15">
        <v>7805.5</v>
      </c>
      <c r="G15" s="76">
        <v>0</v>
      </c>
    </row>
    <row r="16" spans="1:7" ht="15">
      <c r="A16" s="75" t="s">
        <v>51</v>
      </c>
      <c r="B16" s="76">
        <v>2.81</v>
      </c>
      <c r="C16" s="76">
        <v>39.23</v>
      </c>
      <c r="D16" s="76"/>
      <c r="E16" s="76">
        <v>0</v>
      </c>
      <c r="F16" s="76">
        <v>0</v>
      </c>
      <c r="G16" s="76">
        <v>0</v>
      </c>
    </row>
    <row r="17" spans="1:7" ht="15">
      <c r="A17" s="75" t="s">
        <v>52</v>
      </c>
      <c r="B17" s="76">
        <v>87.66</v>
      </c>
      <c r="C17" s="76">
        <v>5.31</v>
      </c>
      <c r="D17" s="76"/>
      <c r="E17" s="76">
        <v>0</v>
      </c>
      <c r="F17" s="76">
        <v>0</v>
      </c>
      <c r="G17" s="76">
        <v>0</v>
      </c>
    </row>
    <row r="18" spans="1:7" ht="15">
      <c r="A18" s="75" t="s">
        <v>53</v>
      </c>
      <c r="B18" s="76">
        <v>24315.93</v>
      </c>
      <c r="C18" s="76">
        <v>224.51</v>
      </c>
      <c r="D18" s="76">
        <v>-41349.03</v>
      </c>
      <c r="E18" s="76">
        <v>-38795.59</v>
      </c>
      <c r="F18" s="76">
        <v>35954.75</v>
      </c>
      <c r="G18" s="76">
        <v>8337.66</v>
      </c>
    </row>
    <row r="19" spans="1:7" ht="15">
      <c r="A19" s="75" t="s">
        <v>54</v>
      </c>
      <c r="B19" s="76">
        <v>80909.06</v>
      </c>
      <c r="C19" s="76">
        <v>10042.41</v>
      </c>
      <c r="D19" s="76">
        <v>17378.71</v>
      </c>
      <c r="E19" s="76">
        <v>-2080432.43</v>
      </c>
      <c r="F19" s="76">
        <v>6805482.3</v>
      </c>
      <c r="G19" s="76">
        <v>85497.17</v>
      </c>
    </row>
    <row r="20" spans="1:7" ht="15">
      <c r="A20" s="75" t="s">
        <v>55</v>
      </c>
      <c r="B20" s="76">
        <v>0.18</v>
      </c>
      <c r="C20" s="76">
        <v>0</v>
      </c>
      <c r="D20" s="76"/>
      <c r="E20" s="76">
        <v>0</v>
      </c>
      <c r="F20" s="76">
        <v>0</v>
      </c>
      <c r="G20" s="76">
        <v>0</v>
      </c>
    </row>
    <row r="21" spans="1:7" ht="15">
      <c r="A21" s="75" t="s">
        <v>56</v>
      </c>
      <c r="B21" s="76">
        <v>403.51</v>
      </c>
      <c r="C21" s="76">
        <v>283.81</v>
      </c>
      <c r="D21" s="76">
        <v>173.53</v>
      </c>
      <c r="E21" s="76">
        <v>1116.27</v>
      </c>
      <c r="F21" s="76">
        <v>2548.72</v>
      </c>
      <c r="G21" s="76">
        <v>86.64</v>
      </c>
    </row>
    <row r="22" spans="1:7" ht="15">
      <c r="A22" s="86" t="s">
        <v>57</v>
      </c>
      <c r="B22" s="87">
        <v>129290.36</v>
      </c>
      <c r="C22" s="87">
        <v>28358.44</v>
      </c>
      <c r="D22" s="87">
        <v>55854.51</v>
      </c>
      <c r="E22" s="87">
        <v>401529.42</v>
      </c>
      <c r="F22" s="87">
        <v>330675.94</v>
      </c>
      <c r="G22" s="87">
        <v>111796.12</v>
      </c>
    </row>
    <row r="23" spans="1:7" ht="15">
      <c r="A23" s="75" t="s">
        <v>58</v>
      </c>
      <c r="B23" s="76">
        <v>0</v>
      </c>
      <c r="C23" s="76">
        <v>0</v>
      </c>
      <c r="D23" s="76">
        <v>0</v>
      </c>
      <c r="E23" s="76">
        <v>5.71</v>
      </c>
      <c r="F23" s="76">
        <v>0</v>
      </c>
      <c r="G23" s="76">
        <v>0</v>
      </c>
    </row>
    <row r="24" spans="1:7" ht="15">
      <c r="A24" s="75" t="s">
        <v>59</v>
      </c>
      <c r="B24" s="76">
        <v>13536.39</v>
      </c>
      <c r="C24" s="76">
        <v>9095.05</v>
      </c>
      <c r="D24" s="76">
        <v>16076.57</v>
      </c>
      <c r="E24" s="76">
        <v>21610.76</v>
      </c>
      <c r="F24" s="76">
        <v>64167.84</v>
      </c>
      <c r="G24" s="76">
        <v>6812.17</v>
      </c>
    </row>
    <row r="25" spans="1:7" ht="15">
      <c r="A25" s="75" t="s">
        <v>60</v>
      </c>
      <c r="B25" s="76">
        <v>2595.23</v>
      </c>
      <c r="C25" s="76">
        <v>435.09</v>
      </c>
      <c r="D25" s="76">
        <v>145.07</v>
      </c>
      <c r="E25" s="76">
        <v>3781.28</v>
      </c>
      <c r="F25" s="76">
        <v>15492.02</v>
      </c>
      <c r="G25" s="76">
        <v>200.13</v>
      </c>
    </row>
    <row r="26" spans="1:7" ht="15">
      <c r="A26" s="75" t="s">
        <v>61</v>
      </c>
      <c r="B26" s="76">
        <v>6461.54</v>
      </c>
      <c r="C26" s="76">
        <v>3189.6</v>
      </c>
      <c r="D26" s="76">
        <v>5195.88</v>
      </c>
      <c r="E26" s="76">
        <v>16544.75</v>
      </c>
      <c r="F26" s="76">
        <v>39689.78</v>
      </c>
      <c r="G26" s="76">
        <v>3641.07</v>
      </c>
    </row>
    <row r="27" spans="1:7" ht="15">
      <c r="A27" s="75" t="s">
        <v>62</v>
      </c>
      <c r="B27" s="76">
        <v>130.57</v>
      </c>
      <c r="C27" s="76">
        <v>16.41</v>
      </c>
      <c r="D27" s="76">
        <v>22.29</v>
      </c>
      <c r="E27" s="76">
        <v>150.15</v>
      </c>
      <c r="F27" s="76">
        <v>219.91</v>
      </c>
      <c r="G27" s="76">
        <v>12.92</v>
      </c>
    </row>
    <row r="28" spans="1:7" ht="15">
      <c r="A28" s="75" t="s">
        <v>63</v>
      </c>
      <c r="B28" s="76">
        <v>482.72</v>
      </c>
      <c r="C28" s="76">
        <v>5.1</v>
      </c>
      <c r="D28" s="76">
        <v>18.91</v>
      </c>
      <c r="E28" s="76">
        <v>450.67</v>
      </c>
      <c r="F28" s="76">
        <v>104.69</v>
      </c>
      <c r="G28" s="76"/>
    </row>
    <row r="29" spans="1:7" ht="15">
      <c r="A29" s="86" t="s">
        <v>64</v>
      </c>
      <c r="B29" s="87">
        <v>23206.45</v>
      </c>
      <c r="C29" s="87">
        <v>12741.25</v>
      </c>
      <c r="D29" s="87">
        <v>21458.72</v>
      </c>
      <c r="E29" s="87">
        <v>42543.32</v>
      </c>
      <c r="F29" s="87">
        <v>119674.24</v>
      </c>
      <c r="G29" s="87">
        <v>10666.29</v>
      </c>
    </row>
    <row r="30" spans="1:7" ht="15">
      <c r="A30" s="74" t="s">
        <v>0</v>
      </c>
      <c r="B30" s="77">
        <v>152546.21</v>
      </c>
      <c r="C30" s="77">
        <v>41126.25</v>
      </c>
      <c r="D30" s="77">
        <v>77335.22</v>
      </c>
      <c r="E30" s="77">
        <v>376352.92</v>
      </c>
      <c r="F30" s="77">
        <v>450747.92</v>
      </c>
      <c r="G30" s="77">
        <v>122467.67</v>
      </c>
    </row>
    <row r="31" ht="15">
      <c r="E31" s="77"/>
    </row>
    <row r="32" spans="1:6" ht="15">
      <c r="A32" s="74"/>
      <c r="B32" s="78"/>
      <c r="D32" s="78"/>
      <c r="F32" s="78"/>
    </row>
    <row r="33" spans="2:6" ht="15">
      <c r="B33" s="99"/>
      <c r="D33" s="99"/>
      <c r="F33" s="99"/>
    </row>
    <row r="34" spans="1:6" ht="15">
      <c r="A34" s="74"/>
      <c r="B34" s="78"/>
      <c r="D34" s="78"/>
      <c r="F34" s="78"/>
    </row>
    <row r="35" spans="2:6" ht="15">
      <c r="B35" s="97"/>
      <c r="D35" s="97"/>
      <c r="F35" s="97"/>
    </row>
  </sheetData>
  <sheetProtection/>
  <printOptions/>
  <pageMargins left="0.7" right="0.7" top="0.75" bottom="0.75" header="0.3" footer="0.3"/>
  <pageSetup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E2">
      <selection activeCell="AA34" sqref="AA34"/>
    </sheetView>
  </sheetViews>
  <sheetFormatPr defaultColWidth="9.140625" defaultRowHeight="12.75"/>
  <cols>
    <col min="1" max="1" width="4.7109375" style="0" customWidth="1"/>
    <col min="2" max="2" width="59.57421875" style="0" customWidth="1"/>
    <col min="3" max="15" width="13.7109375" style="22" customWidth="1"/>
    <col min="16" max="16" width="14.7109375" style="22" customWidth="1"/>
    <col min="17" max="18" width="14.7109375" style="0" customWidth="1"/>
    <col min="19" max="19" width="14.421875" style="0" customWidth="1"/>
    <col min="20" max="40" width="14.7109375" style="0" customWidth="1"/>
  </cols>
  <sheetData>
    <row r="1" ht="12.75">
      <c r="Q1" s="22"/>
    </row>
    <row r="2" spans="1:17" ht="12.75">
      <c r="A2" s="19" t="s">
        <v>14</v>
      </c>
      <c r="Q2" s="22"/>
    </row>
    <row r="3" ht="13.5" thickBot="1"/>
    <row r="4" spans="3:27" ht="12.75">
      <c r="C4" s="69" t="s">
        <v>26</v>
      </c>
      <c r="D4" s="69" t="s">
        <v>26</v>
      </c>
      <c r="E4" s="69" t="s">
        <v>26</v>
      </c>
      <c r="F4" s="69" t="s">
        <v>26</v>
      </c>
      <c r="G4" s="69" t="s">
        <v>26</v>
      </c>
      <c r="H4" s="69" t="s">
        <v>26</v>
      </c>
      <c r="I4" s="69" t="s">
        <v>26</v>
      </c>
      <c r="J4" s="69" t="s">
        <v>26</v>
      </c>
      <c r="K4" s="69" t="s">
        <v>26</v>
      </c>
      <c r="L4" s="69" t="s">
        <v>26</v>
      </c>
      <c r="M4" s="69" t="s">
        <v>26</v>
      </c>
      <c r="N4" s="69" t="s">
        <v>26</v>
      </c>
      <c r="O4" s="69" t="s">
        <v>26</v>
      </c>
      <c r="P4" s="69" t="s">
        <v>26</v>
      </c>
      <c r="Q4" s="69" t="s">
        <v>26</v>
      </c>
      <c r="R4" s="69" t="s">
        <v>26</v>
      </c>
      <c r="S4" s="69" t="s">
        <v>26</v>
      </c>
      <c r="T4" s="69" t="s">
        <v>26</v>
      </c>
      <c r="U4" s="69" t="s">
        <v>26</v>
      </c>
      <c r="V4" s="69" t="s">
        <v>26</v>
      </c>
      <c r="W4" s="69" t="s">
        <v>26</v>
      </c>
      <c r="X4" s="69" t="s">
        <v>26</v>
      </c>
      <c r="Y4" s="69" t="s">
        <v>26</v>
      </c>
      <c r="Z4" s="69" t="s">
        <v>26</v>
      </c>
      <c r="AA4" s="69" t="s">
        <v>26</v>
      </c>
    </row>
    <row r="5" spans="3:27" ht="13.5" thickBot="1">
      <c r="C5" s="70">
        <v>40269</v>
      </c>
      <c r="D5" s="70">
        <v>40299</v>
      </c>
      <c r="E5" s="70">
        <v>40330</v>
      </c>
      <c r="F5" s="70">
        <v>40360</v>
      </c>
      <c r="G5" s="70">
        <v>40391</v>
      </c>
      <c r="H5" s="70">
        <v>40422</v>
      </c>
      <c r="I5" s="70">
        <v>40452</v>
      </c>
      <c r="J5" s="70">
        <v>40483</v>
      </c>
      <c r="K5" s="70">
        <v>40513</v>
      </c>
      <c r="L5" s="70">
        <v>40544</v>
      </c>
      <c r="M5" s="70">
        <v>40575</v>
      </c>
      <c r="N5" s="70">
        <v>40603</v>
      </c>
      <c r="O5" s="70">
        <v>40634</v>
      </c>
      <c r="P5" s="70">
        <v>40664</v>
      </c>
      <c r="Q5" s="70">
        <v>40695</v>
      </c>
      <c r="R5" s="70">
        <v>40725</v>
      </c>
      <c r="S5" s="70">
        <v>40756</v>
      </c>
      <c r="T5" s="70">
        <v>40787</v>
      </c>
      <c r="U5" s="70">
        <v>40817</v>
      </c>
      <c r="V5" s="70">
        <v>40848</v>
      </c>
      <c r="W5" s="70">
        <v>40878</v>
      </c>
      <c r="X5" s="70">
        <v>40909</v>
      </c>
      <c r="Y5" s="70">
        <v>40940</v>
      </c>
      <c r="Z5" s="70">
        <v>40969</v>
      </c>
      <c r="AA5" s="70">
        <v>41000</v>
      </c>
    </row>
    <row r="6" spans="1:27" ht="13.5" thickTop="1">
      <c r="A6" s="23">
        <v>1</v>
      </c>
      <c r="B6" s="2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2.75">
      <c r="A7" s="27">
        <f>A6+1</f>
        <v>2</v>
      </c>
      <c r="B7" s="29" t="s">
        <v>28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3.5" thickBot="1">
      <c r="A8" s="27">
        <f aca="true" t="shared" si="0" ref="A8:A35">A7+1</f>
        <v>3</v>
      </c>
      <c r="B8" s="64" t="s">
        <v>29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3.5" thickTop="1">
      <c r="A9" s="27">
        <f t="shared" si="0"/>
        <v>4</v>
      </c>
      <c r="B9" s="29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2.75">
      <c r="A10" s="27">
        <f t="shared" si="0"/>
        <v>5</v>
      </c>
      <c r="B10" s="29" t="s">
        <v>30</v>
      </c>
      <c r="C10" s="71">
        <v>67654397</v>
      </c>
      <c r="D10" s="24">
        <f aca="true" t="shared" si="1" ref="D10:R10">C10+C13</f>
        <v>66991119</v>
      </c>
      <c r="E10" s="24">
        <f t="shared" si="1"/>
        <v>66327841</v>
      </c>
      <c r="F10" s="24">
        <f>E10+E13</f>
        <v>65664563</v>
      </c>
      <c r="G10" s="24">
        <f>F10+F13</f>
        <v>65001285</v>
      </c>
      <c r="H10" s="24">
        <f t="shared" si="1"/>
        <v>64338007</v>
      </c>
      <c r="I10" s="24">
        <f t="shared" si="1"/>
        <v>63674729</v>
      </c>
      <c r="J10" s="24">
        <f t="shared" si="1"/>
        <v>63011451</v>
      </c>
      <c r="K10" s="24">
        <f t="shared" si="1"/>
        <v>62348173</v>
      </c>
      <c r="L10" s="24">
        <f t="shared" si="1"/>
        <v>61684895</v>
      </c>
      <c r="M10" s="24">
        <f t="shared" si="1"/>
        <v>61021617</v>
      </c>
      <c r="N10" s="24">
        <f t="shared" si="1"/>
        <v>60358339</v>
      </c>
      <c r="O10" s="24">
        <f t="shared" si="1"/>
        <v>59695061</v>
      </c>
      <c r="P10" s="24">
        <f t="shared" si="1"/>
        <v>59031783</v>
      </c>
      <c r="Q10" s="24">
        <f t="shared" si="1"/>
        <v>58368505</v>
      </c>
      <c r="R10" s="24">
        <f t="shared" si="1"/>
        <v>57705227</v>
      </c>
      <c r="S10" s="24">
        <f>R10+R13</f>
        <v>57041949</v>
      </c>
      <c r="T10" s="24">
        <f aca="true" t="shared" si="2" ref="T10:AA10">S10+S13</f>
        <v>56378671</v>
      </c>
      <c r="U10" s="24">
        <f t="shared" si="2"/>
        <v>55715393</v>
      </c>
      <c r="V10" s="24">
        <f t="shared" si="2"/>
        <v>55052115</v>
      </c>
      <c r="W10" s="24">
        <f t="shared" si="2"/>
        <v>54388837</v>
      </c>
      <c r="X10" s="24">
        <f t="shared" si="2"/>
        <v>53725559</v>
      </c>
      <c r="Y10" s="24">
        <f t="shared" si="2"/>
        <v>53062281</v>
      </c>
      <c r="Z10" s="24">
        <f t="shared" si="2"/>
        <v>52399003</v>
      </c>
      <c r="AA10" s="24">
        <f t="shared" si="2"/>
        <v>51735725</v>
      </c>
    </row>
    <row r="11" spans="1:27" ht="12.75">
      <c r="A11" s="27">
        <f t="shared" si="0"/>
        <v>6</v>
      </c>
      <c r="B11" s="29"/>
      <c r="C11" s="71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>
      <c r="A12" s="27">
        <f t="shared" si="0"/>
        <v>7</v>
      </c>
      <c r="B12" s="29" t="s">
        <v>86</v>
      </c>
      <c r="C12" s="7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2.75">
      <c r="A13" s="27">
        <f t="shared" si="0"/>
        <v>8</v>
      </c>
      <c r="B13" s="29" t="s">
        <v>85</v>
      </c>
      <c r="C13" s="71">
        <f>-663278</f>
        <v>-663278</v>
      </c>
      <c r="D13" s="24">
        <f>C13</f>
        <v>-663278</v>
      </c>
      <c r="E13" s="24">
        <f aca="true" t="shared" si="3" ref="E13:S13">D13</f>
        <v>-663278</v>
      </c>
      <c r="F13" s="24">
        <f t="shared" si="3"/>
        <v>-663278</v>
      </c>
      <c r="G13" s="24">
        <f t="shared" si="3"/>
        <v>-663278</v>
      </c>
      <c r="H13" s="24">
        <f t="shared" si="3"/>
        <v>-663278</v>
      </c>
      <c r="I13" s="24">
        <f t="shared" si="3"/>
        <v>-663278</v>
      </c>
      <c r="J13" s="24">
        <f t="shared" si="3"/>
        <v>-663278</v>
      </c>
      <c r="K13" s="24">
        <f t="shared" si="3"/>
        <v>-663278</v>
      </c>
      <c r="L13" s="24">
        <f t="shared" si="3"/>
        <v>-663278</v>
      </c>
      <c r="M13" s="24">
        <f t="shared" si="3"/>
        <v>-663278</v>
      </c>
      <c r="N13" s="24">
        <f t="shared" si="3"/>
        <v>-663278</v>
      </c>
      <c r="O13" s="24">
        <f t="shared" si="3"/>
        <v>-663278</v>
      </c>
      <c r="P13" s="24">
        <f t="shared" si="3"/>
        <v>-663278</v>
      </c>
      <c r="Q13" s="24">
        <f t="shared" si="3"/>
        <v>-663278</v>
      </c>
      <c r="R13" s="24">
        <f t="shared" si="3"/>
        <v>-663278</v>
      </c>
      <c r="S13" s="24">
        <f t="shared" si="3"/>
        <v>-663278</v>
      </c>
      <c r="T13" s="24">
        <f aca="true" t="shared" si="4" ref="T13:AA13">S13</f>
        <v>-663278</v>
      </c>
      <c r="U13" s="24">
        <f t="shared" si="4"/>
        <v>-663278</v>
      </c>
      <c r="V13" s="24">
        <f t="shared" si="4"/>
        <v>-663278</v>
      </c>
      <c r="W13" s="24">
        <f t="shared" si="4"/>
        <v>-663278</v>
      </c>
      <c r="X13" s="24">
        <f t="shared" si="4"/>
        <v>-663278</v>
      </c>
      <c r="Y13" s="24">
        <f t="shared" si="4"/>
        <v>-663278</v>
      </c>
      <c r="Z13" s="24">
        <f t="shared" si="4"/>
        <v>-663278</v>
      </c>
      <c r="AA13" s="24">
        <f t="shared" si="4"/>
        <v>-663278</v>
      </c>
    </row>
    <row r="14" spans="1:27" ht="12.75">
      <c r="A14" s="27">
        <f t="shared" si="0"/>
        <v>9</v>
      </c>
      <c r="B14" s="29"/>
      <c r="C14" s="7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4">
      <c r="A15" s="27">
        <f t="shared" si="0"/>
        <v>10</v>
      </c>
      <c r="B15" s="73" t="s">
        <v>89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3.5" thickBot="1">
      <c r="A16" s="27">
        <f t="shared" si="0"/>
        <v>11</v>
      </c>
      <c r="B16" s="64" t="s">
        <v>90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3.5" thickTop="1">
      <c r="A17" s="27">
        <f t="shared" si="0"/>
        <v>12</v>
      </c>
      <c r="B17" s="29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2.75">
      <c r="A18" s="27">
        <f t="shared" si="0"/>
        <v>13</v>
      </c>
      <c r="B18" s="73" t="s">
        <v>31</v>
      </c>
      <c r="C18" s="24">
        <v>17033121.36</v>
      </c>
      <c r="D18" s="24">
        <f>C18+C26</f>
        <v>16335206.36</v>
      </c>
      <c r="E18" s="24">
        <f>D18+D26</f>
        <v>15637291.36</v>
      </c>
      <c r="F18" s="24">
        <f aca="true" t="shared" si="5" ref="F18:R18">E18+E26</f>
        <v>14939376.36</v>
      </c>
      <c r="G18" s="24">
        <f t="shared" si="5"/>
        <v>14241461.36</v>
      </c>
      <c r="H18" s="24">
        <f t="shared" si="5"/>
        <v>13543546.36</v>
      </c>
      <c r="I18" s="24">
        <f t="shared" si="5"/>
        <v>12845631.36</v>
      </c>
      <c r="J18" s="24">
        <f t="shared" si="5"/>
        <v>12147716.36</v>
      </c>
      <c r="K18" s="24">
        <f t="shared" si="5"/>
        <v>11449801.36</v>
      </c>
      <c r="L18" s="24">
        <f t="shared" si="5"/>
        <v>10751886.36</v>
      </c>
      <c r="M18" s="24">
        <f t="shared" si="5"/>
        <v>10053971.36</v>
      </c>
      <c r="N18" s="24">
        <f t="shared" si="5"/>
        <v>9356056.36</v>
      </c>
      <c r="O18" s="24">
        <f t="shared" si="5"/>
        <v>8658141.36</v>
      </c>
      <c r="P18" s="24">
        <f t="shared" si="5"/>
        <v>7960226.359999999</v>
      </c>
      <c r="Q18" s="24">
        <f t="shared" si="5"/>
        <v>7262311.359999999</v>
      </c>
      <c r="R18" s="24">
        <f t="shared" si="5"/>
        <v>6564396.359999999</v>
      </c>
      <c r="S18" s="24">
        <f>R18+R26</f>
        <v>5866481.359999999</v>
      </c>
      <c r="T18" s="24">
        <f aca="true" t="shared" si="6" ref="T18:AA18">S18+S26</f>
        <v>5168566.359999999</v>
      </c>
      <c r="U18" s="24">
        <f t="shared" si="6"/>
        <v>4470651.359999999</v>
      </c>
      <c r="V18" s="24">
        <f t="shared" si="6"/>
        <v>3772736.3599999994</v>
      </c>
      <c r="W18" s="24">
        <f t="shared" si="6"/>
        <v>3074821.3599999994</v>
      </c>
      <c r="X18" s="24">
        <f t="shared" si="6"/>
        <v>2376906.3599999994</v>
      </c>
      <c r="Y18" s="24">
        <f t="shared" si="6"/>
        <v>1678991.3599999994</v>
      </c>
      <c r="Z18" s="24">
        <f t="shared" si="6"/>
        <v>981076.3599999994</v>
      </c>
      <c r="AA18" s="24">
        <f t="shared" si="6"/>
        <v>283161.3599999994</v>
      </c>
    </row>
    <row r="19" spans="1:27" ht="12.75">
      <c r="A19" s="27">
        <f t="shared" si="0"/>
        <v>14</v>
      </c>
      <c r="B19" s="2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2.75">
      <c r="A20" s="27">
        <f t="shared" si="0"/>
        <v>15</v>
      </c>
      <c r="B20" s="29" t="s">
        <v>33</v>
      </c>
      <c r="C20" s="24">
        <v>13794354.1</v>
      </c>
      <c r="D20" s="24">
        <f>C20</f>
        <v>13794354.1</v>
      </c>
      <c r="E20" s="24">
        <f aca="true" t="shared" si="7" ref="E20:S20">D20</f>
        <v>13794354.1</v>
      </c>
      <c r="F20" s="24">
        <f t="shared" si="7"/>
        <v>13794354.1</v>
      </c>
      <c r="G20" s="24">
        <f t="shared" si="7"/>
        <v>13794354.1</v>
      </c>
      <c r="H20" s="24">
        <f t="shared" si="7"/>
        <v>13794354.1</v>
      </c>
      <c r="I20" s="24">
        <f t="shared" si="7"/>
        <v>13794354.1</v>
      </c>
      <c r="J20" s="24">
        <f t="shared" si="7"/>
        <v>13794354.1</v>
      </c>
      <c r="K20" s="24">
        <f t="shared" si="7"/>
        <v>13794354.1</v>
      </c>
      <c r="L20" s="24">
        <f t="shared" si="7"/>
        <v>13794354.1</v>
      </c>
      <c r="M20" s="24">
        <f t="shared" si="7"/>
        <v>13794354.1</v>
      </c>
      <c r="N20" s="24">
        <f t="shared" si="7"/>
        <v>13794354.1</v>
      </c>
      <c r="O20" s="24">
        <f t="shared" si="7"/>
        <v>13794354.1</v>
      </c>
      <c r="P20" s="24">
        <f t="shared" si="7"/>
        <v>13794354.1</v>
      </c>
      <c r="Q20" s="24">
        <f t="shared" si="7"/>
        <v>13794354.1</v>
      </c>
      <c r="R20" s="24">
        <f t="shared" si="7"/>
        <v>13794354.1</v>
      </c>
      <c r="S20" s="24">
        <f t="shared" si="7"/>
        <v>13794354.1</v>
      </c>
      <c r="T20" s="24">
        <f aca="true" t="shared" si="8" ref="T20:AA20">S20</f>
        <v>13794354.1</v>
      </c>
      <c r="U20" s="24">
        <f t="shared" si="8"/>
        <v>13794354.1</v>
      </c>
      <c r="V20" s="24">
        <f t="shared" si="8"/>
        <v>13794354.1</v>
      </c>
      <c r="W20" s="24">
        <f t="shared" si="8"/>
        <v>13794354.1</v>
      </c>
      <c r="X20" s="24">
        <f t="shared" si="8"/>
        <v>13794354.1</v>
      </c>
      <c r="Y20" s="24">
        <f t="shared" si="8"/>
        <v>13794354.1</v>
      </c>
      <c r="Z20" s="24">
        <f t="shared" si="8"/>
        <v>13794354.1</v>
      </c>
      <c r="AA20" s="24">
        <f t="shared" si="8"/>
        <v>13794354.1</v>
      </c>
    </row>
    <row r="21" spans="1:27" ht="12.75">
      <c r="A21" s="27">
        <f t="shared" si="0"/>
        <v>16</v>
      </c>
      <c r="B21" s="2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2.75">
      <c r="A22" s="27">
        <f t="shared" si="0"/>
        <v>17</v>
      </c>
      <c r="B22" s="29" t="s">
        <v>88</v>
      </c>
      <c r="C22" s="24">
        <v>1998778.99</v>
      </c>
      <c r="D22" s="24">
        <f>C22</f>
        <v>1998778.99</v>
      </c>
      <c r="E22" s="24">
        <f aca="true" t="shared" si="9" ref="E22:S22">D22</f>
        <v>1998778.99</v>
      </c>
      <c r="F22" s="24">
        <f t="shared" si="9"/>
        <v>1998778.99</v>
      </c>
      <c r="G22" s="24">
        <f t="shared" si="9"/>
        <v>1998778.99</v>
      </c>
      <c r="H22" s="24">
        <f t="shared" si="9"/>
        <v>1998778.99</v>
      </c>
      <c r="I22" s="24">
        <f t="shared" si="9"/>
        <v>1998778.99</v>
      </c>
      <c r="J22" s="24">
        <f t="shared" si="9"/>
        <v>1998778.99</v>
      </c>
      <c r="K22" s="24">
        <f t="shared" si="9"/>
        <v>1998778.99</v>
      </c>
      <c r="L22" s="24">
        <f t="shared" si="9"/>
        <v>1998778.99</v>
      </c>
      <c r="M22" s="24">
        <f t="shared" si="9"/>
        <v>1998778.99</v>
      </c>
      <c r="N22" s="24">
        <f t="shared" si="9"/>
        <v>1998778.99</v>
      </c>
      <c r="O22" s="24">
        <f t="shared" si="9"/>
        <v>1998778.99</v>
      </c>
      <c r="P22" s="24">
        <f t="shared" si="9"/>
        <v>1998778.99</v>
      </c>
      <c r="Q22" s="24">
        <f t="shared" si="9"/>
        <v>1998778.99</v>
      </c>
      <c r="R22" s="24">
        <f t="shared" si="9"/>
        <v>1998778.99</v>
      </c>
      <c r="S22" s="24">
        <f t="shared" si="9"/>
        <v>1998778.99</v>
      </c>
      <c r="T22" s="24">
        <f aca="true" t="shared" si="10" ref="T22:AA22">S22</f>
        <v>1998778.99</v>
      </c>
      <c r="U22" s="24">
        <f t="shared" si="10"/>
        <v>1998778.99</v>
      </c>
      <c r="V22" s="24">
        <f t="shared" si="10"/>
        <v>1998778.99</v>
      </c>
      <c r="W22" s="24">
        <f t="shared" si="10"/>
        <v>1998778.99</v>
      </c>
      <c r="X22" s="24">
        <f t="shared" si="10"/>
        <v>1998778.99</v>
      </c>
      <c r="Y22" s="24">
        <f t="shared" si="10"/>
        <v>1998778.99</v>
      </c>
      <c r="Z22" s="24">
        <f t="shared" si="10"/>
        <v>1998778.99</v>
      </c>
      <c r="AA22" s="24">
        <f t="shared" si="10"/>
        <v>1998778.99</v>
      </c>
    </row>
    <row r="23" spans="1:27" ht="12.75">
      <c r="A23" s="27">
        <f t="shared" si="0"/>
        <v>18</v>
      </c>
      <c r="B23" s="29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2.75">
      <c r="A24" s="27">
        <f t="shared" si="0"/>
        <v>19</v>
      </c>
      <c r="B24" s="2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12.75">
      <c r="A25" s="27">
        <f t="shared" si="0"/>
        <v>20</v>
      </c>
      <c r="B25" s="73" t="s">
        <v>86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2.75">
      <c r="A26" s="27">
        <f t="shared" si="0"/>
        <v>21</v>
      </c>
      <c r="B26" s="29" t="s">
        <v>87</v>
      </c>
      <c r="C26" s="24">
        <v>-697915</v>
      </c>
      <c r="D26" s="24">
        <v>-697915</v>
      </c>
      <c r="E26" s="24">
        <f>D26</f>
        <v>-697915</v>
      </c>
      <c r="F26" s="24">
        <f aca="true" t="shared" si="11" ref="F26:S26">E26</f>
        <v>-697915</v>
      </c>
      <c r="G26" s="24">
        <f t="shared" si="11"/>
        <v>-697915</v>
      </c>
      <c r="H26" s="24">
        <f t="shared" si="11"/>
        <v>-697915</v>
      </c>
      <c r="I26" s="24">
        <f t="shared" si="11"/>
        <v>-697915</v>
      </c>
      <c r="J26" s="24">
        <f t="shared" si="11"/>
        <v>-697915</v>
      </c>
      <c r="K26" s="24">
        <f t="shared" si="11"/>
        <v>-697915</v>
      </c>
      <c r="L26" s="24">
        <f t="shared" si="11"/>
        <v>-697915</v>
      </c>
      <c r="M26" s="24">
        <f t="shared" si="11"/>
        <v>-697915</v>
      </c>
      <c r="N26" s="24">
        <f t="shared" si="11"/>
        <v>-697915</v>
      </c>
      <c r="O26" s="24">
        <f t="shared" si="11"/>
        <v>-697915</v>
      </c>
      <c r="P26" s="24">
        <f t="shared" si="11"/>
        <v>-697915</v>
      </c>
      <c r="Q26" s="24">
        <f t="shared" si="11"/>
        <v>-697915</v>
      </c>
      <c r="R26" s="24">
        <f t="shared" si="11"/>
        <v>-697915</v>
      </c>
      <c r="S26" s="24">
        <f t="shared" si="11"/>
        <v>-697915</v>
      </c>
      <c r="T26" s="24">
        <f aca="true" t="shared" si="12" ref="T26:AA26">S26</f>
        <v>-697915</v>
      </c>
      <c r="U26" s="24">
        <f t="shared" si="12"/>
        <v>-697915</v>
      </c>
      <c r="V26" s="24">
        <f t="shared" si="12"/>
        <v>-697915</v>
      </c>
      <c r="W26" s="24">
        <f t="shared" si="12"/>
        <v>-697915</v>
      </c>
      <c r="X26" s="24">
        <f t="shared" si="12"/>
        <v>-697915</v>
      </c>
      <c r="Y26" s="24">
        <f t="shared" si="12"/>
        <v>-697915</v>
      </c>
      <c r="Z26" s="24">
        <f t="shared" si="12"/>
        <v>-697915</v>
      </c>
      <c r="AA26" s="24">
        <f t="shared" si="12"/>
        <v>-697915</v>
      </c>
    </row>
    <row r="27" spans="1:27" ht="12.75">
      <c r="A27" s="27">
        <f t="shared" si="0"/>
        <v>22</v>
      </c>
      <c r="B27" s="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3.5" thickBot="1">
      <c r="A28" s="27">
        <f t="shared" si="0"/>
        <v>23</v>
      </c>
      <c r="B28" s="64" t="s">
        <v>32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3.5" thickTop="1">
      <c r="A29" s="27">
        <f t="shared" si="0"/>
        <v>24</v>
      </c>
      <c r="B29" s="2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2.75">
      <c r="A30" s="27">
        <f t="shared" si="0"/>
        <v>25</v>
      </c>
      <c r="B30" s="2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2.75">
      <c r="A31" s="27">
        <f t="shared" si="0"/>
        <v>26</v>
      </c>
      <c r="B31" s="29" t="s">
        <v>34</v>
      </c>
      <c r="C31" s="24">
        <v>86184.68</v>
      </c>
      <c r="D31" s="24">
        <f>C31</f>
        <v>86184.68</v>
      </c>
      <c r="E31" s="24">
        <f aca="true" t="shared" si="13" ref="E31:S31">D31</f>
        <v>86184.68</v>
      </c>
      <c r="F31" s="24">
        <f t="shared" si="13"/>
        <v>86184.68</v>
      </c>
      <c r="G31" s="24">
        <f t="shared" si="13"/>
        <v>86184.68</v>
      </c>
      <c r="H31" s="24">
        <f t="shared" si="13"/>
        <v>86184.68</v>
      </c>
      <c r="I31" s="24">
        <f t="shared" si="13"/>
        <v>86184.68</v>
      </c>
      <c r="J31" s="24">
        <f t="shared" si="13"/>
        <v>86184.68</v>
      </c>
      <c r="K31" s="24">
        <f t="shared" si="13"/>
        <v>86184.68</v>
      </c>
      <c r="L31" s="24">
        <f t="shared" si="13"/>
        <v>86184.68</v>
      </c>
      <c r="M31" s="24">
        <f t="shared" si="13"/>
        <v>86184.68</v>
      </c>
      <c r="N31" s="24">
        <f t="shared" si="13"/>
        <v>86184.68</v>
      </c>
      <c r="O31" s="24">
        <f t="shared" si="13"/>
        <v>86184.68</v>
      </c>
      <c r="P31" s="24">
        <f t="shared" si="13"/>
        <v>86184.68</v>
      </c>
      <c r="Q31" s="24">
        <f t="shared" si="13"/>
        <v>86184.68</v>
      </c>
      <c r="R31" s="24">
        <f t="shared" si="13"/>
        <v>86184.68</v>
      </c>
      <c r="S31" s="24">
        <f t="shared" si="13"/>
        <v>86184.68</v>
      </c>
      <c r="T31" s="24">
        <f aca="true" t="shared" si="14" ref="T31:AA31">S31</f>
        <v>86184.68</v>
      </c>
      <c r="U31" s="24">
        <f t="shared" si="14"/>
        <v>86184.68</v>
      </c>
      <c r="V31" s="24">
        <f t="shared" si="14"/>
        <v>86184.68</v>
      </c>
      <c r="W31" s="24">
        <f t="shared" si="14"/>
        <v>86184.68</v>
      </c>
      <c r="X31" s="24">
        <f t="shared" si="14"/>
        <v>86184.68</v>
      </c>
      <c r="Y31" s="24">
        <f t="shared" si="14"/>
        <v>86184.68</v>
      </c>
      <c r="Z31" s="24">
        <f t="shared" si="14"/>
        <v>86184.68</v>
      </c>
      <c r="AA31" s="24">
        <f t="shared" si="14"/>
        <v>86184.68</v>
      </c>
    </row>
    <row r="32" spans="1:27" ht="12.75">
      <c r="A32" s="27">
        <f t="shared" si="0"/>
        <v>27</v>
      </c>
      <c r="B32" s="2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2.75">
      <c r="A33" s="27">
        <f t="shared" si="0"/>
        <v>28</v>
      </c>
      <c r="B33" s="29" t="s">
        <v>124</v>
      </c>
      <c r="C33" s="24"/>
      <c r="D33" s="24"/>
      <c r="E33" s="24"/>
      <c r="F33" s="24"/>
      <c r="G33" s="24"/>
      <c r="H33" s="24"/>
      <c r="I33" s="24"/>
      <c r="J33" s="24">
        <f>6984638.88</f>
        <v>6984638.88</v>
      </c>
      <c r="K33" s="24">
        <f>J33+6967825.45</f>
        <v>13952464.33</v>
      </c>
      <c r="L33" s="24">
        <f>K33-139809.84</f>
        <v>13812654.49</v>
      </c>
      <c r="M33" s="24">
        <f>L33+112516.21</f>
        <v>13925170.700000001</v>
      </c>
      <c r="N33" s="24">
        <f>M33-15401.74</f>
        <v>13909768.96</v>
      </c>
      <c r="O33" s="24">
        <f aca="true" t="shared" si="15" ref="O33:Z33">N33</f>
        <v>13909768.96</v>
      </c>
      <c r="P33" s="24">
        <f t="shared" si="15"/>
        <v>13909768.96</v>
      </c>
      <c r="Q33" s="24">
        <f t="shared" si="15"/>
        <v>13909768.96</v>
      </c>
      <c r="R33" s="24">
        <f t="shared" si="15"/>
        <v>13909768.96</v>
      </c>
      <c r="S33" s="24">
        <f t="shared" si="15"/>
        <v>13909768.96</v>
      </c>
      <c r="T33" s="24">
        <f t="shared" si="15"/>
        <v>13909768.96</v>
      </c>
      <c r="U33" s="24">
        <f t="shared" si="15"/>
        <v>13909768.96</v>
      </c>
      <c r="V33" s="24">
        <f t="shared" si="15"/>
        <v>13909768.96</v>
      </c>
      <c r="W33" s="24">
        <f t="shared" si="15"/>
        <v>13909768.96</v>
      </c>
      <c r="X33" s="24">
        <f t="shared" si="15"/>
        <v>13909768.96</v>
      </c>
      <c r="Y33" s="24">
        <f t="shared" si="15"/>
        <v>13909768.96</v>
      </c>
      <c r="Z33" s="24">
        <f t="shared" si="15"/>
        <v>13909768.96</v>
      </c>
      <c r="AA33" s="24">
        <f>Z33</f>
        <v>13909768.96</v>
      </c>
    </row>
    <row r="34" spans="1:27" ht="12.75">
      <c r="A34" s="27">
        <f t="shared" si="0"/>
        <v>29</v>
      </c>
      <c r="B34" s="29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3.5" thickBot="1">
      <c r="A35" s="27">
        <f t="shared" si="0"/>
        <v>30</v>
      </c>
      <c r="B35" s="3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3:4" ht="12.75">
      <c r="C36" s="26"/>
      <c r="D36" s="26"/>
    </row>
    <row r="37" spans="2:4" ht="12.75">
      <c r="B37" t="s">
        <v>134</v>
      </c>
      <c r="C37" s="26"/>
      <c r="D37" s="26"/>
    </row>
    <row r="38" spans="2:8" ht="12.75">
      <c r="B38" t="s">
        <v>135</v>
      </c>
      <c r="C38" s="72"/>
      <c r="H38" s="26"/>
    </row>
    <row r="39" ht="12.75">
      <c r="H39" s="26"/>
    </row>
    <row r="40" spans="3:8" ht="12.75">
      <c r="C40" s="72"/>
      <c r="D40" s="72"/>
      <c r="H40" s="26"/>
    </row>
    <row r="41" spans="3:4" ht="12.75">
      <c r="C41" s="72"/>
      <c r="D41" s="72"/>
    </row>
    <row r="42" spans="3:4" ht="12.75">
      <c r="C42" s="72"/>
      <c r="D42" s="72"/>
    </row>
    <row r="43" spans="3:4" ht="12.75">
      <c r="C43" s="26"/>
      <c r="D43" s="26"/>
    </row>
    <row r="44" spans="3:4" ht="12.75">
      <c r="C44" s="72"/>
      <c r="D44" s="72"/>
    </row>
  </sheetData>
  <sheetProtection/>
  <printOptions/>
  <pageMargins left="0.2" right="0.21" top="1" bottom="1" header="0.5" footer="0.5"/>
  <pageSetup fitToWidth="3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6" sqref="A56"/>
    </sheetView>
  </sheetViews>
  <sheetFormatPr defaultColWidth="11.421875" defaultRowHeight="12.75" outlineLevelRow="2"/>
  <cols>
    <col min="1" max="1" width="9.00390625" style="80" bestFit="1" customWidth="1"/>
    <col min="2" max="2" width="12.28125" style="80" bestFit="1" customWidth="1"/>
    <col min="3" max="3" width="19.421875" style="80" bestFit="1" customWidth="1"/>
    <col min="4" max="4" width="33.7109375" style="80" customWidth="1"/>
    <col min="5" max="5" width="11.7109375" style="80" customWidth="1"/>
    <col min="6" max="6" width="28.7109375" style="80" customWidth="1"/>
    <col min="7" max="7" width="9.8515625" style="80" customWidth="1"/>
    <col min="8" max="8" width="21.28125" style="80" bestFit="1" customWidth="1"/>
    <col min="9" max="9" width="11.8515625" style="80" bestFit="1" customWidth="1"/>
    <col min="10" max="16384" width="11.421875" style="80" customWidth="1"/>
  </cols>
  <sheetData>
    <row r="1" ht="12.75">
      <c r="A1" s="79" t="s">
        <v>73</v>
      </c>
    </row>
    <row r="4" spans="1:9" ht="12.75">
      <c r="A4" s="108"/>
      <c r="B4" s="108"/>
      <c r="C4" s="108"/>
      <c r="D4" s="108"/>
      <c r="E4" s="108" t="s">
        <v>128</v>
      </c>
      <c r="F4" s="108" t="s">
        <v>97</v>
      </c>
      <c r="G4" s="108" t="s">
        <v>98</v>
      </c>
      <c r="H4" s="108"/>
      <c r="I4" s="108"/>
    </row>
    <row r="5" spans="1:9" ht="12.75">
      <c r="A5" s="107" t="s">
        <v>17</v>
      </c>
      <c r="B5" s="107" t="s">
        <v>74</v>
      </c>
      <c r="C5" s="107" t="s">
        <v>18</v>
      </c>
      <c r="D5" s="107" t="s">
        <v>19</v>
      </c>
      <c r="E5" s="107" t="s">
        <v>127</v>
      </c>
      <c r="F5" s="107" t="s">
        <v>99</v>
      </c>
      <c r="G5" s="107" t="s">
        <v>100</v>
      </c>
      <c r="H5" s="107" t="s">
        <v>20</v>
      </c>
      <c r="I5" s="107" t="s">
        <v>75</v>
      </c>
    </row>
    <row r="6" spans="1:9" ht="12.75" outlineLevel="2">
      <c r="A6" s="80" t="s">
        <v>79</v>
      </c>
      <c r="B6" s="80" t="s">
        <v>21</v>
      </c>
      <c r="C6" s="80" t="s">
        <v>76</v>
      </c>
      <c r="D6" s="80" t="s">
        <v>80</v>
      </c>
      <c r="E6" s="80" t="s">
        <v>77</v>
      </c>
      <c r="F6" s="80" t="s">
        <v>78</v>
      </c>
      <c r="G6" s="80" t="s">
        <v>22</v>
      </c>
      <c r="H6" s="103">
        <v>663278</v>
      </c>
      <c r="I6" s="81">
        <v>40203</v>
      </c>
    </row>
    <row r="7" spans="1:9" ht="12.75" outlineLevel="2">
      <c r="A7" s="80" t="s">
        <v>79</v>
      </c>
      <c r="B7" s="80" t="s">
        <v>21</v>
      </c>
      <c r="C7" s="80" t="s">
        <v>76</v>
      </c>
      <c r="D7" s="80" t="s">
        <v>80</v>
      </c>
      <c r="E7" s="80" t="s">
        <v>77</v>
      </c>
      <c r="F7" s="80" t="s">
        <v>78</v>
      </c>
      <c r="G7" s="80" t="s">
        <v>22</v>
      </c>
      <c r="H7" s="103">
        <v>663278</v>
      </c>
      <c r="I7" s="81">
        <v>40234</v>
      </c>
    </row>
    <row r="8" spans="1:9" ht="12.75" outlineLevel="2">
      <c r="A8" s="80" t="s">
        <v>79</v>
      </c>
      <c r="B8" s="80" t="s">
        <v>21</v>
      </c>
      <c r="C8" s="80" t="s">
        <v>76</v>
      </c>
      <c r="D8" s="80" t="s">
        <v>80</v>
      </c>
      <c r="E8" s="80" t="s">
        <v>77</v>
      </c>
      <c r="F8" s="80" t="s">
        <v>78</v>
      </c>
      <c r="G8" s="80" t="s">
        <v>22</v>
      </c>
      <c r="H8" s="103">
        <v>663278</v>
      </c>
      <c r="I8" s="81">
        <v>40262</v>
      </c>
    </row>
    <row r="9" spans="1:9" ht="12.75" outlineLevel="2">
      <c r="A9" s="80" t="s">
        <v>79</v>
      </c>
      <c r="B9" s="80" t="s">
        <v>21</v>
      </c>
      <c r="C9" s="80" t="s">
        <v>76</v>
      </c>
      <c r="D9" s="80" t="s">
        <v>80</v>
      </c>
      <c r="E9" s="80" t="s">
        <v>77</v>
      </c>
      <c r="F9" s="80" t="s">
        <v>78</v>
      </c>
      <c r="G9" s="80" t="s">
        <v>22</v>
      </c>
      <c r="H9" s="103">
        <v>663278</v>
      </c>
      <c r="I9" s="81">
        <v>40293</v>
      </c>
    </row>
    <row r="10" spans="1:9" ht="12.75" outlineLevel="2">
      <c r="A10" s="80" t="s">
        <v>79</v>
      </c>
      <c r="B10" s="80" t="s">
        <v>21</v>
      </c>
      <c r="C10" s="80" t="s">
        <v>76</v>
      </c>
      <c r="D10" s="80" t="s">
        <v>80</v>
      </c>
      <c r="E10" s="80" t="s">
        <v>82</v>
      </c>
      <c r="F10" s="80" t="s">
        <v>83</v>
      </c>
      <c r="G10" s="80" t="s">
        <v>22</v>
      </c>
      <c r="H10" s="103">
        <v>663278</v>
      </c>
      <c r="I10" s="81">
        <v>40323</v>
      </c>
    </row>
    <row r="11" spans="1:9" ht="12.75" outlineLevel="2">
      <c r="A11" s="80" t="s">
        <v>79</v>
      </c>
      <c r="B11" s="80" t="s">
        <v>21</v>
      </c>
      <c r="C11" s="80" t="s">
        <v>76</v>
      </c>
      <c r="D11" s="80" t="s">
        <v>80</v>
      </c>
      <c r="E11" s="80" t="s">
        <v>82</v>
      </c>
      <c r="F11" s="80" t="s">
        <v>83</v>
      </c>
      <c r="G11" s="80" t="s">
        <v>22</v>
      </c>
      <c r="H11" s="103">
        <v>663278</v>
      </c>
      <c r="I11" s="81">
        <v>40354</v>
      </c>
    </row>
    <row r="12" spans="1:9" ht="12.75" outlineLevel="2">
      <c r="A12" s="80" t="s">
        <v>79</v>
      </c>
      <c r="B12" s="80" t="s">
        <v>21</v>
      </c>
      <c r="C12" s="80" t="s">
        <v>76</v>
      </c>
      <c r="D12" s="80" t="s">
        <v>80</v>
      </c>
      <c r="E12" s="80" t="s">
        <v>82</v>
      </c>
      <c r="F12" s="80" t="s">
        <v>83</v>
      </c>
      <c r="G12" s="80" t="s">
        <v>22</v>
      </c>
      <c r="H12" s="103">
        <v>663278</v>
      </c>
      <c r="I12" s="81">
        <v>40384</v>
      </c>
    </row>
    <row r="13" spans="1:9" ht="12.75" outlineLevel="2">
      <c r="A13" s="80" t="s">
        <v>79</v>
      </c>
      <c r="B13" s="80" t="s">
        <v>21</v>
      </c>
      <c r="C13" s="80" t="s">
        <v>76</v>
      </c>
      <c r="D13" s="80" t="s">
        <v>80</v>
      </c>
      <c r="E13" s="80" t="s">
        <v>82</v>
      </c>
      <c r="F13" s="80" t="s">
        <v>83</v>
      </c>
      <c r="G13" s="80" t="s">
        <v>22</v>
      </c>
      <c r="H13" s="103">
        <v>663278</v>
      </c>
      <c r="I13" s="81">
        <v>40415</v>
      </c>
    </row>
    <row r="14" spans="1:9" ht="12.75" outlineLevel="2">
      <c r="A14" s="80" t="s">
        <v>79</v>
      </c>
      <c r="B14" s="80" t="s">
        <v>21</v>
      </c>
      <c r="C14" s="80" t="s">
        <v>76</v>
      </c>
      <c r="D14" s="80" t="s">
        <v>80</v>
      </c>
      <c r="E14" s="80" t="s">
        <v>77</v>
      </c>
      <c r="F14" s="80" t="s">
        <v>78</v>
      </c>
      <c r="G14" s="80" t="s">
        <v>22</v>
      </c>
      <c r="H14" s="103">
        <v>663278</v>
      </c>
      <c r="I14" s="81">
        <v>40446</v>
      </c>
    </row>
    <row r="15" spans="1:9" ht="12.75" outlineLevel="2">
      <c r="A15" s="80" t="s">
        <v>79</v>
      </c>
      <c r="B15" s="80" t="s">
        <v>21</v>
      </c>
      <c r="C15" s="80" t="s">
        <v>76</v>
      </c>
      <c r="D15" s="80" t="s">
        <v>80</v>
      </c>
      <c r="E15" s="80" t="s">
        <v>77</v>
      </c>
      <c r="F15" s="80" t="s">
        <v>78</v>
      </c>
      <c r="G15" s="80" t="s">
        <v>22</v>
      </c>
      <c r="H15" s="103">
        <v>663278</v>
      </c>
      <c r="I15" s="81">
        <v>40476</v>
      </c>
    </row>
    <row r="16" spans="1:9" ht="12.75" outlineLevel="2">
      <c r="A16" s="80" t="s">
        <v>79</v>
      </c>
      <c r="B16" s="80" t="s">
        <v>21</v>
      </c>
      <c r="C16" s="80" t="s">
        <v>76</v>
      </c>
      <c r="D16" s="80" t="s">
        <v>80</v>
      </c>
      <c r="E16" s="80" t="s">
        <v>77</v>
      </c>
      <c r="F16" s="80" t="s">
        <v>78</v>
      </c>
      <c r="G16" s="80" t="s">
        <v>22</v>
      </c>
      <c r="H16" s="103">
        <v>663278</v>
      </c>
      <c r="I16" s="81">
        <v>40507</v>
      </c>
    </row>
    <row r="17" spans="1:9" ht="12.75" outlineLevel="2">
      <c r="A17" s="80" t="s">
        <v>79</v>
      </c>
      <c r="B17" s="80" t="s">
        <v>21</v>
      </c>
      <c r="C17" s="80" t="s">
        <v>76</v>
      </c>
      <c r="D17" s="80" t="s">
        <v>80</v>
      </c>
      <c r="E17" s="80" t="s">
        <v>77</v>
      </c>
      <c r="F17" s="80" t="s">
        <v>78</v>
      </c>
      <c r="G17" s="80" t="s">
        <v>22</v>
      </c>
      <c r="H17" s="109">
        <v>663278</v>
      </c>
      <c r="I17" s="81">
        <v>40537</v>
      </c>
    </row>
    <row r="18" spans="1:9" ht="12.75" outlineLevel="2">
      <c r="A18" s="88" t="s">
        <v>101</v>
      </c>
      <c r="H18" s="111">
        <f>SUM(H6:H17)</f>
        <v>7959336</v>
      </c>
      <c r="I18" s="81"/>
    </row>
    <row r="19" spans="1:9" ht="12.75">
      <c r="A19" s="90"/>
      <c r="B19" s="90"/>
      <c r="C19" s="90"/>
      <c r="D19" s="90"/>
      <c r="E19" s="90"/>
      <c r="F19" s="90"/>
      <c r="G19" s="90"/>
      <c r="H19" s="106"/>
      <c r="I19" s="89"/>
    </row>
    <row r="20" spans="1:9" ht="12.75">
      <c r="A20" s="104" t="s">
        <v>81</v>
      </c>
      <c r="B20" s="104" t="s">
        <v>21</v>
      </c>
      <c r="C20" s="104" t="s">
        <v>76</v>
      </c>
      <c r="D20" s="104" t="s">
        <v>84</v>
      </c>
      <c r="E20" s="104" t="s">
        <v>77</v>
      </c>
      <c r="F20" s="104" t="s">
        <v>125</v>
      </c>
      <c r="G20" s="104" t="s">
        <v>22</v>
      </c>
      <c r="H20" s="103">
        <v>594001.33</v>
      </c>
      <c r="I20" s="105">
        <v>40203</v>
      </c>
    </row>
    <row r="21" spans="1:9" ht="12.75">
      <c r="A21" s="104" t="s">
        <v>81</v>
      </c>
      <c r="B21" s="104" t="s">
        <v>21</v>
      </c>
      <c r="C21" s="104" t="s">
        <v>76</v>
      </c>
      <c r="D21" s="104" t="s">
        <v>84</v>
      </c>
      <c r="E21" s="104" t="s">
        <v>77</v>
      </c>
      <c r="F21" s="104" t="s">
        <v>125</v>
      </c>
      <c r="G21" s="104" t="s">
        <v>22</v>
      </c>
      <c r="H21" s="103">
        <v>594001.33</v>
      </c>
      <c r="I21" s="105">
        <v>40234</v>
      </c>
    </row>
    <row r="22" spans="1:9" ht="12.75">
      <c r="A22" s="104" t="s">
        <v>81</v>
      </c>
      <c r="B22" s="104" t="s">
        <v>21</v>
      </c>
      <c r="C22" s="104" t="s">
        <v>76</v>
      </c>
      <c r="D22" s="104" t="s">
        <v>84</v>
      </c>
      <c r="E22" s="104" t="s">
        <v>77</v>
      </c>
      <c r="F22" s="104" t="s">
        <v>125</v>
      </c>
      <c r="G22" s="104" t="s">
        <v>22</v>
      </c>
      <c r="H22" s="103">
        <v>594001.33</v>
      </c>
      <c r="I22" s="105">
        <v>40262</v>
      </c>
    </row>
    <row r="23" spans="1:9" ht="12.75">
      <c r="A23" s="104" t="s">
        <v>81</v>
      </c>
      <c r="B23" s="104" t="s">
        <v>21</v>
      </c>
      <c r="C23" s="104" t="s">
        <v>76</v>
      </c>
      <c r="D23" s="104" t="s">
        <v>84</v>
      </c>
      <c r="E23" s="104" t="s">
        <v>77</v>
      </c>
      <c r="F23" s="104" t="s">
        <v>125</v>
      </c>
      <c r="G23" s="104" t="s">
        <v>22</v>
      </c>
      <c r="H23" s="103">
        <v>594001.33</v>
      </c>
      <c r="I23" s="105">
        <v>40293</v>
      </c>
    </row>
    <row r="24" spans="1:9" ht="12.75">
      <c r="A24" s="104" t="s">
        <v>81</v>
      </c>
      <c r="B24" s="104" t="s">
        <v>21</v>
      </c>
      <c r="C24" s="104" t="s">
        <v>76</v>
      </c>
      <c r="D24" s="104" t="s">
        <v>102</v>
      </c>
      <c r="E24" s="104" t="s">
        <v>82</v>
      </c>
      <c r="F24" s="104" t="s">
        <v>126</v>
      </c>
      <c r="G24" s="104" t="s">
        <v>22</v>
      </c>
      <c r="H24" s="103">
        <v>79667.67</v>
      </c>
      <c r="I24" s="105">
        <v>40293</v>
      </c>
    </row>
    <row r="25" spans="1:9" ht="12.75">
      <c r="A25" s="104" t="s">
        <v>81</v>
      </c>
      <c r="B25" s="104" t="s">
        <v>21</v>
      </c>
      <c r="C25" s="104" t="s">
        <v>76</v>
      </c>
      <c r="D25" s="104" t="s">
        <v>84</v>
      </c>
      <c r="E25" s="104" t="s">
        <v>82</v>
      </c>
      <c r="F25" s="104" t="s">
        <v>126</v>
      </c>
      <c r="G25" s="104" t="s">
        <v>22</v>
      </c>
      <c r="H25" s="103">
        <v>697915</v>
      </c>
      <c r="I25" s="105">
        <v>40323</v>
      </c>
    </row>
    <row r="26" spans="1:9" ht="12.75">
      <c r="A26" s="104" t="s">
        <v>81</v>
      </c>
      <c r="B26" s="104" t="s">
        <v>21</v>
      </c>
      <c r="C26" s="104" t="s">
        <v>76</v>
      </c>
      <c r="D26" s="104" t="s">
        <v>84</v>
      </c>
      <c r="E26" s="104" t="s">
        <v>82</v>
      </c>
      <c r="F26" s="104" t="s">
        <v>126</v>
      </c>
      <c r="G26" s="104" t="s">
        <v>22</v>
      </c>
      <c r="H26" s="103">
        <v>697915</v>
      </c>
      <c r="I26" s="105">
        <v>40354</v>
      </c>
    </row>
    <row r="27" spans="1:9" ht="12.75">
      <c r="A27" s="104" t="s">
        <v>81</v>
      </c>
      <c r="B27" s="104" t="s">
        <v>21</v>
      </c>
      <c r="C27" s="104" t="s">
        <v>76</v>
      </c>
      <c r="D27" s="104" t="s">
        <v>84</v>
      </c>
      <c r="E27" s="104" t="s">
        <v>82</v>
      </c>
      <c r="F27" s="104" t="s">
        <v>126</v>
      </c>
      <c r="G27" s="104" t="s">
        <v>22</v>
      </c>
      <c r="H27" s="103">
        <v>697915</v>
      </c>
      <c r="I27" s="105">
        <v>40384</v>
      </c>
    </row>
    <row r="28" spans="1:9" ht="12.75">
      <c r="A28" s="104" t="s">
        <v>81</v>
      </c>
      <c r="B28" s="104" t="s">
        <v>21</v>
      </c>
      <c r="C28" s="104" t="s">
        <v>76</v>
      </c>
      <c r="D28" s="104" t="s">
        <v>84</v>
      </c>
      <c r="E28" s="104" t="s">
        <v>82</v>
      </c>
      <c r="F28" s="104" t="s">
        <v>126</v>
      </c>
      <c r="G28" s="104" t="s">
        <v>22</v>
      </c>
      <c r="H28" s="103">
        <v>697915</v>
      </c>
      <c r="I28" s="105">
        <v>40415</v>
      </c>
    </row>
    <row r="29" spans="1:9" ht="12.75">
      <c r="A29" s="104" t="s">
        <v>81</v>
      </c>
      <c r="B29" s="104" t="s">
        <v>21</v>
      </c>
      <c r="C29" s="104" t="s">
        <v>76</v>
      </c>
      <c r="D29" s="104" t="s">
        <v>84</v>
      </c>
      <c r="E29" s="104" t="s">
        <v>82</v>
      </c>
      <c r="F29" s="104" t="s">
        <v>126</v>
      </c>
      <c r="G29" s="104" t="s">
        <v>22</v>
      </c>
      <c r="H29" s="103">
        <v>697915</v>
      </c>
      <c r="I29" s="105">
        <v>40446</v>
      </c>
    </row>
    <row r="30" spans="1:9" ht="12.75">
      <c r="A30" s="104" t="s">
        <v>81</v>
      </c>
      <c r="B30" s="104" t="s">
        <v>21</v>
      </c>
      <c r="C30" s="104" t="s">
        <v>76</v>
      </c>
      <c r="D30" s="104" t="s">
        <v>84</v>
      </c>
      <c r="E30" s="104" t="s">
        <v>82</v>
      </c>
      <c r="F30" s="104" t="s">
        <v>126</v>
      </c>
      <c r="G30" s="104" t="s">
        <v>22</v>
      </c>
      <c r="H30" s="103">
        <v>697915</v>
      </c>
      <c r="I30" s="105">
        <v>40476</v>
      </c>
    </row>
    <row r="31" spans="1:9" ht="12.75">
      <c r="A31" s="104" t="s">
        <v>81</v>
      </c>
      <c r="B31" s="104" t="s">
        <v>21</v>
      </c>
      <c r="C31" s="104" t="s">
        <v>76</v>
      </c>
      <c r="D31" s="104" t="s">
        <v>84</v>
      </c>
      <c r="E31" s="104" t="s">
        <v>82</v>
      </c>
      <c r="F31" s="104" t="s">
        <v>126</v>
      </c>
      <c r="G31" s="104" t="s">
        <v>22</v>
      </c>
      <c r="H31" s="103">
        <v>697915</v>
      </c>
      <c r="I31" s="105">
        <v>40507</v>
      </c>
    </row>
    <row r="32" spans="1:9" ht="12.75">
      <c r="A32" s="112" t="s">
        <v>81</v>
      </c>
      <c r="B32" s="112" t="s">
        <v>21</v>
      </c>
      <c r="C32" s="112" t="s">
        <v>76</v>
      </c>
      <c r="D32" s="112" t="s">
        <v>84</v>
      </c>
      <c r="E32" s="112" t="s">
        <v>82</v>
      </c>
      <c r="F32" s="112" t="s">
        <v>126</v>
      </c>
      <c r="G32" s="112" t="s">
        <v>22</v>
      </c>
      <c r="H32" s="109">
        <v>697915</v>
      </c>
      <c r="I32" s="113">
        <v>40537</v>
      </c>
    </row>
    <row r="33" spans="1:8" ht="12.75">
      <c r="A33" s="88" t="s">
        <v>103</v>
      </c>
      <c r="H33" s="114">
        <f>SUM(H20:H32)</f>
        <v>8038992.99</v>
      </c>
    </row>
    <row r="34" ht="12.75">
      <c r="A34" s="88"/>
    </row>
    <row r="35" spans="1:8" ht="13.5" thickBot="1">
      <c r="A35" s="88" t="s">
        <v>104</v>
      </c>
      <c r="H35" s="110">
        <f>H18+H33</f>
        <v>15998328.99</v>
      </c>
    </row>
    <row r="36" ht="13.5" thickTop="1"/>
  </sheetData>
  <sheetProtection/>
  <printOptions/>
  <pageMargins left="0.75" right="0.75" top="1" bottom="1" header="0.5" footer="0.5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4.7109375" style="0" customWidth="1"/>
    <col min="2" max="2" width="14.7109375" style="0" customWidth="1"/>
    <col min="4" max="4" width="6.7109375" style="0" customWidth="1"/>
  </cols>
  <sheetData>
    <row r="2" ht="12.75">
      <c r="A2" s="19" t="s">
        <v>105</v>
      </c>
    </row>
    <row r="3" ht="12.75">
      <c r="A3" s="19" t="s">
        <v>129</v>
      </c>
    </row>
    <row r="6" ht="12.75">
      <c r="A6" s="91" t="s">
        <v>106</v>
      </c>
    </row>
    <row r="9" spans="1:2" ht="12.75">
      <c r="A9" s="92" t="s">
        <v>107</v>
      </c>
      <c r="B9" s="93">
        <v>3390730</v>
      </c>
    </row>
    <row r="10" spans="1:2" ht="12.75">
      <c r="A10" s="92" t="s">
        <v>108</v>
      </c>
      <c r="B10" s="94">
        <v>-8000000</v>
      </c>
    </row>
    <row r="12" spans="1:2" ht="13.5" thickBot="1">
      <c r="A12" s="19" t="s">
        <v>109</v>
      </c>
      <c r="B12" s="95">
        <f>SUM(B9:B11)</f>
        <v>-4609270</v>
      </c>
    </row>
    <row r="13" ht="13.5" thickTop="1"/>
    <row r="16" ht="12.75">
      <c r="A16" s="91"/>
    </row>
    <row r="19" spans="1:2" ht="12.75">
      <c r="A19" s="92"/>
      <c r="B19" s="93"/>
    </row>
    <row r="20" spans="1:2" ht="12.75">
      <c r="A20" s="92"/>
      <c r="B20" s="94"/>
    </row>
    <row r="22" spans="1:2" ht="12.75">
      <c r="A22" s="19"/>
      <c r="B22" s="1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wgho</dc:creator>
  <cp:keywords/>
  <dc:description/>
  <cp:lastModifiedBy>Neal Edward Pedersen</cp:lastModifiedBy>
  <cp:lastPrinted>2011-05-09T22:08:33Z</cp:lastPrinted>
  <dcterms:created xsi:type="dcterms:W3CDTF">2005-10-03T18:05:19Z</dcterms:created>
  <dcterms:modified xsi:type="dcterms:W3CDTF">2012-01-12T19:25:47Z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