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4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FILINGS\WA\2023 Dockets\UE-230172 GRC\5-5-23 Errata Exhibits\working docs\Burns\"/>
    </mc:Choice>
  </mc:AlternateContent>
  <xr:revisionPtr revIDLastSave="0" documentId="13_ncr:1_{F686D25E-A534-446D-88AE-6339892AD742}" xr6:coauthVersionLast="47" xr6:coauthVersionMax="47" xr10:uidLastSave="{00000000-0000-0000-0000-000000000000}"/>
  <bookViews>
    <workbookView xWindow="28680" yWindow="-120" windowWidth="29040" windowHeight="15840" xr2:uid="{CE178A5E-191B-4CAC-B89C-96E35D092DD1}"/>
  </bookViews>
  <sheets>
    <sheet name="Table 7" sheetId="21" r:id="rId1"/>
    <sheet name="Rock River I Economics" sheetId="9" r:id="rId2"/>
    <sheet name="Rock River I" sheetId="20" r:id="rId3"/>
    <sheet name="Change in Nominal Costs" sheetId="2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'Rock River I Economics'!$A$1:$AM$96</definedName>
    <definedName name="_xlnm.Print_Area" localSheetId="0">'Table 7'!$A$1:$E$23</definedName>
    <definedName name="_xlnm.Print_Titles" localSheetId="1">'Rock River I Economics'!$C:$E,'Rock River I Economics'!$1:$1</definedName>
    <definedName name="PROJECT_BY_PROJECT_COSTS" localSheetId="3">[1]Main!$I$13</definedName>
    <definedName name="PROJECT_BY_PROJECT_COSTS">[2]Main!$I$13</definedName>
    <definedName name="REPOWER_COSTS" localSheetId="3">[1]Main!$I$12</definedName>
    <definedName name="REPOWER_COSTS">[2]Main!$I$12</definedName>
    <definedName name="SOLAR_CASE_NUM" localSheetId="3">[1]Main!$N$11</definedName>
    <definedName name="SOLAR_CASE_NUM">[2]Main!$N$11</definedName>
    <definedName name="SOLAR_COSTS" localSheetId="3">[1]Main!$I$11</definedName>
    <definedName name="SOLAR_COSTS">[2]Main!$I$11</definedName>
    <definedName name="Tax_Rate" localSheetId="3">'[3]Multipliers Input'!$Y$4</definedName>
    <definedName name="TRANS_COSTS" localSheetId="3">[1]Main!$I$9</definedName>
    <definedName name="TRANS_COSTS">[2]Main!$I$9</definedName>
    <definedName name="WIND_CASE_NUM" localSheetId="3">[1]Main!$N$10</definedName>
    <definedName name="WIND_CASE_NUM">[2]Main!$N$10</definedName>
    <definedName name="WIND_COSTS" localSheetId="3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1" l="1"/>
  <c r="D5" i="21"/>
  <c r="D4" i="21"/>
  <c r="D20" i="21"/>
  <c r="D19" i="21"/>
  <c r="D18" i="21"/>
  <c r="C4" i="21"/>
  <c r="C5" i="21"/>
  <c r="C6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X111" i="9" l="1"/>
  <c r="T111" i="9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C7" i="21" l="1"/>
  <c r="C21" i="21" s="1"/>
  <c r="E121" i="9"/>
  <c r="D7" i="21" s="1"/>
  <c r="D21" i="21" s="1"/>
  <c r="C20" i="21"/>
  <c r="E96" i="9"/>
  <c r="C18" i="2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19" i="21" s="1"/>
  <c r="E60" i="9"/>
  <c r="E55" i="9" s="1"/>
  <c r="H19" i="9" l="1"/>
  <c r="E66" i="9" l="1"/>
  <c r="E71" i="9" s="1"/>
  <c r="E65" i="9"/>
  <c r="E70" i="9" s="1"/>
  <c r="E39" i="9" l="1"/>
  <c r="E45" i="9" l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<sst xmlns="http://schemas.openxmlformats.org/spreadsheetml/2006/main" count="240" uniqueCount="128">
  <si>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</si>
  <si>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</si>
  <si>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</si>
  <si>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</si>
  <si>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</si>
  <si>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</si>
  <si>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</si>
  <si>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</si>
  <si>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</si>
  <si>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</si>
  <si>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</si>
  <si>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</si>
  <si>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</si>
  <si>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</si>
  <si>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</si>
  <si>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</si>
  <si>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</si>
  <si>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</si>
  <si>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</si>
  <si>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</si>
  <si>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</si>
  <si>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</si>
  <si>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</si>
  <si>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</si>
  <si>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</si>
  <si>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</si>
  <si>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</si>
  <si>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</si>
  <si>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</si>
  <si>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</si>
  <si>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</si>
  <si>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</si>
  <si>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</si>
  <si>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</si>
  <si>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</si>
  <si>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</si>
  <si>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</si>
  <si>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</si>
  <si>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</si>
  <si>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</si>
  <si>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</si>
  <si>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</si>
  <si>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</si>
  <si>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</si>
  <si>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</si>
  <si>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</si>
  <si>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</si>
  <si>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</si>
  <si>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</si>
  <si>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</si>
  <si>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</si>
  <si>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</si>
  <si>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</si>
  <si>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</si>
  <si>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</si>
  <si>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</si>
  <si>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</si>
  <si>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</si>
  <si>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</si>
  <si>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</si>
  <si>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</si>
  <si>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</si>
  <si>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</si>
  <si>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</si>
  <si>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</si>
  <si>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</si>
  <si>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</si>
  <si>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</si>
  <si>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</si>
  <si>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</si>
  <si>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</si>
  <si>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</si>
  <si>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</si>
  <si>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</si>
  <si>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</si>
  <si>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</si>
  <si>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</si>
  <si>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</si>
  <si>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</si>
  <si>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</si>
  <si>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</si>
  <si>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</si>
  <si>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</si>
  <si>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</si>
  <si>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</si>
  <si>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</si>
  <si>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</si>
  <si>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</si>
  <si>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</si>
  <si>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</si>
  <si>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</si>
  <si>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</si>
  <si>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</si>
  <si>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</si>
  <si>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</si>
  <si>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</si>
  <si>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</si>
  <si>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</si>
  <si>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</si>
  <si>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</si>
  <si>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</si>
  <si>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</si>
  <si>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</si>
  <si>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</si>
  <si>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</si>
  <si>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</si>
  <si>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</si>
  <si>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</si>
  <si>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</si>
  <si>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</si>
  <si>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</si>
  <si>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</si>
  <si>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</si>
  <si>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</si>
  <si>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</si>
  <si>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</si>
  <si>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</si>
  <si>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</si>
  <si>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</si>
  <si>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</si>
  <si>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</si>
  <si>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60%PTC</t>
  </si>
  <si>
    <t>Table 1 Rock River 1 110% vs 60%PTC</t>
  </si>
  <si>
    <t>Medium Natural Gas, SCGHG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</si>
  <si>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</si>
  <si>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</si>
  <si>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</si>
  <si>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Table 7 Rock River 1 110%PTC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</si>
</sst>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2" fillId="0" borderId="0" xfId="0" applyNumberFormat="1" applyFont="1" applyFill="1" applyAlignment="1">
      <alignment horizontal="center"/>
    </xf>
    <xf numFmtId="7" fontId="23" fillId="0" borderId="23" xfId="0" applyNumberFormat="1" applyFont="1" applyBorder="1" applyAlignment="1">
      <alignment horizontal="center" vertical="center"/>
    </xf>
    <xf numFmtId="171" fontId="20" fillId="0" borderId="24" xfId="0" applyNumberFormat="1" applyFont="1" applyBorder="1" applyAlignment="1">
      <alignment horizontal="center"/>
    </xf>
    <xf numFmtId="7" fontId="23" fillId="0" borderId="25" xfId="0" applyNumberFormat="1" applyFont="1" applyBorder="1" applyAlignment="1">
      <alignment horizontal="center" vertic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110.45489212476458</c:v>
                </c:pt>
                <c:pt idx="18">
                  <c:v>112.83519505005326</c:v>
                </c:pt>
                <c:pt idx="19">
                  <c:v>115.2667935033819</c:v>
                </c:pt>
                <c:pt idx="20">
                  <c:v>117.75079290337978</c:v>
                </c:pt>
                <c:pt idx="21">
                  <c:v>120.2883224904476</c:v>
                </c:pt>
                <c:pt idx="22">
                  <c:v>122.88053584011674</c:v>
                </c:pt>
                <c:pt idx="23">
                  <c:v>125.52861138747124</c:v>
                </c:pt>
                <c:pt idx="24">
                  <c:v>128.23375296287125</c:v>
                </c:pt>
                <c:pt idx="25">
                  <c:v>130.99719033922111</c:v>
                </c:pt>
                <c:pt idx="26">
                  <c:v>133.82017979103131</c:v>
                </c:pt>
                <c:pt idx="27">
                  <c:v>136.70400466552803</c:v>
                </c:pt>
                <c:pt idx="28">
                  <c:v>139.64997596607014</c:v>
                </c:pt>
                <c:pt idx="29">
                  <c:v>142.65943294813894</c:v>
                </c:pt>
                <c:pt idx="30">
                  <c:v>145.73374372817133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Nominal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Nominal Costs'!$E$1:$X$1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'Change in Nominal Costs'!$E$2:$X$2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21"/>
  <sheetViews>
    <sheetView tabSelected="1" view="pageLayout" zoomScaleNormal="100" workbookViewId="0">
      <selection activeCell="E3" sqref="E3"/>
    </sheetView>
  </sheetViews>
  <sheetFormatPr defaultRowHeight="15" x14ac:dyDescent="0.25"/>
  <cols>
    <col min="2" max="2" width="32.85546875" bestFit="1" customWidth="1"/>
    <col min="3" max="4" width="15.85546875" customWidth="1"/>
  </cols>
  <sheetData>
    <row r="2" spans="2:4" ht="15.75" thickBot="1" x14ac:dyDescent="0.3">
      <c r="B2" t="s">
        <v>127</v>
      </c>
    </row>
    <row r="3" spans="2:4" ht="93.75" customHeight="1" thickBot="1" x14ac:dyDescent="0.3">
      <c r="B3" s="153"/>
      <c r="C3" s="154" t="s">
        <v>109</v>
      </c>
      <c r="D3" s="155" t="s">
        <v>110</v>
      </c>
    </row>
    <row r="4" spans="2:4" ht="19.5" thickBot="1" x14ac:dyDescent="0.3">
      <c r="B4" s="156" t="s">
        <v>111</v>
      </c>
      <c r="C4" s="166">
        <f>'Rock River I Economics'!$E$91</f>
        <v>-91.694776150774715</v>
      </c>
      <c r="D4" s="167">
        <f>-'Rock River I Economics'!$E$96</f>
        <v>42.593170805743725</v>
      </c>
    </row>
    <row r="5" spans="2:4" ht="19.5" thickBot="1" x14ac:dyDescent="0.3">
      <c r="B5" s="156" t="s">
        <v>112</v>
      </c>
      <c r="C5" s="166">
        <f>'Rock River I Economics'!$E$40</f>
        <v>-54.088915295332981</v>
      </c>
      <c r="D5" s="167">
        <f>-'Rock River I Economics'!$E$45</f>
        <v>25.124859938403997</v>
      </c>
    </row>
    <row r="6" spans="2:4" ht="19.5" thickBot="1" x14ac:dyDescent="0.3">
      <c r="B6" s="157" t="s">
        <v>113</v>
      </c>
      <c r="C6" s="168">
        <f>'Rock River I Economics'!$E$66</f>
        <v>-15.116082550411681</v>
      </c>
      <c r="D6" s="167">
        <f>-'Rock River I Economics'!$E$71</f>
        <v>7.0215765064383895</v>
      </c>
    </row>
    <row r="7" spans="2:4" ht="16.5" thickBot="1" x14ac:dyDescent="0.3">
      <c r="B7" s="156" t="s">
        <v>123</v>
      </c>
      <c r="C7" s="168">
        <f>'Rock River I Economics'!$E$116</f>
        <v>-167.35293900610745</v>
      </c>
      <c r="D7" s="167">
        <f>-'Rock River I Economics'!$E$121</f>
        <v>77.737169064130171</v>
      </c>
    </row>
    <row r="9" spans="2:4" ht="15.75" thickBot="1" x14ac:dyDescent="0.3">
      <c r="B9" t="s">
        <v>121</v>
      </c>
    </row>
    <row r="10" spans="2:4" ht="79.5" thickBot="1" x14ac:dyDescent="0.3">
      <c r="B10" s="153"/>
      <c r="C10" s="154" t="s">
        <v>109</v>
      </c>
      <c r="D10" s="155" t="s">
        <v>110</v>
      </c>
    </row>
    <row r="11" spans="2:4" ht="19.5" thickBot="1" x14ac:dyDescent="0.3">
      <c r="B11" s="156" t="s">
        <v>111</v>
      </c>
      <c r="C11" s="166">
        <v>-67.757945002233015</v>
      </c>
      <c r="D11" s="167">
        <v>31.474265449765387</v>
      </c>
    </row>
    <row r="12" spans="2:4" ht="19.5" thickBot="1" x14ac:dyDescent="0.3">
      <c r="B12" s="156" t="s">
        <v>112</v>
      </c>
      <c r="C12" s="166">
        <v>-30.152084146791271</v>
      </c>
      <c r="D12" s="167">
        <v>14.005954582425657</v>
      </c>
    </row>
    <row r="13" spans="2:4" ht="19.5" thickBot="1" x14ac:dyDescent="0.3">
      <c r="B13" s="157" t="s">
        <v>113</v>
      </c>
      <c r="C13" s="168">
        <v>8.8207485981300326</v>
      </c>
      <c r="D13" s="167">
        <v>-4.0973288495399496</v>
      </c>
    </row>
    <row r="14" spans="2:4" ht="16.5" thickBot="1" x14ac:dyDescent="0.3">
      <c r="B14" s="157" t="s">
        <v>123</v>
      </c>
      <c r="C14" s="168">
        <v>-143.41610785756569</v>
      </c>
      <c r="D14" s="167">
        <v>66.618263708151815</v>
      </c>
    </row>
    <row r="16" spans="2:4" ht="15.75" thickBot="1" x14ac:dyDescent="0.3">
      <c r="B16" t="s">
        <v>122</v>
      </c>
    </row>
    <row r="17" spans="2:4" ht="79.5" thickBot="1" x14ac:dyDescent="0.3">
      <c r="B17" s="153"/>
      <c r="C17" s="154" t="s">
        <v>109</v>
      </c>
      <c r="D17" s="155" t="s">
        <v>110</v>
      </c>
    </row>
    <row r="18" spans="2:4" ht="16.5" thickBot="1" x14ac:dyDescent="0.3">
      <c r="B18" s="156" t="s">
        <v>114</v>
      </c>
      <c r="C18" s="166">
        <f>C4-C11</f>
        <v>-23.9368311485417</v>
      </c>
      <c r="D18" s="167">
        <f t="shared" ref="D18:D21" si="0">D4-D11</f>
        <v>11.118905355978338</v>
      </c>
    </row>
    <row r="19" spans="2:4" ht="16.5" thickBot="1" x14ac:dyDescent="0.3">
      <c r="B19" s="156" t="s">
        <v>115</v>
      </c>
      <c r="C19" s="166">
        <f>C5-C12</f>
        <v>-23.93683114854171</v>
      </c>
      <c r="D19" s="167">
        <f t="shared" si="0"/>
        <v>11.11890535597834</v>
      </c>
    </row>
    <row r="20" spans="2:4" ht="16.5" thickBot="1" x14ac:dyDescent="0.3">
      <c r="B20" s="157" t="s">
        <v>116</v>
      </c>
      <c r="C20" s="168">
        <f>C6-C13</f>
        <v>-23.936831148541714</v>
      </c>
      <c r="D20" s="167">
        <f t="shared" si="0"/>
        <v>11.118905355978338</v>
      </c>
    </row>
    <row r="21" spans="2:4" ht="16.5" thickBot="1" x14ac:dyDescent="0.3">
      <c r="B21" s="156" t="s">
        <v>123</v>
      </c>
      <c r="C21" s="168">
        <f>C7-C14</f>
        <v>-23.936831148541756</v>
      </c>
      <c r="D21" s="167">
        <f t="shared" si="0"/>
        <v>11.118905355978356</v>
      </c>
    </row>
  </sheetData>
  <pageMargins left="0.7" right="0.7" top="0.75" bottom="0.75" header="0.3" footer="0.3"/>
  <pageSetup orientation="portrait" r:id="rId1"/>
  <headerFooter>
    <oddHeader>&amp;LREFILED April 19, 2023 REVISED May 5,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view="pageLayout" zoomScaleNormal="85" workbookViewId="0">
      <selection activeCell="I14" sqref="I14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hidden="1" customWidth="1" outlineLevel="1"/>
    <col min="9" max="9" width="9.140625" style="1" customWidth="1" collapsed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84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85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89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83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106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7.25" x14ac:dyDescent="0.3">
      <c r="A22" s="141" t="s">
        <v>124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88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86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87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82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7.25" x14ac:dyDescent="0.3">
      <c r="A48" s="141" t="s">
        <v>125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88</v>
      </c>
      <c r="F50" s="7">
        <v>0</v>
      </c>
      <c r="G50" s="7">
        <v>0</v>
      </c>
      <c r="H50" s="7">
        <v>0</v>
      </c>
      <c r="I50" s="165">
        <v>-19.197382608710434</v>
      </c>
      <c r="J50" s="165">
        <v>-22.932484897457844</v>
      </c>
      <c r="K50" s="165">
        <v>-18.706387305457252</v>
      </c>
      <c r="L50" s="165">
        <v>-21.472521754895897</v>
      </c>
      <c r="M50" s="165">
        <v>-28.929678348660619</v>
      </c>
      <c r="N50" s="165">
        <v>-23.490160656395865</v>
      </c>
      <c r="O50" s="165">
        <v>-22.488383015337313</v>
      </c>
      <c r="P50" s="165">
        <v>-21.914907278822561</v>
      </c>
      <c r="Q50" s="165">
        <v>-25.12954341803799</v>
      </c>
      <c r="R50" s="165">
        <v>-27.922210949156057</v>
      </c>
      <c r="S50" s="165">
        <v>-28.050973530167461</v>
      </c>
      <c r="T50" s="165">
        <v>-29.108926615915856</v>
      </c>
      <c r="U50" s="165">
        <v>-42.624151344006513</v>
      </c>
      <c r="V50" s="165">
        <v>-36.332475254421993</v>
      </c>
      <c r="W50" s="165">
        <v>-36.216119960555069</v>
      </c>
      <c r="X50" s="165">
        <v>-37.152021759710259</v>
      </c>
      <c r="Y50" s="165">
        <v>-42.299967486276074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-30.522871206363593</v>
      </c>
      <c r="R52" s="7">
        <f t="shared" ref="R52:AM52" si="19">Q52*(1+$D$3)</f>
        <v>-31.180639080860729</v>
      </c>
      <c r="S52" s="7">
        <f t="shared" si="19"/>
        <v>-31.852581853053277</v>
      </c>
      <c r="T52" s="7">
        <f t="shared" si="19"/>
        <v>-32.539004991986573</v>
      </c>
      <c r="U52" s="7">
        <f t="shared" si="19"/>
        <v>-33.24022054956388</v>
      </c>
      <c r="V52" s="7">
        <f t="shared" si="19"/>
        <v>-33.956547302406982</v>
      </c>
      <c r="W52" s="7">
        <f t="shared" si="19"/>
        <v>-34.688310896773849</v>
      </c>
      <c r="X52" s="7">
        <f t="shared" si="19"/>
        <v>-35.435843996599324</v>
      </c>
      <c r="Y52" s="7">
        <f t="shared" si="19"/>
        <v>-36.19948643472604</v>
      </c>
      <c r="Z52" s="7">
        <f t="shared" si="19"/>
        <v>-36.979585367394385</v>
      </c>
      <c r="AA52" s="7">
        <f t="shared" si="19"/>
        <v>-37.776495432061729</v>
      </c>
      <c r="AB52" s="7">
        <f t="shared" si="19"/>
        <v>-38.59057890862266</v>
      </c>
      <c r="AC52" s="7">
        <f t="shared" si="19"/>
        <v>-39.422205884103477</v>
      </c>
      <c r="AD52" s="7">
        <f t="shared" si="19"/>
        <v>-40.271754420905907</v>
      </c>
      <c r="AE52" s="7">
        <f t="shared" si="19"/>
        <v>-41.139610728676431</v>
      </c>
      <c r="AF52" s="7">
        <f t="shared" si="19"/>
        <v>-42.026169339879409</v>
      </c>
      <c r="AG52" s="7">
        <f t="shared" si="19"/>
        <v>-42.931833289153808</v>
      </c>
      <c r="AH52" s="7">
        <f t="shared" si="19"/>
        <v>-43.85701429653507</v>
      </c>
      <c r="AI52" s="7">
        <f t="shared" si="19"/>
        <v>-44.802132954625399</v>
      </c>
      <c r="AJ52" s="7">
        <f t="shared" si="19"/>
        <v>-45.767618919797577</v>
      </c>
      <c r="AK52" s="7">
        <f t="shared" si="19"/>
        <v>-46.753911107519215</v>
      </c>
      <c r="AL52" s="7">
        <f t="shared" si="19"/>
        <v>-47.761457891886252</v>
      </c>
      <c r="AM52" s="7">
        <f t="shared" si="19"/>
        <v>-48.790717309456397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-37.641573613137346</v>
      </c>
      <c r="X53" s="7">
        <f t="shared" ref="X53:AM53" si="20">W53*(1+$D$3)</f>
        <v>-38.452749524500454</v>
      </c>
      <c r="Y53" s="7">
        <f t="shared" si="20"/>
        <v>-39.281406276753437</v>
      </c>
      <c r="Z53" s="7">
        <f t="shared" si="20"/>
        <v>-40.127920582017474</v>
      </c>
      <c r="AA53" s="7">
        <f t="shared" si="20"/>
        <v>-40.992677270559952</v>
      </c>
      <c r="AB53" s="7">
        <f t="shared" si="20"/>
        <v>-41.876069465740514</v>
      </c>
      <c r="AC53" s="7">
        <f t="shared" si="20"/>
        <v>-42.778498762727217</v>
      </c>
      <c r="AD53" s="7">
        <f t="shared" si="20"/>
        <v>-43.700375411063987</v>
      </c>
      <c r="AE53" s="7">
        <f t="shared" si="20"/>
        <v>-44.642118501172412</v>
      </c>
      <c r="AF53" s="7">
        <f t="shared" si="20"/>
        <v>-45.604156154872676</v>
      </c>
      <c r="AG53" s="7">
        <f t="shared" si="20"/>
        <v>-46.586925720010179</v>
      </c>
      <c r="AH53" s="7">
        <f t="shared" si="20"/>
        <v>-47.590873969276394</v>
      </c>
      <c r="AI53" s="7">
        <f t="shared" si="20"/>
        <v>-48.616457303314299</v>
      </c>
      <c r="AJ53" s="7">
        <f t="shared" si="20"/>
        <v>-49.664141958200723</v>
      </c>
      <c r="AK53" s="7">
        <f t="shared" si="20"/>
        <v>-50.734404217399948</v>
      </c>
      <c r="AL53" s="7">
        <f t="shared" si="20"/>
        <v>-51.827730628284918</v>
      </c>
      <c r="AM53" s="7">
        <f t="shared" si="20"/>
        <v>-52.944618223324454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86</v>
      </c>
      <c r="E55" s="7">
        <f>$E60/$E$9*1000</f>
        <v>-30.385548716146108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-19.197382608710434</v>
      </c>
      <c r="J55" s="7">
        <f t="shared" si="21"/>
        <v>-22.932484897457844</v>
      </c>
      <c r="K55" s="7">
        <f t="shared" si="21"/>
        <v>-18.706387305457252</v>
      </c>
      <c r="L55" s="7">
        <f t="shared" si="21"/>
        <v>-21.472521754895897</v>
      </c>
      <c r="M55" s="7">
        <f t="shared" si="21"/>
        <v>-28.929678348660619</v>
      </c>
      <c r="N55" s="7">
        <f t="shared" si="21"/>
        <v>-23.490160656395865</v>
      </c>
      <c r="O55" s="7">
        <f t="shared" si="21"/>
        <v>-22.488383015337313</v>
      </c>
      <c r="P55" s="7">
        <f t="shared" si="21"/>
        <v>-21.914907278822561</v>
      </c>
      <c r="Q55" s="7">
        <f t="shared" si="21"/>
        <v>-25.12954341803799</v>
      </c>
      <c r="R55" s="7">
        <f t="shared" si="21"/>
        <v>-27.922210949156057</v>
      </c>
      <c r="S55" s="7">
        <f t="shared" si="21"/>
        <v>-28.050973530167461</v>
      </c>
      <c r="T55" s="7">
        <f t="shared" si="21"/>
        <v>-29.108926615915856</v>
      </c>
      <c r="U55" s="7">
        <f t="shared" si="21"/>
        <v>-42.624151344006513</v>
      </c>
      <c r="V55" s="7">
        <f t="shared" si="21"/>
        <v>-36.332475254421993</v>
      </c>
      <c r="W55" s="7">
        <f t="shared" si="21"/>
        <v>-36.216119960555069</v>
      </c>
      <c r="X55" s="7">
        <f t="shared" si="21"/>
        <v>-37.152021759710259</v>
      </c>
      <c r="Y55" s="7">
        <f t="shared" si="21"/>
        <v>-42.299967486276074</v>
      </c>
      <c r="Z55" s="7">
        <f t="shared" si="21"/>
        <v>-36.979585367394385</v>
      </c>
      <c r="AA55" s="7">
        <f t="shared" si="21"/>
        <v>-37.776495432061729</v>
      </c>
      <c r="AB55" s="7">
        <f t="shared" si="21"/>
        <v>-38.59057890862266</v>
      </c>
      <c r="AC55" s="7">
        <f t="shared" si="21"/>
        <v>-39.422205884103477</v>
      </c>
      <c r="AD55" s="7">
        <f t="shared" si="21"/>
        <v>-40.271754420905907</v>
      </c>
      <c r="AE55" s="7">
        <f t="shared" si="21"/>
        <v>-41.139610728676431</v>
      </c>
      <c r="AF55" s="7">
        <f t="shared" si="21"/>
        <v>-42.026169339879409</v>
      </c>
      <c r="AG55" s="7">
        <f t="shared" si="21"/>
        <v>-42.931833289153808</v>
      </c>
      <c r="AH55" s="7">
        <f t="shared" si="21"/>
        <v>-43.85701429653507</v>
      </c>
      <c r="AI55" s="7">
        <f t="shared" si="21"/>
        <v>-44.802132954625399</v>
      </c>
      <c r="AJ55" s="7">
        <f t="shared" si="21"/>
        <v>-45.767618919797577</v>
      </c>
      <c r="AK55" s="7">
        <f t="shared" si="21"/>
        <v>-46.753911107519215</v>
      </c>
      <c r="AL55" s="7">
        <f t="shared" si="21"/>
        <v>-47.761457891886252</v>
      </c>
      <c r="AM55" s="7">
        <f t="shared" si="21"/>
        <v>-48.790717309456397</v>
      </c>
    </row>
    <row r="56" spans="1:39" x14ac:dyDescent="0.25">
      <c r="A56" s="131">
        <f>MIN(A$1:A55)-1</f>
        <v>-19</v>
      </c>
      <c r="B56" s="131"/>
      <c r="C56" s="144" t="s">
        <v>87</v>
      </c>
      <c r="E56" s="7">
        <f>$E61/$E$9*1000</f>
        <v>-31.210819859266476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-19.197382608710434</v>
      </c>
      <c r="J56" s="7">
        <f t="shared" si="22"/>
        <v>-22.932484897457844</v>
      </c>
      <c r="K56" s="7">
        <f t="shared" si="22"/>
        <v>-18.706387305457252</v>
      </c>
      <c r="L56" s="7">
        <f t="shared" si="22"/>
        <v>-21.472521754895897</v>
      </c>
      <c r="M56" s="7">
        <f t="shared" si="22"/>
        <v>-28.929678348660619</v>
      </c>
      <c r="N56" s="7">
        <f t="shared" si="22"/>
        <v>-23.490160656395865</v>
      </c>
      <c r="O56" s="7">
        <f t="shared" si="22"/>
        <v>-22.488383015337313</v>
      </c>
      <c r="P56" s="7">
        <f t="shared" si="22"/>
        <v>-21.914907278822561</v>
      </c>
      <c r="Q56" s="7">
        <f t="shared" si="22"/>
        <v>-25.12954341803799</v>
      </c>
      <c r="R56" s="7">
        <f t="shared" si="22"/>
        <v>-27.922210949156057</v>
      </c>
      <c r="S56" s="7">
        <f t="shared" si="22"/>
        <v>-28.050973530167461</v>
      </c>
      <c r="T56" s="7">
        <f t="shared" si="22"/>
        <v>-29.108926615915856</v>
      </c>
      <c r="U56" s="7">
        <f t="shared" si="22"/>
        <v>-42.624151344006513</v>
      </c>
      <c r="V56" s="7">
        <f t="shared" si="22"/>
        <v>-36.332475254421993</v>
      </c>
      <c r="W56" s="7">
        <f t="shared" si="22"/>
        <v>-36.216119960555069</v>
      </c>
      <c r="X56" s="7">
        <f t="shared" si="22"/>
        <v>-37.152021759710259</v>
      </c>
      <c r="Y56" s="7">
        <f t="shared" si="22"/>
        <v>-42.299967486276074</v>
      </c>
      <c r="Z56" s="7">
        <f t="shared" si="22"/>
        <v>-40.127920582017474</v>
      </c>
      <c r="AA56" s="7">
        <f t="shared" si="22"/>
        <v>-40.992677270559952</v>
      </c>
      <c r="AB56" s="7">
        <f t="shared" si="22"/>
        <v>-41.876069465740514</v>
      </c>
      <c r="AC56" s="7">
        <f t="shared" si="22"/>
        <v>-42.778498762727217</v>
      </c>
      <c r="AD56" s="7">
        <f t="shared" si="22"/>
        <v>-43.700375411063987</v>
      </c>
      <c r="AE56" s="7">
        <f t="shared" si="22"/>
        <v>-44.642118501172412</v>
      </c>
      <c r="AF56" s="7">
        <f t="shared" si="22"/>
        <v>-45.604156154872676</v>
      </c>
      <c r="AG56" s="7">
        <f t="shared" si="22"/>
        <v>-46.586925720010179</v>
      </c>
      <c r="AH56" s="7">
        <f t="shared" si="22"/>
        <v>-47.590873969276394</v>
      </c>
      <c r="AI56" s="7">
        <f t="shared" si="22"/>
        <v>-48.616457303314299</v>
      </c>
      <c r="AJ56" s="7">
        <f t="shared" si="22"/>
        <v>-49.664141958200723</v>
      </c>
      <c r="AK56" s="7">
        <f t="shared" si="22"/>
        <v>-50.734404217399948</v>
      </c>
      <c r="AL56" s="7">
        <f t="shared" si="22"/>
        <v>-51.827730628284918</v>
      </c>
      <c r="AM56" s="7">
        <f t="shared" si="22"/>
        <v>-52.944618223324454</v>
      </c>
    </row>
    <row r="58" spans="1:39" x14ac:dyDescent="0.25">
      <c r="A58" s="132" t="s">
        <v>82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-65.414150556026613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-0.95459540637059126</v>
      </c>
      <c r="J60" s="16">
        <f t="shared" si="23"/>
        <v>-4.892278733114285</v>
      </c>
      <c r="K60" s="16">
        <f t="shared" si="23"/>
        <v>-3.9907084294224289</v>
      </c>
      <c r="L60" s="16">
        <f t="shared" si="23"/>
        <v>-4.580818956058974</v>
      </c>
      <c r="M60" s="16">
        <f t="shared" si="23"/>
        <v>-6.1949074087983913</v>
      </c>
      <c r="N60" s="16">
        <f t="shared" si="23"/>
        <v>-5.0112499334715697</v>
      </c>
      <c r="O60" s="16">
        <f t="shared" si="23"/>
        <v>-4.7975367021939839</v>
      </c>
      <c r="P60" s="16">
        <f t="shared" si="23"/>
        <v>-4.675194829420346</v>
      </c>
      <c r="Q60" s="16">
        <f t="shared" si="23"/>
        <v>-5.3811588509186388</v>
      </c>
      <c r="R60" s="16">
        <f t="shared" si="23"/>
        <v>-5.9567569506272751</v>
      </c>
      <c r="S60" s="16">
        <f t="shared" si="23"/>
        <v>-5.9842263870847621</v>
      </c>
      <c r="T60" s="16">
        <f t="shared" si="23"/>
        <v>-6.2099237506798106</v>
      </c>
      <c r="U60" s="16">
        <f t="shared" si="23"/>
        <v>-9.1273974004261582</v>
      </c>
      <c r="V60" s="16">
        <f t="shared" si="23"/>
        <v>-7.750952275926883</v>
      </c>
      <c r="W60" s="16">
        <f t="shared" si="23"/>
        <v>-7.7261297356650767</v>
      </c>
      <c r="X60" s="16">
        <f t="shared" si="23"/>
        <v>-7.9257894100860504</v>
      </c>
      <c r="Y60" s="16">
        <f t="shared" si="23"/>
        <v>-9.0579777215115431</v>
      </c>
      <c r="Z60" s="16">
        <f t="shared" si="23"/>
        <v>-7.8890028647677362</v>
      </c>
      <c r="AA60" s="16">
        <f t="shared" si="23"/>
        <v>-8.0590108765034785</v>
      </c>
      <c r="AB60" s="16">
        <f t="shared" si="23"/>
        <v>-8.2326825608921297</v>
      </c>
      <c r="AC60" s="16">
        <f t="shared" si="23"/>
        <v>-8.4417431939375458</v>
      </c>
      <c r="AD60" s="16">
        <f t="shared" si="23"/>
        <v>-8.591334457629566</v>
      </c>
      <c r="AE60" s="16">
        <f t="shared" si="23"/>
        <v>-8.7764777151914828</v>
      </c>
      <c r="AF60" s="16">
        <f t="shared" si="23"/>
        <v>-8.9656108099538603</v>
      </c>
      <c r="AG60" s="16">
        <f t="shared" si="23"/>
        <v>-9.1932834133494481</v>
      </c>
      <c r="AH60" s="16">
        <f t="shared" si="23"/>
        <v>-9.3561922879370396</v>
      </c>
      <c r="AI60" s="16">
        <f t="shared" si="23"/>
        <v>-9.5578182317420808</v>
      </c>
      <c r="AJ60" s="16">
        <f t="shared" si="23"/>
        <v>-9.7637892146361249</v>
      </c>
      <c r="AK60" s="16">
        <f t="shared" si="23"/>
        <v>-10.011730749978479</v>
      </c>
      <c r="AL60" s="16">
        <f t="shared" si="23"/>
        <v>-9.5954047786802867</v>
      </c>
      <c r="AM60" s="16">
        <f t="shared" si="23"/>
        <v>-5.986939760367445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-67.19079811009675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-0.95459540637059126</v>
      </c>
      <c r="J61" s="16">
        <f t="shared" si="24"/>
        <v>-4.892278733114285</v>
      </c>
      <c r="K61" s="16">
        <f t="shared" si="24"/>
        <v>-3.9907084294224289</v>
      </c>
      <c r="L61" s="16">
        <f t="shared" si="24"/>
        <v>-4.580818956058974</v>
      </c>
      <c r="M61" s="16">
        <f t="shared" si="24"/>
        <v>-6.1949074087983913</v>
      </c>
      <c r="N61" s="16">
        <f t="shared" si="24"/>
        <v>-5.0112499334715697</v>
      </c>
      <c r="O61" s="16">
        <f t="shared" si="24"/>
        <v>-4.7975367021939839</v>
      </c>
      <c r="P61" s="16">
        <f t="shared" si="24"/>
        <v>-4.675194829420346</v>
      </c>
      <c r="Q61" s="16">
        <f t="shared" si="24"/>
        <v>-5.3811588509186388</v>
      </c>
      <c r="R61" s="16">
        <f t="shared" si="24"/>
        <v>-5.9567569506272751</v>
      </c>
      <c r="S61" s="16">
        <f t="shared" si="24"/>
        <v>-5.9842263870847621</v>
      </c>
      <c r="T61" s="16">
        <f t="shared" si="24"/>
        <v>-6.2099237506798106</v>
      </c>
      <c r="U61" s="16">
        <f t="shared" si="24"/>
        <v>-9.1273974004261582</v>
      </c>
      <c r="V61" s="16">
        <f t="shared" si="24"/>
        <v>-7.750952275926883</v>
      </c>
      <c r="W61" s="16">
        <f t="shared" si="24"/>
        <v>-7.7261297356650767</v>
      </c>
      <c r="X61" s="16">
        <f t="shared" si="24"/>
        <v>-7.9257894100860504</v>
      </c>
      <c r="Y61" s="16">
        <f t="shared" si="24"/>
        <v>-9.0579777215115431</v>
      </c>
      <c r="Z61" s="16">
        <f t="shared" si="24"/>
        <v>-8.5606498094441399</v>
      </c>
      <c r="AA61" s="16">
        <f t="shared" si="24"/>
        <v>-8.7451318128376609</v>
      </c>
      <c r="AB61" s="16">
        <f t="shared" si="24"/>
        <v>-8.9335894034043122</v>
      </c>
      <c r="AC61" s="16">
        <f t="shared" si="24"/>
        <v>-9.1604488556216861</v>
      </c>
      <c r="AD61" s="16">
        <f t="shared" si="24"/>
        <v>-9.3227758879439513</v>
      </c>
      <c r="AE61" s="16">
        <f t="shared" si="24"/>
        <v>-9.5236817083291427</v>
      </c>
      <c r="AF61" s="16">
        <f t="shared" si="24"/>
        <v>-9.7289170491436341</v>
      </c>
      <c r="AG61" s="16">
        <f t="shared" si="24"/>
        <v>-9.9759730411725425</v>
      </c>
      <c r="AH61" s="16">
        <f t="shared" si="24"/>
        <v>-10.152751507361639</v>
      </c>
      <c r="AI61" s="16">
        <f t="shared" si="24"/>
        <v>-10.371543302345282</v>
      </c>
      <c r="AJ61" s="16">
        <f t="shared" si="24"/>
        <v>-10.595050060510824</v>
      </c>
      <c r="AK61" s="16">
        <f t="shared" si="24"/>
        <v>-10.864100622877976</v>
      </c>
      <c r="AL61" s="16">
        <f t="shared" si="24"/>
        <v>-10.412329859455209</v>
      </c>
      <c r="AM61" s="16">
        <f t="shared" si="24"/>
        <v>-6.4966505396562608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-13.339434996341531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-0.52815613604963974</v>
      </c>
      <c r="J65" s="16">
        <f t="shared" si="25"/>
        <v>-0.5484138026358254</v>
      </c>
      <c r="K65" s="16">
        <f t="shared" si="25"/>
        <v>-0.33459881495226007</v>
      </c>
      <c r="L65" s="16">
        <f t="shared" si="25"/>
        <v>-1.6029507668144101</v>
      </c>
      <c r="M65" s="16">
        <f t="shared" si="25"/>
        <v>-3.4665364041474773</v>
      </c>
      <c r="N65" s="16">
        <f t="shared" si="25"/>
        <v>-3.2736189534450997</v>
      </c>
      <c r="O65" s="16">
        <f t="shared" si="25"/>
        <v>-3.329459829812313</v>
      </c>
      <c r="P65" s="16">
        <f t="shared" si="25"/>
        <v>-3.9356164716298756</v>
      </c>
      <c r="Q65" s="16">
        <f t="shared" si="25"/>
        <v>-5.1251356296897423</v>
      </c>
      <c r="R65" s="16">
        <f t="shared" si="25"/>
        <v>-5.9361294646549521</v>
      </c>
      <c r="S65" s="16">
        <f t="shared" si="25"/>
        <v>-4.0325669689034207</v>
      </c>
      <c r="T65" s="16">
        <f t="shared" si="25"/>
        <v>3.7649240188154218</v>
      </c>
      <c r="U65" s="16">
        <f t="shared" si="25"/>
        <v>0.76023936781525947</v>
      </c>
      <c r="V65" s="16">
        <f t="shared" si="25"/>
        <v>2.0278439704231683</v>
      </c>
      <c r="W65" s="16">
        <f t="shared" si="25"/>
        <v>1.9702256020655318</v>
      </c>
      <c r="X65" s="16">
        <f t="shared" si="25"/>
        <v>1.6911487855114427</v>
      </c>
      <c r="Y65" s="16">
        <f t="shared" si="25"/>
        <v>0.44679340300035442</v>
      </c>
      <c r="Z65" s="16">
        <f t="shared" si="25"/>
        <v>1.5415212969360024</v>
      </c>
      <c r="AA65" s="16">
        <f t="shared" si="25"/>
        <v>1.3050216198151716</v>
      </c>
      <c r="AB65" s="16">
        <f t="shared" si="25"/>
        <v>1.0714916024387193</v>
      </c>
      <c r="AC65" s="16">
        <f t="shared" si="25"/>
        <v>0.81161408101358568</v>
      </c>
      <c r="AD65" s="16">
        <f t="shared" si="25"/>
        <v>0.61951732552978989</v>
      </c>
      <c r="AE65" s="16">
        <f t="shared" si="25"/>
        <v>0.40586828942083386</v>
      </c>
      <c r="AF65" s="16">
        <f t="shared" si="25"/>
        <v>0.20558880933870327</v>
      </c>
      <c r="AG65" s="16">
        <f t="shared" si="25"/>
        <v>-1.1462505025788161E-2</v>
      </c>
      <c r="AH65" s="16">
        <f t="shared" si="25"/>
        <v>-0.13103082610801486</v>
      </c>
      <c r="AI65" s="16">
        <f t="shared" si="25"/>
        <v>-0.23472527259969489</v>
      </c>
      <c r="AJ65" s="16">
        <f t="shared" si="25"/>
        <v>-0.2510396625890241</v>
      </c>
      <c r="AK65" s="16">
        <f t="shared" si="25"/>
        <v>-0.28432519023963643</v>
      </c>
      <c r="AL65" s="16">
        <f t="shared" si="25"/>
        <v>0.14813662951427276</v>
      </c>
      <c r="AM65" s="16">
        <f t="shared" si="25"/>
        <v>-16.678351188085081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-15.116082550411681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-0.52815613604963974</v>
      </c>
      <c r="J66" s="16">
        <f t="shared" si="26"/>
        <v>-0.5484138026358254</v>
      </c>
      <c r="K66" s="16">
        <f t="shared" si="26"/>
        <v>-0.33459881495226007</v>
      </c>
      <c r="L66" s="16">
        <f t="shared" si="26"/>
        <v>-1.6029507668144101</v>
      </c>
      <c r="M66" s="16">
        <f t="shared" si="26"/>
        <v>-3.4665364041474773</v>
      </c>
      <c r="N66" s="16">
        <f t="shared" si="26"/>
        <v>-3.2736189534450997</v>
      </c>
      <c r="O66" s="16">
        <f t="shared" si="26"/>
        <v>-3.329459829812313</v>
      </c>
      <c r="P66" s="16">
        <f t="shared" si="26"/>
        <v>-3.9356164716298756</v>
      </c>
      <c r="Q66" s="16">
        <f t="shared" si="26"/>
        <v>-5.1251356296897423</v>
      </c>
      <c r="R66" s="16">
        <f t="shared" si="26"/>
        <v>-5.9361294646549521</v>
      </c>
      <c r="S66" s="16">
        <f t="shared" si="26"/>
        <v>-4.0325669689034207</v>
      </c>
      <c r="T66" s="16">
        <f t="shared" si="26"/>
        <v>3.7649240188154218</v>
      </c>
      <c r="U66" s="16">
        <f t="shared" si="26"/>
        <v>0.76023936781525947</v>
      </c>
      <c r="V66" s="16">
        <f t="shared" si="26"/>
        <v>2.0278439704231683</v>
      </c>
      <c r="W66" s="16">
        <f t="shared" si="26"/>
        <v>1.9702256020655318</v>
      </c>
      <c r="X66" s="16">
        <f t="shared" si="26"/>
        <v>1.6911487855114427</v>
      </c>
      <c r="Y66" s="16">
        <f t="shared" si="26"/>
        <v>0.44679340300035442</v>
      </c>
      <c r="Z66" s="16">
        <f t="shared" si="26"/>
        <v>0.86987435225959864</v>
      </c>
      <c r="AA66" s="16">
        <f t="shared" si="26"/>
        <v>0.61890068348098914</v>
      </c>
      <c r="AB66" s="16">
        <f t="shared" si="26"/>
        <v>0.37058475992653683</v>
      </c>
      <c r="AC66" s="16">
        <f t="shared" si="26"/>
        <v>9.290841932944538E-2</v>
      </c>
      <c r="AD66" s="16">
        <f t="shared" si="26"/>
        <v>-0.11192410478459536</v>
      </c>
      <c r="AE66" s="16">
        <f t="shared" si="26"/>
        <v>-0.34133570371682609</v>
      </c>
      <c r="AF66" s="16">
        <f t="shared" si="26"/>
        <v>-0.55771742985107053</v>
      </c>
      <c r="AG66" s="16">
        <f t="shared" si="26"/>
        <v>-0.79415213284888253</v>
      </c>
      <c r="AH66" s="16">
        <f t="shared" si="26"/>
        <v>-0.92759004553261448</v>
      </c>
      <c r="AI66" s="16">
        <f t="shared" si="26"/>
        <v>-1.0484503432028962</v>
      </c>
      <c r="AJ66" s="16">
        <f t="shared" si="26"/>
        <v>-1.0823005084637227</v>
      </c>
      <c r="AK66" s="16">
        <f t="shared" si="26"/>
        <v>-1.1366950631391326</v>
      </c>
      <c r="AL66" s="16">
        <f t="shared" si="26"/>
        <v>-0.66878845126064945</v>
      </c>
      <c r="AM66" s="16">
        <f t="shared" si="26"/>
        <v>-17.188061967373898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-6.1963053633180154</v>
      </c>
      <c r="F70" s="7"/>
      <c r="G70" s="7"/>
      <c r="H70" s="7">
        <f t="shared" ref="H70:AM70" si="27">IF(H$9=0,0,H65/H$9*1000)</f>
        <v>0</v>
      </c>
      <c r="I70" s="7">
        <f t="shared" si="27"/>
        <v>-10.621479375678902</v>
      </c>
      <c r="J70" s="7">
        <f t="shared" si="27"/>
        <v>-2.5706816664752168</v>
      </c>
      <c r="K70" s="7">
        <f t="shared" si="27"/>
        <v>-1.5684270437542029</v>
      </c>
      <c r="L70" s="7">
        <f t="shared" si="27"/>
        <v>-7.5138082387917802</v>
      </c>
      <c r="M70" s="7">
        <f t="shared" si="27"/>
        <v>-16.188423254474639</v>
      </c>
      <c r="N70" s="7">
        <f t="shared" si="27"/>
        <v>-15.345040891021076</v>
      </c>
      <c r="O70" s="7">
        <f t="shared" si="27"/>
        <v>-15.606794181013358</v>
      </c>
      <c r="P70" s="7">
        <f t="shared" si="27"/>
        <v>-18.448144560313239</v>
      </c>
      <c r="Q70" s="7">
        <f t="shared" si="27"/>
        <v>-23.933937261048374</v>
      </c>
      <c r="R70" s="7">
        <f t="shared" si="27"/>
        <v>-27.825519910820287</v>
      </c>
      <c r="S70" s="7">
        <f t="shared" si="27"/>
        <v>-18.902598596114121</v>
      </c>
      <c r="T70" s="7">
        <f t="shared" si="27"/>
        <v>17.648026188115402</v>
      </c>
      <c r="U70" s="7">
        <f t="shared" si="27"/>
        <v>3.5502516708559755</v>
      </c>
      <c r="V70" s="7">
        <f t="shared" si="27"/>
        <v>9.5054889067057413</v>
      </c>
      <c r="W70" s="7">
        <f t="shared" si="27"/>
        <v>9.2354036490457503</v>
      </c>
      <c r="X70" s="7">
        <f t="shared" si="27"/>
        <v>7.9272351594749919</v>
      </c>
      <c r="Y70" s="7">
        <f t="shared" si="27"/>
        <v>2.0864862998187883</v>
      </c>
      <c r="Z70" s="7">
        <f t="shared" si="27"/>
        <v>7.225858498579683</v>
      </c>
      <c r="AA70" s="7">
        <f t="shared" si="27"/>
        <v>6.1172697264157048</v>
      </c>
      <c r="AB70" s="7">
        <f t="shared" si="27"/>
        <v>5.022601190802761</v>
      </c>
      <c r="AC70" s="7">
        <f t="shared" si="27"/>
        <v>3.790167109458237</v>
      </c>
      <c r="AD70" s="7">
        <f t="shared" si="27"/>
        <v>2.9039783884884178</v>
      </c>
      <c r="AE70" s="7">
        <f t="shared" si="27"/>
        <v>1.9025016613424617</v>
      </c>
      <c r="AF70" s="7">
        <f t="shared" si="27"/>
        <v>0.96369453222975565</v>
      </c>
      <c r="AG70" s="7">
        <f t="shared" si="27"/>
        <v>-5.3528900689458099E-2</v>
      </c>
      <c r="AH70" s="7">
        <f t="shared" si="27"/>
        <v>-0.61420507799044921</v>
      </c>
      <c r="AI70" s="7">
        <f t="shared" si="27"/>
        <v>-1.1002712769633263</v>
      </c>
      <c r="AJ70" s="7">
        <f t="shared" si="27"/>
        <v>-1.1767447410587313</v>
      </c>
      <c r="AK70" s="7">
        <f t="shared" si="27"/>
        <v>-1.3277738886576655</v>
      </c>
      <c r="AL70" s="7">
        <f t="shared" si="27"/>
        <v>0.73735517739825762</v>
      </c>
      <c r="AM70" s="7">
        <f t="shared" si="27"/>
        <v>-135.92064570159499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-7.0215765064383895</v>
      </c>
      <c r="F71" s="7"/>
      <c r="G71" s="7"/>
      <c r="H71" s="7">
        <f t="shared" ref="H71:AM71" si="28">IF(H$9=0,0,H66/H$9*1000)</f>
        <v>0</v>
      </c>
      <c r="I71" s="7">
        <f t="shared" si="28"/>
        <v>-10.621479375678902</v>
      </c>
      <c r="J71" s="7">
        <f t="shared" si="28"/>
        <v>-2.5706816664752168</v>
      </c>
      <c r="K71" s="7">
        <f t="shared" si="28"/>
        <v>-1.5684270437542029</v>
      </c>
      <c r="L71" s="7">
        <f t="shared" si="28"/>
        <v>-7.5138082387917802</v>
      </c>
      <c r="M71" s="7">
        <f t="shared" si="28"/>
        <v>-16.188423254474639</v>
      </c>
      <c r="N71" s="7">
        <f t="shared" si="28"/>
        <v>-15.345040891021076</v>
      </c>
      <c r="O71" s="7">
        <f t="shared" si="28"/>
        <v>-15.606794181013358</v>
      </c>
      <c r="P71" s="7">
        <f t="shared" si="28"/>
        <v>-18.448144560313239</v>
      </c>
      <c r="Q71" s="7">
        <f t="shared" si="28"/>
        <v>-23.933937261048374</v>
      </c>
      <c r="R71" s="7">
        <f t="shared" si="28"/>
        <v>-27.825519910820287</v>
      </c>
      <c r="S71" s="7">
        <f t="shared" si="28"/>
        <v>-18.902598596114121</v>
      </c>
      <c r="T71" s="7">
        <f t="shared" si="28"/>
        <v>17.648026188115402</v>
      </c>
      <c r="U71" s="7">
        <f t="shared" si="28"/>
        <v>3.5502516708559755</v>
      </c>
      <c r="V71" s="7">
        <f t="shared" si="28"/>
        <v>9.5054889067057413</v>
      </c>
      <c r="W71" s="7">
        <f t="shared" si="28"/>
        <v>9.2354036490457503</v>
      </c>
      <c r="X71" s="7">
        <f t="shared" si="28"/>
        <v>7.9272351594749919</v>
      </c>
      <c r="Y71" s="7">
        <f t="shared" si="28"/>
        <v>2.0864862998187883</v>
      </c>
      <c r="Z71" s="7">
        <f t="shared" si="28"/>
        <v>4.0775232839565945</v>
      </c>
      <c r="AA71" s="7">
        <f t="shared" si="28"/>
        <v>2.9010878879174786</v>
      </c>
      <c r="AB71" s="7">
        <f t="shared" si="28"/>
        <v>1.7371106336849063</v>
      </c>
      <c r="AC71" s="7">
        <f t="shared" si="28"/>
        <v>0.43387423083449844</v>
      </c>
      <c r="AD71" s="7">
        <f t="shared" si="28"/>
        <v>-0.52464260166965904</v>
      </c>
      <c r="AE71" s="7">
        <f t="shared" si="28"/>
        <v>-1.6000061111535204</v>
      </c>
      <c r="AF71" s="7">
        <f t="shared" si="28"/>
        <v>-2.6142922827635022</v>
      </c>
      <c r="AG71" s="7">
        <f t="shared" si="28"/>
        <v>-3.7086213315458223</v>
      </c>
      <c r="AH71" s="7">
        <f t="shared" si="28"/>
        <v>-4.3480647507317727</v>
      </c>
      <c r="AI71" s="7">
        <f t="shared" si="28"/>
        <v>-4.9145956256522325</v>
      </c>
      <c r="AJ71" s="7">
        <f t="shared" si="28"/>
        <v>-5.0732677794618759</v>
      </c>
      <c r="AK71" s="7">
        <f t="shared" si="28"/>
        <v>-5.3082669985384072</v>
      </c>
      <c r="AL71" s="7">
        <f t="shared" si="28"/>
        <v>-3.3289175590004176</v>
      </c>
      <c r="AM71" s="7">
        <f t="shared" si="28"/>
        <v>-140.07454661546305</v>
      </c>
    </row>
    <row r="73" spans="1:39" ht="17.25" x14ac:dyDescent="0.3">
      <c r="A73" s="141" t="s">
        <v>126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88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86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87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82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97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98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97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98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97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98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123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88</v>
      </c>
      <c r="F100" s="152">
        <v>0</v>
      </c>
      <c r="G100" s="152">
        <v>0</v>
      </c>
      <c r="H100" s="152">
        <v>0</v>
      </c>
      <c r="I100" s="165">
        <v>-90.801612740860449</v>
      </c>
      <c r="J100" s="165">
        <v>-90.801612740860449</v>
      </c>
      <c r="K100" s="165">
        <v>-95.252273029427698</v>
      </c>
      <c r="L100" s="165">
        <v>-101.03125112715404</v>
      </c>
      <c r="M100" s="165">
        <v>-81.039735569778429</v>
      </c>
      <c r="N100" s="165">
        <v>-88.522488767710456</v>
      </c>
      <c r="O100" s="165">
        <v>-100.63952962143614</v>
      </c>
      <c r="P100" s="165">
        <v>-94.477166287191125</v>
      </c>
      <c r="Q100" s="165">
        <v>-91.916439085216638</v>
      </c>
      <c r="R100" s="165">
        <v>-89.385970337158255</v>
      </c>
      <c r="S100" s="165">
        <v>-92.673955934474122</v>
      </c>
      <c r="T100" s="165">
        <v>-94.66216336048673</v>
      </c>
      <c r="U100" s="165">
        <v>-102.0223006281276</v>
      </c>
      <c r="V100" s="165">
        <v>-108.83972693660428</v>
      </c>
      <c r="W100" s="165">
        <v>-108.30216036728061</v>
      </c>
      <c r="X100" s="165">
        <v>-101.82611484134787</v>
      </c>
      <c r="Y100" s="165">
        <v>-106.34047085244895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-91.169233320003713</v>
      </c>
      <c r="R102" s="7">
        <f t="shared" ref="R102" si="43">Q102*(1+$D$3)</f>
        <v>-93.133930298049791</v>
      </c>
      <c r="S102" s="7">
        <f t="shared" ref="S102" si="44">R102*(1+$D$3)</f>
        <v>-95.140966495972762</v>
      </c>
      <c r="T102" s="7">
        <f t="shared" ref="T102" si="45">S102*(1+$D$3)</f>
        <v>-97.191254323960976</v>
      </c>
      <c r="U102" s="7">
        <f t="shared" ref="U102" si="46">T102*(1+$D$3)</f>
        <v>-99.285725854642337</v>
      </c>
      <c r="V102" s="7">
        <f t="shared" ref="V102" si="47">U102*(1+$D$3)</f>
        <v>-101.42533324680987</v>
      </c>
      <c r="W102" s="7">
        <f t="shared" ref="W102" si="48">V102*(1+$D$3)</f>
        <v>-103.61104917827862</v>
      </c>
      <c r="X102" s="7">
        <f t="shared" ref="X102:X103" si="49">W102*(1+$D$3)</f>
        <v>-105.84386728807051</v>
      </c>
      <c r="Y102" s="7">
        <f t="shared" ref="Y102:Y103" si="50">X102*(1+$D$3)</f>
        <v>-108.12480262812842</v>
      </c>
      <c r="Z102" s="7">
        <f t="shared" ref="Z102:Z103" si="51">Y102*(1+$D$3)</f>
        <v>-110.45489212476458</v>
      </c>
      <c r="AA102" s="7">
        <f t="shared" ref="AA102:AA103" si="52">Z102*(1+$D$3)</f>
        <v>-112.83519505005326</v>
      </c>
      <c r="AB102" s="7">
        <f t="shared" ref="AB102:AB103" si="53">AA102*(1+$D$3)</f>
        <v>-115.2667935033819</v>
      </c>
      <c r="AC102" s="7">
        <f t="shared" ref="AC102:AC103" si="54">AB102*(1+$D$3)</f>
        <v>-117.75079290337978</v>
      </c>
      <c r="AD102" s="7">
        <f t="shared" ref="AD102:AD103" si="55">AC102*(1+$D$3)</f>
        <v>-120.2883224904476</v>
      </c>
      <c r="AE102" s="7">
        <f t="shared" ref="AE102:AE103" si="56">AD102*(1+$D$3)</f>
        <v>-122.88053584011674</v>
      </c>
      <c r="AF102" s="7">
        <f t="shared" ref="AF102:AF103" si="57">AE102*(1+$D$3)</f>
        <v>-125.52861138747124</v>
      </c>
      <c r="AG102" s="7">
        <f t="shared" ref="AG102:AG103" si="58">AF102*(1+$D$3)</f>
        <v>-128.23375296287125</v>
      </c>
      <c r="AH102" s="7">
        <f t="shared" ref="AH102:AH103" si="59">AG102*(1+$D$3)</f>
        <v>-130.99719033922111</v>
      </c>
      <c r="AI102" s="7">
        <f t="shared" ref="AI102:AI103" si="60">AH102*(1+$D$3)</f>
        <v>-133.82017979103131</v>
      </c>
      <c r="AJ102" s="7">
        <f t="shared" ref="AJ102:AJ103" si="61">AI102*(1+$D$3)</f>
        <v>-136.70400466552803</v>
      </c>
      <c r="AK102" s="7">
        <f t="shared" ref="AK102:AK103" si="62">AJ102*(1+$D$3)</f>
        <v>-139.64997596607014</v>
      </c>
      <c r="AL102" s="7">
        <f t="shared" ref="AL102:AL103" si="63">AK102*(1+$D$3)</f>
        <v>-142.65943294813894</v>
      </c>
      <c r="AM102" s="7">
        <f t="shared" ref="AM102:AM103" si="64">AL102*(1+$D$3)</f>
        <v>-145.73374372817133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-103.39147883452277</v>
      </c>
      <c r="X103" s="7">
        <f t="shared" si="49"/>
        <v>-105.61956520340674</v>
      </c>
      <c r="Y103" s="7">
        <f t="shared" si="50"/>
        <v>-107.89566683354015</v>
      </c>
      <c r="Z103" s="7">
        <f t="shared" si="51"/>
        <v>-110.22081845380293</v>
      </c>
      <c r="AA103" s="7">
        <f t="shared" si="52"/>
        <v>-112.59607709148239</v>
      </c>
      <c r="AB103" s="7">
        <f t="shared" si="53"/>
        <v>-115.02252255280382</v>
      </c>
      <c r="AC103" s="7">
        <f t="shared" si="54"/>
        <v>-117.50125791381674</v>
      </c>
      <c r="AD103" s="7">
        <f t="shared" si="55"/>
        <v>-120.0334100218595</v>
      </c>
      <c r="AE103" s="7">
        <f t="shared" si="56"/>
        <v>-122.62013000783057</v>
      </c>
      <c r="AF103" s="7">
        <f t="shared" si="57"/>
        <v>-125.26259380949931</v>
      </c>
      <c r="AG103" s="7">
        <f t="shared" si="58"/>
        <v>-127.96200270609401</v>
      </c>
      <c r="AH103" s="7">
        <f t="shared" si="59"/>
        <v>-130.71958386441034</v>
      </c>
      <c r="AI103" s="7">
        <f t="shared" si="60"/>
        <v>-133.53659089668838</v>
      </c>
      <c r="AJ103" s="7">
        <f t="shared" si="61"/>
        <v>-136.414304430512</v>
      </c>
      <c r="AK103" s="7">
        <f t="shared" si="62"/>
        <v>-139.35403269098953</v>
      </c>
      <c r="AL103" s="7">
        <f t="shared" si="63"/>
        <v>-142.35711209548035</v>
      </c>
      <c r="AM103" s="7">
        <f t="shared" si="64"/>
        <v>-145.42490786113794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86</v>
      </c>
      <c r="E105" s="7">
        <f>$E110/$E$9*1000</f>
        <v>-101.98777000210725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-90.801612740860449</v>
      </c>
      <c r="J105" s="7">
        <f t="shared" si="65"/>
        <v>-90.801612740860449</v>
      </c>
      <c r="K105" s="7">
        <f t="shared" si="65"/>
        <v>-95.252273029427698</v>
      </c>
      <c r="L105" s="7">
        <f t="shared" si="65"/>
        <v>-101.03125112715404</v>
      </c>
      <c r="M105" s="7">
        <f t="shared" si="65"/>
        <v>-81.039735569778429</v>
      </c>
      <c r="N105" s="7">
        <f t="shared" si="65"/>
        <v>-88.522488767710456</v>
      </c>
      <c r="O105" s="7">
        <f t="shared" si="65"/>
        <v>-100.63952962143614</v>
      </c>
      <c r="P105" s="7">
        <f t="shared" si="65"/>
        <v>-94.477166287191125</v>
      </c>
      <c r="Q105" s="7">
        <f t="shared" si="65"/>
        <v>-91.916439085216638</v>
      </c>
      <c r="R105" s="7">
        <f t="shared" si="65"/>
        <v>-89.385970337158255</v>
      </c>
      <c r="S105" s="7">
        <f t="shared" si="65"/>
        <v>-92.673955934474122</v>
      </c>
      <c r="T105" s="7">
        <f t="shared" si="65"/>
        <v>-94.66216336048673</v>
      </c>
      <c r="U105" s="7">
        <f t="shared" si="65"/>
        <v>-102.0223006281276</v>
      </c>
      <c r="V105" s="7">
        <f t="shared" si="65"/>
        <v>-108.83972693660428</v>
      </c>
      <c r="W105" s="7">
        <f t="shared" si="65"/>
        <v>-108.30216036728061</v>
      </c>
      <c r="X105" s="7">
        <f t="shared" si="65"/>
        <v>-101.82611484134787</v>
      </c>
      <c r="Y105" s="7">
        <f t="shared" si="65"/>
        <v>-106.34047085244895</v>
      </c>
      <c r="Z105" s="7">
        <f t="shared" si="65"/>
        <v>-110.45489212476458</v>
      </c>
      <c r="AA105" s="7">
        <f t="shared" si="65"/>
        <v>-112.83519505005326</v>
      </c>
      <c r="AB105" s="7">
        <f t="shared" si="65"/>
        <v>-115.2667935033819</v>
      </c>
      <c r="AC105" s="7">
        <f t="shared" si="65"/>
        <v>-117.75079290337978</v>
      </c>
      <c r="AD105" s="7">
        <f t="shared" si="65"/>
        <v>-120.2883224904476</v>
      </c>
      <c r="AE105" s="7">
        <f t="shared" si="65"/>
        <v>-122.88053584011674</v>
      </c>
      <c r="AF105" s="7">
        <f t="shared" si="65"/>
        <v>-125.52861138747124</v>
      </c>
      <c r="AG105" s="7">
        <f t="shared" si="65"/>
        <v>-128.23375296287125</v>
      </c>
      <c r="AH105" s="7">
        <f t="shared" si="65"/>
        <v>-130.99719033922111</v>
      </c>
      <c r="AI105" s="7">
        <f t="shared" si="65"/>
        <v>-133.82017979103131</v>
      </c>
      <c r="AJ105" s="7">
        <f t="shared" si="65"/>
        <v>-136.70400466552803</v>
      </c>
      <c r="AK105" s="7">
        <f t="shared" si="65"/>
        <v>-139.64997596607014</v>
      </c>
      <c r="AL105" s="7">
        <f t="shared" si="65"/>
        <v>-142.65943294813894</v>
      </c>
      <c r="AM105" s="7">
        <f t="shared" si="65"/>
        <v>-145.73374372817133</v>
      </c>
    </row>
    <row r="106" spans="1:39" x14ac:dyDescent="0.25">
      <c r="A106" s="131">
        <f>MIN(A$1:A105)-1</f>
        <v>-41</v>
      </c>
      <c r="B106" s="131"/>
      <c r="C106" s="144" t="s">
        <v>87</v>
      </c>
      <c r="E106" s="7">
        <f>$E111/$E$9*1000</f>
        <v>-101.92641241695821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-90.801612740860449</v>
      </c>
      <c r="J106" s="7">
        <f t="shared" si="66"/>
        <v>-90.801612740860449</v>
      </c>
      <c r="K106" s="7">
        <f t="shared" si="66"/>
        <v>-95.252273029427698</v>
      </c>
      <c r="L106" s="7">
        <f t="shared" si="66"/>
        <v>-101.03125112715404</v>
      </c>
      <c r="M106" s="7">
        <f t="shared" si="66"/>
        <v>-81.039735569778429</v>
      </c>
      <c r="N106" s="7">
        <f t="shared" si="66"/>
        <v>-88.522488767710456</v>
      </c>
      <c r="O106" s="7">
        <f t="shared" si="66"/>
        <v>-100.63952962143614</v>
      </c>
      <c r="P106" s="7">
        <f t="shared" si="66"/>
        <v>-94.477166287191125</v>
      </c>
      <c r="Q106" s="7">
        <f t="shared" si="66"/>
        <v>-91.916439085216638</v>
      </c>
      <c r="R106" s="7">
        <f t="shared" si="66"/>
        <v>-89.385970337158255</v>
      </c>
      <c r="S106" s="7">
        <f t="shared" si="66"/>
        <v>-92.673955934474122</v>
      </c>
      <c r="T106" s="7">
        <f t="shared" si="66"/>
        <v>-94.66216336048673</v>
      </c>
      <c r="U106" s="7">
        <f t="shared" si="66"/>
        <v>-102.0223006281276</v>
      </c>
      <c r="V106" s="7">
        <f t="shared" si="66"/>
        <v>-108.83972693660428</v>
      </c>
      <c r="W106" s="7">
        <f t="shared" si="66"/>
        <v>-108.30216036728061</v>
      </c>
      <c r="X106" s="7">
        <f t="shared" si="66"/>
        <v>-101.82611484134787</v>
      </c>
      <c r="Y106" s="7">
        <f t="shared" si="66"/>
        <v>-106.34047085244895</v>
      </c>
      <c r="Z106" s="7">
        <f t="shared" si="66"/>
        <v>-110.22081845380293</v>
      </c>
      <c r="AA106" s="7">
        <f t="shared" si="66"/>
        <v>-112.59607709148239</v>
      </c>
      <c r="AB106" s="7">
        <f t="shared" si="66"/>
        <v>-115.02252255280382</v>
      </c>
      <c r="AC106" s="7">
        <f t="shared" si="66"/>
        <v>-117.50125791381674</v>
      </c>
      <c r="AD106" s="7">
        <f t="shared" si="66"/>
        <v>-120.0334100218595</v>
      </c>
      <c r="AE106" s="7">
        <f t="shared" si="66"/>
        <v>-122.62013000783057</v>
      </c>
      <c r="AF106" s="7">
        <f t="shared" si="66"/>
        <v>-125.26259380949931</v>
      </c>
      <c r="AG106" s="7">
        <f t="shared" si="66"/>
        <v>-127.96200270609401</v>
      </c>
      <c r="AH106" s="7">
        <f t="shared" si="66"/>
        <v>-130.71958386441034</v>
      </c>
      <c r="AI106" s="7">
        <f t="shared" si="66"/>
        <v>-133.53659089668838</v>
      </c>
      <c r="AJ106" s="7">
        <f t="shared" si="66"/>
        <v>-136.414304430512</v>
      </c>
      <c r="AK106" s="7">
        <f t="shared" si="66"/>
        <v>-139.35403269098953</v>
      </c>
      <c r="AL106" s="7">
        <f t="shared" si="66"/>
        <v>-142.35711209548035</v>
      </c>
      <c r="AM106" s="7">
        <f t="shared" si="66"/>
        <v>-145.42490786113794</v>
      </c>
    </row>
    <row r="108" spans="1:39" x14ac:dyDescent="0.25">
      <c r="A108" s="132" t="s">
        <v>82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107</v>
      </c>
      <c r="D110" s="131" t="str">
        <f>"("&amp;-$A$9&amp;") X ("&amp;-$A105&amp;")"</f>
        <v>(1) X (40)</v>
      </c>
      <c r="E110" s="16">
        <f>NPV($D$2,F110:AM110)*(1+$D$2)^0.5</f>
        <v>-219.559745460388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-4.5151364735595747</v>
      </c>
      <c r="J110" s="16">
        <f t="shared" si="67"/>
        <v>-19.371071252458776</v>
      </c>
      <c r="K110" s="16">
        <f t="shared" si="67"/>
        <v>-20.320548414459985</v>
      </c>
      <c r="L110" s="16">
        <f t="shared" si="67"/>
        <v>-21.553400927960343</v>
      </c>
      <c r="M110" s="16">
        <f t="shared" si="67"/>
        <v>-17.353585900187721</v>
      </c>
      <c r="N110" s="16">
        <f t="shared" si="67"/>
        <v>-18.884856618770794</v>
      </c>
      <c r="O110" s="16">
        <f t="shared" si="67"/>
        <v>-21.469833412259518</v>
      </c>
      <c r="P110" s="16">
        <f t="shared" si="67"/>
        <v>-20.155191792711687</v>
      </c>
      <c r="Q110" s="16">
        <f t="shared" si="67"/>
        <v>-19.682687882554255</v>
      </c>
      <c r="R110" s="16">
        <f t="shared" si="67"/>
        <v>-19.069066595907373</v>
      </c>
      <c r="S110" s="16">
        <f t="shared" si="67"/>
        <v>-19.770505715325157</v>
      </c>
      <c r="T110" s="16">
        <f t="shared" si="67"/>
        <v>-20.194657958346131</v>
      </c>
      <c r="U110" s="16">
        <f t="shared" si="67"/>
        <v>-21.846724267264641</v>
      </c>
      <c r="V110" s="16">
        <f t="shared" si="67"/>
        <v>-23.219214306293601</v>
      </c>
      <c r="W110" s="16">
        <f t="shared" si="67"/>
        <v>-23.104533079793505</v>
      </c>
      <c r="X110" s="16">
        <f t="shared" si="67"/>
        <v>-21.722972383564166</v>
      </c>
      <c r="Y110" s="16">
        <f t="shared" si="67"/>
        <v>-22.771403221268269</v>
      </c>
      <c r="Z110" s="16">
        <f t="shared" si="67"/>
        <v>-23.563783956544594</v>
      </c>
      <c r="AA110" s="16">
        <f t="shared" si="67"/>
        <v>-24.071583500808131</v>
      </c>
      <c r="AB110" s="16">
        <f t="shared" si="67"/>
        <v>-24.590326125250545</v>
      </c>
      <c r="AC110" s="16">
        <f t="shared" si="67"/>
        <v>-25.214772544569428</v>
      </c>
      <c r="AD110" s="16">
        <f t="shared" si="67"/>
        <v>-25.661588990177222</v>
      </c>
      <c r="AE110" s="16">
        <f t="shared" si="67"/>
        <v>-26.214596232915536</v>
      </c>
      <c r="AF110" s="16">
        <f t="shared" si="67"/>
        <v>-26.779520781734867</v>
      </c>
      <c r="AG110" s="16">
        <f t="shared" si="67"/>
        <v>-27.45955958146671</v>
      </c>
      <c r="AH110" s="16">
        <f t="shared" si="67"/>
        <v>-27.946154603827477</v>
      </c>
      <c r="AI110" s="16">
        <f t="shared" si="67"/>
        <v>-28.548394235539952</v>
      </c>
      <c r="AJ110" s="16">
        <f t="shared" si="67"/>
        <v>-29.163612131315841</v>
      </c>
      <c r="AK110" s="16">
        <f t="shared" si="67"/>
        <v>-29.904192515530625</v>
      </c>
      <c r="AL110" s="16">
        <f t="shared" si="67"/>
        <v>-28.660662070513094</v>
      </c>
      <c r="AM110" s="16">
        <f t="shared" si="67"/>
        <v>-17.882482424259926</v>
      </c>
    </row>
    <row r="111" spans="1:39" x14ac:dyDescent="0.25">
      <c r="A111" s="131">
        <f>MIN(A$1:A110)-1</f>
        <v>-43</v>
      </c>
      <c r="B111" s="131"/>
      <c r="C111" s="1" t="s">
        <v>108</v>
      </c>
      <c r="D111" s="131" t="str">
        <f>"("&amp;-$A$9&amp;") X ("&amp;-$A106&amp;")"</f>
        <v>(1) X (41)</v>
      </c>
      <c r="E111" s="16">
        <f>NPV($D$2,F111:AM111)*(1+$D$2)^0.5</f>
        <v>-219.42765456579244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-4.5151364735595747</v>
      </c>
      <c r="J111" s="16">
        <f t="shared" si="68"/>
        <v>-19.371071252458776</v>
      </c>
      <c r="K111" s="16">
        <f t="shared" si="68"/>
        <v>-20.320548414459985</v>
      </c>
      <c r="L111" s="16">
        <f t="shared" si="68"/>
        <v>-21.553400927960343</v>
      </c>
      <c r="M111" s="16">
        <f t="shared" si="68"/>
        <v>-17.353585900187721</v>
      </c>
      <c r="N111" s="16">
        <f t="shared" si="68"/>
        <v>-18.884856618770794</v>
      </c>
      <c r="O111" s="16">
        <f t="shared" si="68"/>
        <v>-21.469833412259518</v>
      </c>
      <c r="P111" s="16">
        <f t="shared" si="68"/>
        <v>-20.155191792711687</v>
      </c>
      <c r="Q111" s="16">
        <f t="shared" si="68"/>
        <v>-19.682687882554255</v>
      </c>
      <c r="R111" s="16">
        <f t="shared" si="68"/>
        <v>-19.069066595907373</v>
      </c>
      <c r="S111" s="16">
        <f t="shared" si="68"/>
        <v>-19.770505715325157</v>
      </c>
      <c r="T111" s="16">
        <f t="shared" si="68"/>
        <v>-20.194657958346131</v>
      </c>
      <c r="U111" s="16">
        <f t="shared" si="68"/>
        <v>-21.846724267264641</v>
      </c>
      <c r="V111" s="16">
        <f t="shared" si="68"/>
        <v>-23.219214306293601</v>
      </c>
      <c r="W111" s="16">
        <f t="shared" si="68"/>
        <v>-23.104533079793505</v>
      </c>
      <c r="X111" s="16">
        <f t="shared" si="68"/>
        <v>-21.722972383564166</v>
      </c>
      <c r="Y111" s="16">
        <f t="shared" si="68"/>
        <v>-22.771403221268269</v>
      </c>
      <c r="Z111" s="16">
        <f t="shared" si="68"/>
        <v>-23.513848084023664</v>
      </c>
      <c r="AA111" s="16">
        <f t="shared" si="68"/>
        <v>-24.020571510234372</v>
      </c>
      <c r="AB111" s="16">
        <f t="shared" si="68"/>
        <v>-24.538214826279919</v>
      </c>
      <c r="AC111" s="16">
        <f t="shared" si="68"/>
        <v>-25.161337931955767</v>
      </c>
      <c r="AD111" s="16">
        <f t="shared" si="68"/>
        <v>-25.607207493603443</v>
      </c>
      <c r="AE111" s="16">
        <f t="shared" si="68"/>
        <v>-26.159042815090601</v>
      </c>
      <c r="AF111" s="16">
        <f t="shared" si="68"/>
        <v>-26.722770187755799</v>
      </c>
      <c r="AG111" s="16">
        <f t="shared" si="68"/>
        <v>-27.40136786364797</v>
      </c>
      <c r="AH111" s="16">
        <f t="shared" si="68"/>
        <v>-27.886931704130195</v>
      </c>
      <c r="AI111" s="16">
        <f t="shared" si="68"/>
        <v>-28.4878950823542</v>
      </c>
      <c r="AJ111" s="16">
        <f t="shared" si="68"/>
        <v>-29.101809221378932</v>
      </c>
      <c r="AK111" s="16">
        <f t="shared" si="68"/>
        <v>-29.840820183308828</v>
      </c>
      <c r="AL111" s="16">
        <f t="shared" si="68"/>
        <v>-28.599925001706243</v>
      </c>
      <c r="AM111" s="16">
        <f t="shared" si="68"/>
        <v>-17.844586245770838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107</v>
      </c>
      <c r="D115" s="131" t="str">
        <f>"("&amp;-$A$18&amp;") + ("&amp;-$A110&amp;")"</f>
        <v>(2) + (42)</v>
      </c>
      <c r="E115" s="147">
        <f>NPV($D$2,F115:AM115)*(1+$D$2)^0.5</f>
        <v>-167.4850299007029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-4.0886972032386231</v>
      </c>
      <c r="J115" s="16">
        <f t="shared" si="69"/>
        <v>-15.027206321980316</v>
      </c>
      <c r="K115" s="16">
        <f t="shared" si="69"/>
        <v>-16.664438799989817</v>
      </c>
      <c r="L115" s="16">
        <f t="shared" si="69"/>
        <v>-18.575532738715779</v>
      </c>
      <c r="M115" s="16">
        <f t="shared" si="69"/>
        <v>-14.625214895536807</v>
      </c>
      <c r="N115" s="16">
        <f t="shared" si="69"/>
        <v>-17.147225638744324</v>
      </c>
      <c r="O115" s="16">
        <f t="shared" si="69"/>
        <v>-20.001756539877846</v>
      </c>
      <c r="P115" s="16">
        <f t="shared" si="69"/>
        <v>-19.415613434921216</v>
      </c>
      <c r="Q115" s="16">
        <f t="shared" si="69"/>
        <v>-19.426664661325358</v>
      </c>
      <c r="R115" s="16">
        <f t="shared" si="69"/>
        <v>-19.04843910993505</v>
      </c>
      <c r="S115" s="16">
        <f t="shared" si="69"/>
        <v>-17.818846297143814</v>
      </c>
      <c r="T115" s="16">
        <f t="shared" si="69"/>
        <v>-10.219810188850898</v>
      </c>
      <c r="U115" s="16">
        <f t="shared" si="69"/>
        <v>-11.959087499023223</v>
      </c>
      <c r="V115" s="16">
        <f t="shared" si="69"/>
        <v>-13.44041805994355</v>
      </c>
      <c r="W115" s="16">
        <f t="shared" si="69"/>
        <v>-13.408177742062897</v>
      </c>
      <c r="X115" s="16">
        <f t="shared" si="69"/>
        <v>-12.106034187966673</v>
      </c>
      <c r="Y115" s="16">
        <f t="shared" si="69"/>
        <v>-13.266632096756371</v>
      </c>
      <c r="Z115" s="16">
        <f t="shared" si="69"/>
        <v>-14.133259794840855</v>
      </c>
      <c r="AA115" s="16">
        <f t="shared" si="69"/>
        <v>-14.707551004489481</v>
      </c>
      <c r="AB115" s="16">
        <f t="shared" si="69"/>
        <v>-15.286151961919696</v>
      </c>
      <c r="AC115" s="16">
        <f t="shared" si="69"/>
        <v>-15.961415269618296</v>
      </c>
      <c r="AD115" s="16">
        <f t="shared" si="69"/>
        <v>-16.450737207017866</v>
      </c>
      <c r="AE115" s="16">
        <f t="shared" si="69"/>
        <v>-17.032250228303219</v>
      </c>
      <c r="AF115" s="16">
        <f t="shared" si="69"/>
        <v>-17.608321162442301</v>
      </c>
      <c r="AG115" s="16">
        <f t="shared" si="69"/>
        <v>-18.277738673143048</v>
      </c>
      <c r="AH115" s="16">
        <f t="shared" si="69"/>
        <v>-18.720993141998452</v>
      </c>
      <c r="AI115" s="16">
        <f t="shared" si="69"/>
        <v>-19.225301276397566</v>
      </c>
      <c r="AJ115" s="16">
        <f t="shared" si="69"/>
        <v>-19.65086257926874</v>
      </c>
      <c r="AK115" s="16">
        <f t="shared" si="69"/>
        <v>-20.176786955791783</v>
      </c>
      <c r="AL115" s="16">
        <f t="shared" si="69"/>
        <v>-18.917120662318535</v>
      </c>
      <c r="AM115" s="16">
        <f t="shared" si="69"/>
        <v>-28.573893851977562</v>
      </c>
    </row>
    <row r="116" spans="1:39" x14ac:dyDescent="0.25">
      <c r="A116" s="131">
        <f>MIN(A$1:A115)-1</f>
        <v>-45</v>
      </c>
      <c r="B116" s="131"/>
      <c r="C116" s="1" t="s">
        <v>108</v>
      </c>
      <c r="D116" s="131" t="str">
        <f>"("&amp;-$A$18&amp;") + ("&amp;-$A111&amp;")"</f>
        <v>(2) + (43)</v>
      </c>
      <c r="E116" s="147">
        <f>NPV($D$2,F116:AM116)*(1+$D$2)^0.5</f>
        <v>-167.35293900610745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-4.0886972032386231</v>
      </c>
      <c r="J116" s="16">
        <f t="shared" si="70"/>
        <v>-15.027206321980316</v>
      </c>
      <c r="K116" s="16">
        <f t="shared" si="70"/>
        <v>-16.664438799989817</v>
      </c>
      <c r="L116" s="16">
        <f t="shared" si="70"/>
        <v>-18.575532738715779</v>
      </c>
      <c r="M116" s="16">
        <f t="shared" si="70"/>
        <v>-14.625214895536807</v>
      </c>
      <c r="N116" s="16">
        <f t="shared" si="70"/>
        <v>-17.147225638744324</v>
      </c>
      <c r="O116" s="16">
        <f t="shared" si="70"/>
        <v>-20.001756539877846</v>
      </c>
      <c r="P116" s="16">
        <f t="shared" si="70"/>
        <v>-19.415613434921216</v>
      </c>
      <c r="Q116" s="16">
        <f t="shared" si="70"/>
        <v>-19.426664661325358</v>
      </c>
      <c r="R116" s="16">
        <f t="shared" si="70"/>
        <v>-19.04843910993505</v>
      </c>
      <c r="S116" s="16">
        <f t="shared" si="70"/>
        <v>-17.818846297143814</v>
      </c>
      <c r="T116" s="16">
        <f t="shared" si="70"/>
        <v>-10.219810188850898</v>
      </c>
      <c r="U116" s="16">
        <f t="shared" si="70"/>
        <v>-11.959087499023223</v>
      </c>
      <c r="V116" s="16">
        <f t="shared" si="70"/>
        <v>-13.44041805994355</v>
      </c>
      <c r="W116" s="16">
        <f t="shared" si="70"/>
        <v>-13.408177742062897</v>
      </c>
      <c r="X116" s="16">
        <f t="shared" si="70"/>
        <v>-12.106034187966673</v>
      </c>
      <c r="Y116" s="16">
        <f t="shared" si="70"/>
        <v>-13.266632096756371</v>
      </c>
      <c r="Z116" s="16">
        <f t="shared" si="70"/>
        <v>-14.083323922319925</v>
      </c>
      <c r="AA116" s="16">
        <f t="shared" si="70"/>
        <v>-14.656539013915722</v>
      </c>
      <c r="AB116" s="16">
        <f t="shared" si="70"/>
        <v>-15.23404066294907</v>
      </c>
      <c r="AC116" s="16">
        <f t="shared" si="70"/>
        <v>-15.907980657004636</v>
      </c>
      <c r="AD116" s="16">
        <f t="shared" si="70"/>
        <v>-16.396355710444087</v>
      </c>
      <c r="AE116" s="16">
        <f t="shared" si="70"/>
        <v>-16.976696810478284</v>
      </c>
      <c r="AF116" s="16">
        <f t="shared" si="70"/>
        <v>-17.551570568463234</v>
      </c>
      <c r="AG116" s="16">
        <f t="shared" si="70"/>
        <v>-18.219546955324311</v>
      </c>
      <c r="AH116" s="16">
        <f t="shared" si="70"/>
        <v>-18.66177024230117</v>
      </c>
      <c r="AI116" s="16">
        <f t="shared" si="70"/>
        <v>-19.164802123211814</v>
      </c>
      <c r="AJ116" s="16">
        <f t="shared" si="70"/>
        <v>-19.589059669331832</v>
      </c>
      <c r="AK116" s="16">
        <f t="shared" si="70"/>
        <v>-20.113414623569987</v>
      </c>
      <c r="AL116" s="16">
        <f t="shared" si="70"/>
        <v>-18.856383593511683</v>
      </c>
      <c r="AM116" s="16">
        <f t="shared" si="70"/>
        <v>-28.535997673488474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107</v>
      </c>
      <c r="D120" s="131" t="str">
        <f>"("&amp;-$A115&amp;") / ("&amp;-$A$9&amp;")"</f>
        <v>(44) / (1)</v>
      </c>
      <c r="E120" s="148">
        <f>IF(E$9=0,0,E115/E$9*1000)</f>
        <v>-77.798526649279154</v>
      </c>
      <c r="F120" s="7"/>
      <c r="G120" s="7"/>
      <c r="H120" s="7">
        <f t="shared" ref="H120:AM120" si="71">IF(H$9=0,0,H115/H$9*1000)</f>
        <v>0</v>
      </c>
      <c r="I120" s="7">
        <f t="shared" si="71"/>
        <v>-82.22570950782891</v>
      </c>
      <c r="J120" s="7">
        <f t="shared" si="71"/>
        <v>-70.439809509877819</v>
      </c>
      <c r="K120" s="7">
        <f t="shared" si="71"/>
        <v>-78.114312767724655</v>
      </c>
      <c r="L120" s="7">
        <f t="shared" si="71"/>
        <v>-87.072537611049938</v>
      </c>
      <c r="M120" s="7">
        <f t="shared" si="71"/>
        <v>-68.298480475592456</v>
      </c>
      <c r="N120" s="7">
        <f t="shared" si="71"/>
        <v>-80.377369002335669</v>
      </c>
      <c r="O120" s="7">
        <f t="shared" si="71"/>
        <v>-93.757940787112176</v>
      </c>
      <c r="P120" s="7">
        <f t="shared" si="71"/>
        <v>-91.010403568681781</v>
      </c>
      <c r="Q120" s="7">
        <f t="shared" si="71"/>
        <v>-90.720832928227011</v>
      </c>
      <c r="R120" s="7">
        <f t="shared" si="71"/>
        <v>-89.289279298822478</v>
      </c>
      <c r="S120" s="7">
        <f t="shared" si="71"/>
        <v>-83.525581000420758</v>
      </c>
      <c r="T120" s="7">
        <f t="shared" si="71"/>
        <v>-47.905210556455465</v>
      </c>
      <c r="U120" s="7">
        <f t="shared" si="71"/>
        <v>-55.847897613265104</v>
      </c>
      <c r="V120" s="7">
        <f t="shared" si="71"/>
        <v>-63.001762775476536</v>
      </c>
      <c r="W120" s="7">
        <f t="shared" si="71"/>
        <v>-62.85063675767978</v>
      </c>
      <c r="X120" s="7">
        <f t="shared" si="71"/>
        <v>-56.746857922162611</v>
      </c>
      <c r="Y120" s="7">
        <f t="shared" si="71"/>
        <v>-61.954017066354076</v>
      </c>
      <c r="Z120" s="7">
        <f t="shared" si="71"/>
        <v>-66.249448258790522</v>
      </c>
      <c r="AA120" s="7">
        <f t="shared" si="71"/>
        <v>-68.941429891575837</v>
      </c>
      <c r="AB120" s="7">
        <f t="shared" si="71"/>
        <v>-71.653613403956484</v>
      </c>
      <c r="AC120" s="7">
        <f t="shared" si="71"/>
        <v>-74.53841990981806</v>
      </c>
      <c r="AD120" s="7">
        <f t="shared" si="71"/>
        <v>-77.112589681053279</v>
      </c>
      <c r="AE120" s="7">
        <f t="shared" si="71"/>
        <v>-79.838423450097835</v>
      </c>
      <c r="AF120" s="7">
        <f t="shared" si="71"/>
        <v>-82.538747515362061</v>
      </c>
      <c r="AG120" s="7">
        <f t="shared" si="71"/>
        <v>-85.355448574406878</v>
      </c>
      <c r="AH120" s="7">
        <f t="shared" si="71"/>
        <v>-87.754381120676484</v>
      </c>
      <c r="AI120" s="7">
        <f t="shared" si="71"/>
        <v>-90.118318113369227</v>
      </c>
      <c r="AJ120" s="7">
        <f t="shared" si="71"/>
        <v>-92.113130486789188</v>
      </c>
      <c r="AK120" s="7">
        <f t="shared" si="71"/>
        <v>-94.223838747208617</v>
      </c>
      <c r="AL120" s="7">
        <f t="shared" si="71"/>
        <v>-94.160619878854448</v>
      </c>
      <c r="AM120" s="7">
        <f t="shared" si="71"/>
        <v>-232.8636721203099</v>
      </c>
    </row>
    <row r="121" spans="1:39" x14ac:dyDescent="0.25">
      <c r="A121" s="131">
        <f>MIN(A$1:A120)-1</f>
        <v>-47</v>
      </c>
      <c r="B121" s="131"/>
      <c r="C121" s="1" t="s">
        <v>108</v>
      </c>
      <c r="D121" s="131" t="str">
        <f>"("&amp;-$A116&amp;") / ("&amp;-$A$9&amp;")"</f>
        <v>(45) / (1)</v>
      </c>
      <c r="E121" s="148">
        <f>IF(E$9=0,0,E116/E$9*1000)</f>
        <v>-77.737169064130171</v>
      </c>
      <c r="F121" s="7"/>
      <c r="G121" s="7"/>
      <c r="H121" s="7">
        <f t="shared" ref="H121:AM121" si="72">IF(H$9=0,0,H116/H$9*1000)</f>
        <v>0</v>
      </c>
      <c r="I121" s="7">
        <f t="shared" si="72"/>
        <v>-82.22570950782891</v>
      </c>
      <c r="J121" s="7">
        <f t="shared" si="72"/>
        <v>-70.439809509877819</v>
      </c>
      <c r="K121" s="7">
        <f t="shared" si="72"/>
        <v>-78.114312767724655</v>
      </c>
      <c r="L121" s="7">
        <f t="shared" si="72"/>
        <v>-87.072537611049938</v>
      </c>
      <c r="M121" s="7">
        <f t="shared" si="72"/>
        <v>-68.298480475592456</v>
      </c>
      <c r="N121" s="7">
        <f t="shared" si="72"/>
        <v>-80.377369002335669</v>
      </c>
      <c r="O121" s="7">
        <f t="shared" si="72"/>
        <v>-93.757940787112176</v>
      </c>
      <c r="P121" s="7">
        <f t="shared" si="72"/>
        <v>-91.010403568681781</v>
      </c>
      <c r="Q121" s="7">
        <f t="shared" si="72"/>
        <v>-90.720832928227011</v>
      </c>
      <c r="R121" s="7">
        <f t="shared" si="72"/>
        <v>-89.289279298822478</v>
      </c>
      <c r="S121" s="7">
        <f t="shared" si="72"/>
        <v>-83.525581000420758</v>
      </c>
      <c r="T121" s="7">
        <f t="shared" si="72"/>
        <v>-47.905210556455465</v>
      </c>
      <c r="U121" s="7">
        <f t="shared" si="72"/>
        <v>-55.847897613265104</v>
      </c>
      <c r="V121" s="7">
        <f t="shared" si="72"/>
        <v>-63.001762775476536</v>
      </c>
      <c r="W121" s="7">
        <f t="shared" si="72"/>
        <v>-62.85063675767978</v>
      </c>
      <c r="X121" s="7">
        <f t="shared" si="72"/>
        <v>-56.746857922162611</v>
      </c>
      <c r="Y121" s="7">
        <f t="shared" si="72"/>
        <v>-61.954017066354076</v>
      </c>
      <c r="Z121" s="7">
        <f t="shared" si="72"/>
        <v>-66.015374587828873</v>
      </c>
      <c r="AA121" s="7">
        <f t="shared" si="72"/>
        <v>-68.702311933004964</v>
      </c>
      <c r="AB121" s="7">
        <f t="shared" si="72"/>
        <v>-71.4093424533784</v>
      </c>
      <c r="AC121" s="7">
        <f t="shared" si="72"/>
        <v>-74.288884920255029</v>
      </c>
      <c r="AD121" s="7">
        <f t="shared" si="72"/>
        <v>-76.857677212465163</v>
      </c>
      <c r="AE121" s="7">
        <f t="shared" si="72"/>
        <v>-79.578017617811682</v>
      </c>
      <c r="AF121" s="7">
        <f t="shared" si="72"/>
        <v>-82.272729937390125</v>
      </c>
      <c r="AG121" s="7">
        <f t="shared" si="72"/>
        <v>-85.083698317629668</v>
      </c>
      <c r="AH121" s="7">
        <f t="shared" si="72"/>
        <v>-87.476774645865717</v>
      </c>
      <c r="AI121" s="7">
        <f t="shared" si="72"/>
        <v>-89.834729219026315</v>
      </c>
      <c r="AJ121" s="7">
        <f t="shared" si="72"/>
        <v>-91.823430251773175</v>
      </c>
      <c r="AK121" s="7">
        <f t="shared" si="72"/>
        <v>-93.927895472127986</v>
      </c>
      <c r="AL121" s="7">
        <f t="shared" si="72"/>
        <v>-93.858299026195837</v>
      </c>
      <c r="AM121" s="7">
        <f t="shared" si="72"/>
        <v>-232.55483625327651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90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91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92</v>
      </c>
      <c r="H130" s="7">
        <f>-H55</f>
        <v>0</v>
      </c>
      <c r="I130" s="7">
        <f t="shared" ref="I130:AM130" si="76">-I55</f>
        <v>19.197382608710434</v>
      </c>
      <c r="J130" s="7">
        <f t="shared" si="76"/>
        <v>22.932484897457844</v>
      </c>
      <c r="K130" s="7">
        <f t="shared" si="76"/>
        <v>18.706387305457252</v>
      </c>
      <c r="L130" s="7">
        <f t="shared" si="76"/>
        <v>21.472521754895897</v>
      </c>
      <c r="M130" s="7">
        <f t="shared" si="76"/>
        <v>28.929678348660619</v>
      </c>
      <c r="N130" s="7">
        <f t="shared" si="76"/>
        <v>23.490160656395865</v>
      </c>
      <c r="O130" s="7">
        <f t="shared" si="76"/>
        <v>22.488383015337313</v>
      </c>
      <c r="P130" s="7">
        <f t="shared" si="76"/>
        <v>21.914907278822561</v>
      </c>
      <c r="Q130" s="7">
        <f t="shared" si="76"/>
        <v>25.12954341803799</v>
      </c>
      <c r="R130" s="7">
        <f t="shared" si="76"/>
        <v>27.922210949156057</v>
      </c>
      <c r="S130" s="7">
        <f t="shared" si="76"/>
        <v>28.050973530167461</v>
      </c>
      <c r="T130" s="7">
        <f t="shared" si="76"/>
        <v>29.108926615915856</v>
      </c>
      <c r="U130" s="7">
        <f t="shared" si="76"/>
        <v>42.624151344006513</v>
      </c>
      <c r="V130" s="7">
        <f t="shared" si="76"/>
        <v>36.332475254421993</v>
      </c>
      <c r="W130" s="7">
        <f t="shared" si="76"/>
        <v>36.216119960555069</v>
      </c>
      <c r="X130" s="7">
        <f t="shared" si="76"/>
        <v>37.152021759710259</v>
      </c>
      <c r="Y130" s="7">
        <f t="shared" si="76"/>
        <v>42.299967486276074</v>
      </c>
      <c r="Z130" s="7">
        <f t="shared" si="76"/>
        <v>36.979585367394385</v>
      </c>
      <c r="AA130" s="7">
        <f t="shared" si="76"/>
        <v>37.776495432061729</v>
      </c>
      <c r="AB130" s="7">
        <f t="shared" si="76"/>
        <v>38.59057890862266</v>
      </c>
      <c r="AC130" s="7">
        <f t="shared" si="76"/>
        <v>39.422205884103477</v>
      </c>
      <c r="AD130" s="7">
        <f t="shared" si="76"/>
        <v>40.271754420905907</v>
      </c>
      <c r="AE130" s="7">
        <f t="shared" si="76"/>
        <v>41.139610728676431</v>
      </c>
      <c r="AF130" s="7">
        <f t="shared" si="76"/>
        <v>42.026169339879409</v>
      </c>
      <c r="AG130" s="7">
        <f t="shared" si="76"/>
        <v>42.931833289153808</v>
      </c>
      <c r="AH130" s="7">
        <f t="shared" si="76"/>
        <v>43.85701429653507</v>
      </c>
      <c r="AI130" s="7">
        <f t="shared" si="76"/>
        <v>44.802132954625399</v>
      </c>
      <c r="AJ130" s="7">
        <f t="shared" si="76"/>
        <v>45.767618919797577</v>
      </c>
      <c r="AK130" s="7">
        <f t="shared" si="76"/>
        <v>46.753911107519215</v>
      </c>
      <c r="AL130" s="7">
        <f t="shared" si="76"/>
        <v>47.761457891886252</v>
      </c>
      <c r="AM130" s="7">
        <f t="shared" si="76"/>
        <v>48.790717309456397</v>
      </c>
    </row>
    <row r="131" spans="3:39" x14ac:dyDescent="0.25">
      <c r="C131" s="144"/>
      <c r="E131" s="7"/>
      <c r="F131" s="7"/>
      <c r="G131" s="151" t="s">
        <v>93</v>
      </c>
      <c r="H131" s="7">
        <f t="shared" ref="H131:AM131" si="77">-H56</f>
        <v>0</v>
      </c>
      <c r="I131" s="7">
        <f t="shared" si="77"/>
        <v>19.197382608710434</v>
      </c>
      <c r="J131" s="7">
        <f t="shared" si="77"/>
        <v>22.932484897457844</v>
      </c>
      <c r="K131" s="7">
        <f t="shared" si="77"/>
        <v>18.706387305457252</v>
      </c>
      <c r="L131" s="7">
        <f t="shared" si="77"/>
        <v>21.472521754895897</v>
      </c>
      <c r="M131" s="7">
        <f t="shared" si="77"/>
        <v>28.929678348660619</v>
      </c>
      <c r="N131" s="7">
        <f t="shared" si="77"/>
        <v>23.490160656395865</v>
      </c>
      <c r="O131" s="7">
        <f t="shared" si="77"/>
        <v>22.488383015337313</v>
      </c>
      <c r="P131" s="7">
        <f t="shared" si="77"/>
        <v>21.914907278822561</v>
      </c>
      <c r="Q131" s="7">
        <f t="shared" si="77"/>
        <v>25.12954341803799</v>
      </c>
      <c r="R131" s="7">
        <f t="shared" si="77"/>
        <v>27.922210949156057</v>
      </c>
      <c r="S131" s="7">
        <f t="shared" si="77"/>
        <v>28.050973530167461</v>
      </c>
      <c r="T131" s="7">
        <f t="shared" si="77"/>
        <v>29.108926615915856</v>
      </c>
      <c r="U131" s="7">
        <f t="shared" si="77"/>
        <v>42.624151344006513</v>
      </c>
      <c r="V131" s="7">
        <f t="shared" si="77"/>
        <v>36.332475254421993</v>
      </c>
      <c r="W131" s="7">
        <f t="shared" si="77"/>
        <v>36.216119960555069</v>
      </c>
      <c r="X131" s="7">
        <f t="shared" si="77"/>
        <v>37.152021759710259</v>
      </c>
      <c r="Y131" s="7">
        <f t="shared" si="77"/>
        <v>42.299967486276074</v>
      </c>
      <c r="Z131" s="7">
        <f t="shared" si="77"/>
        <v>40.127920582017474</v>
      </c>
      <c r="AA131" s="7">
        <f t="shared" si="77"/>
        <v>40.992677270559952</v>
      </c>
      <c r="AB131" s="7">
        <f t="shared" si="77"/>
        <v>41.876069465740514</v>
      </c>
      <c r="AC131" s="7">
        <f t="shared" si="77"/>
        <v>42.778498762727217</v>
      </c>
      <c r="AD131" s="7">
        <f t="shared" si="77"/>
        <v>43.700375411063987</v>
      </c>
      <c r="AE131" s="7">
        <f t="shared" si="77"/>
        <v>44.642118501172412</v>
      </c>
      <c r="AF131" s="7">
        <f t="shared" si="77"/>
        <v>45.604156154872676</v>
      </c>
      <c r="AG131" s="7">
        <f t="shared" si="77"/>
        <v>46.586925720010179</v>
      </c>
      <c r="AH131" s="7">
        <f t="shared" si="77"/>
        <v>47.590873969276394</v>
      </c>
      <c r="AI131" s="7">
        <f t="shared" si="77"/>
        <v>48.616457303314299</v>
      </c>
      <c r="AJ131" s="7">
        <f t="shared" si="77"/>
        <v>49.664141958200723</v>
      </c>
      <c r="AK131" s="7">
        <f t="shared" si="77"/>
        <v>50.734404217399948</v>
      </c>
      <c r="AL131" s="7">
        <f t="shared" si="77"/>
        <v>51.827730628284918</v>
      </c>
      <c r="AM131" s="7">
        <f t="shared" si="77"/>
        <v>52.944618223324454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94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95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104</v>
      </c>
      <c r="H136" s="7">
        <f t="shared" ref="H136" si="80">-H105</f>
        <v>0</v>
      </c>
      <c r="I136" s="7">
        <f>-I105</f>
        <v>90.801612740860449</v>
      </c>
      <c r="J136" s="7">
        <f t="shared" ref="J136:AM136" si="81">-J105</f>
        <v>90.801612740860449</v>
      </c>
      <c r="K136" s="7">
        <f t="shared" si="81"/>
        <v>95.252273029427698</v>
      </c>
      <c r="L136" s="7">
        <f t="shared" si="81"/>
        <v>101.03125112715404</v>
      </c>
      <c r="M136" s="7">
        <f t="shared" si="81"/>
        <v>81.039735569778429</v>
      </c>
      <c r="N136" s="7">
        <f t="shared" si="81"/>
        <v>88.522488767710456</v>
      </c>
      <c r="O136" s="7">
        <f t="shared" si="81"/>
        <v>100.63952962143614</v>
      </c>
      <c r="P136" s="7">
        <f t="shared" si="81"/>
        <v>94.477166287191125</v>
      </c>
      <c r="Q136" s="7">
        <f t="shared" si="81"/>
        <v>91.916439085216638</v>
      </c>
      <c r="R136" s="7">
        <f t="shared" si="81"/>
        <v>89.385970337158255</v>
      </c>
      <c r="S136" s="7">
        <f t="shared" si="81"/>
        <v>92.673955934474122</v>
      </c>
      <c r="T136" s="7">
        <f t="shared" si="81"/>
        <v>94.66216336048673</v>
      </c>
      <c r="U136" s="7">
        <f t="shared" si="81"/>
        <v>102.0223006281276</v>
      </c>
      <c r="V136" s="7">
        <f t="shared" si="81"/>
        <v>108.83972693660428</v>
      </c>
      <c r="W136" s="7">
        <f t="shared" si="81"/>
        <v>108.30216036728061</v>
      </c>
      <c r="X136" s="7">
        <f t="shared" si="81"/>
        <v>101.82611484134787</v>
      </c>
      <c r="Y136" s="7">
        <f t="shared" si="81"/>
        <v>106.34047085244895</v>
      </c>
      <c r="Z136" s="7">
        <f t="shared" si="81"/>
        <v>110.45489212476458</v>
      </c>
      <c r="AA136" s="7">
        <f t="shared" si="81"/>
        <v>112.83519505005326</v>
      </c>
      <c r="AB136" s="7">
        <f t="shared" si="81"/>
        <v>115.2667935033819</v>
      </c>
      <c r="AC136" s="7">
        <f t="shared" si="81"/>
        <v>117.75079290337978</v>
      </c>
      <c r="AD136" s="7">
        <f t="shared" si="81"/>
        <v>120.2883224904476</v>
      </c>
      <c r="AE136" s="7">
        <f t="shared" si="81"/>
        <v>122.88053584011674</v>
      </c>
      <c r="AF136" s="7">
        <f t="shared" si="81"/>
        <v>125.52861138747124</v>
      </c>
      <c r="AG136" s="7">
        <f t="shared" si="81"/>
        <v>128.23375296287125</v>
      </c>
      <c r="AH136" s="7">
        <f t="shared" si="81"/>
        <v>130.99719033922111</v>
      </c>
      <c r="AI136" s="7">
        <f t="shared" si="81"/>
        <v>133.82017979103131</v>
      </c>
      <c r="AJ136" s="7">
        <f t="shared" si="81"/>
        <v>136.70400466552803</v>
      </c>
      <c r="AK136" s="7">
        <f t="shared" si="81"/>
        <v>139.64997596607014</v>
      </c>
      <c r="AL136" s="7">
        <f t="shared" si="81"/>
        <v>142.65943294813894</v>
      </c>
      <c r="AM136" s="7">
        <f t="shared" si="81"/>
        <v>145.73374372817133</v>
      </c>
    </row>
    <row r="137" spans="3:39" x14ac:dyDescent="0.25">
      <c r="C137" s="144"/>
      <c r="E137" s="7"/>
      <c r="F137" s="7"/>
      <c r="G137" s="151" t="s">
        <v>105</v>
      </c>
      <c r="H137" s="7">
        <f t="shared" ref="H137:AM137" si="82">-H106</f>
        <v>0</v>
      </c>
      <c r="I137" s="7">
        <f t="shared" si="82"/>
        <v>90.801612740860449</v>
      </c>
      <c r="J137" s="7">
        <f t="shared" si="82"/>
        <v>90.801612740860449</v>
      </c>
      <c r="K137" s="7">
        <f t="shared" si="82"/>
        <v>95.252273029427698</v>
      </c>
      <c r="L137" s="7">
        <f t="shared" si="82"/>
        <v>101.03125112715404</v>
      </c>
      <c r="M137" s="7">
        <f t="shared" si="82"/>
        <v>81.039735569778429</v>
      </c>
      <c r="N137" s="7">
        <f t="shared" si="82"/>
        <v>88.522488767710456</v>
      </c>
      <c r="O137" s="7">
        <f t="shared" si="82"/>
        <v>100.63952962143614</v>
      </c>
      <c r="P137" s="7">
        <f t="shared" si="82"/>
        <v>94.477166287191125</v>
      </c>
      <c r="Q137" s="7">
        <f t="shared" si="82"/>
        <v>91.916439085216638</v>
      </c>
      <c r="R137" s="7">
        <f t="shared" si="82"/>
        <v>89.385970337158255</v>
      </c>
      <c r="S137" s="7">
        <f t="shared" si="82"/>
        <v>92.673955934474122</v>
      </c>
      <c r="T137" s="7">
        <f t="shared" si="82"/>
        <v>94.66216336048673</v>
      </c>
      <c r="U137" s="7">
        <f t="shared" si="82"/>
        <v>102.0223006281276</v>
      </c>
      <c r="V137" s="7">
        <f t="shared" si="82"/>
        <v>108.83972693660428</v>
      </c>
      <c r="W137" s="7">
        <f t="shared" si="82"/>
        <v>108.30216036728061</v>
      </c>
      <c r="X137" s="7">
        <f t="shared" si="82"/>
        <v>101.82611484134787</v>
      </c>
      <c r="Y137" s="7">
        <f t="shared" si="82"/>
        <v>106.34047085244895</v>
      </c>
      <c r="Z137" s="7">
        <f t="shared" si="82"/>
        <v>110.22081845380293</v>
      </c>
      <c r="AA137" s="7">
        <f t="shared" si="82"/>
        <v>112.59607709148239</v>
      </c>
      <c r="AB137" s="7">
        <f t="shared" si="82"/>
        <v>115.02252255280382</v>
      </c>
      <c r="AC137" s="7">
        <f t="shared" si="82"/>
        <v>117.50125791381674</v>
      </c>
      <c r="AD137" s="7">
        <f t="shared" si="82"/>
        <v>120.0334100218595</v>
      </c>
      <c r="AE137" s="7">
        <f t="shared" si="82"/>
        <v>122.62013000783057</v>
      </c>
      <c r="AF137" s="7">
        <f t="shared" si="82"/>
        <v>125.26259380949931</v>
      </c>
      <c r="AG137" s="7">
        <f t="shared" si="82"/>
        <v>127.96200270609401</v>
      </c>
      <c r="AH137" s="7">
        <f t="shared" si="82"/>
        <v>130.71958386441034</v>
      </c>
      <c r="AI137" s="7">
        <f t="shared" si="82"/>
        <v>133.53659089668838</v>
      </c>
      <c r="AJ137" s="7">
        <f t="shared" si="82"/>
        <v>136.414304430512</v>
      </c>
      <c r="AK137" s="7">
        <f t="shared" si="82"/>
        <v>139.35403269098953</v>
      </c>
      <c r="AL137" s="7">
        <f t="shared" si="82"/>
        <v>142.35711209548035</v>
      </c>
      <c r="AM137" s="7">
        <f t="shared" si="82"/>
        <v>145.42490786113794</v>
      </c>
    </row>
  </sheetData>
  <pageMargins left="0.7" right="0.7" top="0.75" bottom="0.75" header="0.3" footer="0.3"/>
  <pageSetup paperSize="3" scale="55" orientation="landscape" r:id="rId1"/>
  <headerFooter>
    <oddHeader>&amp;LREFILED April 19, 2023</oddHeader>
    <oddFooter>&amp;L&amp;D&amp;C&amp;F&amp;RPage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view="pageBreakPreview" zoomScale="60" zoomScaleNormal="85" workbookViewId="0">
      <selection activeCell="G14" sqref="G14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120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99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100</v>
      </c>
      <c r="AE7" s="22" t="s">
        <v>40</v>
      </c>
      <c r="AF7" s="22" t="s">
        <v>101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102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99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103</v>
      </c>
      <c r="AD13" s="22" t="s">
        <v>100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scale="82" orientation="portrait" r:id="rId1"/>
  <headerFooter>
    <oddHeader>&amp;LREFILED April 19, 2023 REVISED May 5,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view="pageLayout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8"/>
      <c r="B2" s="159" t="s">
        <v>117</v>
      </c>
      <c r="C2" s="160"/>
      <c r="D2" s="160"/>
      <c r="E2" s="160"/>
      <c r="F2" s="160"/>
      <c r="G2" s="160">
        <f>'Rock River I Economics'!H$40</f>
        <v>0</v>
      </c>
      <c r="H2" s="160">
        <f>'Rock River I Economics'!I$40</f>
        <v>-1.0254811764013136</v>
      </c>
      <c r="I2" s="160">
        <f>'Rock River I Economics'!J$40</f>
        <v>-1.8852390160044292</v>
      </c>
      <c r="J2" s="160">
        <f>'Rock River I Economics'!K$40</f>
        <v>-2.0512113177544018</v>
      </c>
      <c r="K2" s="160">
        <f>'Rock River I Economics'!L$40</f>
        <v>-3.6291514809338725</v>
      </c>
      <c r="L2" s="160">
        <f>'Rock River I Economics'!M$40</f>
        <v>-4.9002005204594656</v>
      </c>
      <c r="M2" s="160">
        <f>'Rock River I Economics'!N$40</f>
        <v>-5.8676513610367733</v>
      </c>
      <c r="N2" s="160">
        <f>'Rock River I Economics'!O$40</f>
        <v>-7.0046526354741445</v>
      </c>
      <c r="O2" s="160">
        <f>'Rock River I Economics'!P$40</f>
        <v>-7.0198459577358072</v>
      </c>
      <c r="P2" s="160">
        <f>'Rock River I Economics'!Q$40</f>
        <v>-8.6090425799750232</v>
      </c>
      <c r="Q2" s="160">
        <f>'Rock River I Economics'!R$40</f>
        <v>-8.4232097701074071</v>
      </c>
      <c r="R2" s="160">
        <f>'Rock River I Economics'!S$40</f>
        <v>-7.3027888619502743</v>
      </c>
      <c r="S2" s="160">
        <f>'Rock River I Economics'!T$40</f>
        <v>-0.47240110706926686</v>
      </c>
      <c r="T2" s="160">
        <f>'Rock River I Economics'!U$40</f>
        <v>-0.21973036797196066</v>
      </c>
      <c r="U2" s="160">
        <f>'Rock River I Economics'!V$40</f>
        <v>-3.2900282038079514</v>
      </c>
      <c r="V2" s="160">
        <f>'Rock River I Economics'!W$40</f>
        <v>-2.7350432166601575</v>
      </c>
      <c r="W2" s="160">
        <f>'Rock River I Economics'!X$40</f>
        <v>-5.0870702778855463</v>
      </c>
      <c r="X2" s="160">
        <f>'Rock River I Economics'!Y$40</f>
        <v>-5.8993200470244123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5" spans="1:37" ht="15.75" x14ac:dyDescent="0.25">
      <c r="C5" s="161" t="s">
        <v>118</v>
      </c>
      <c r="D5" s="162" t="s">
        <v>119</v>
      </c>
      <c r="I5" s="163"/>
    </row>
    <row r="25" spans="2:22" x14ac:dyDescent="0.25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8" spans="2:22" x14ac:dyDescent="0.25">
      <c r="C28" s="164"/>
    </row>
    <row r="29" spans="2:22" x14ac:dyDescent="0.25">
      <c r="E29" s="159"/>
    </row>
  </sheetData>
  <pageMargins left="0.7" right="0.7" top="0.75" bottom="0.75" header="0.3" footer="0.3"/>
  <pageSetup orientation="portrait" r:id="rId1"/>
  <headerFooter>
    <oddHeader>&amp;LREFILED April 19, 2023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2023-05-05T07:00:00+00:00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FEBF38-EEDB-4E0C-8970-7954884F7A99}"/>
</file>

<file path=customXml/itemProps2.xml><?xml version="1.0" encoding="utf-8"?>
<ds:datastoreItem xmlns:ds="http://schemas.openxmlformats.org/officeDocument/2006/customXml" ds:itemID="{7EC00E36-0700-45B1-908B-4FCAC1B7B241}"/>
</file>

<file path=customXml/itemProps3.xml><?xml version="1.0" encoding="utf-8"?>
<ds:datastoreItem xmlns:ds="http://schemas.openxmlformats.org/officeDocument/2006/customXml" ds:itemID="{667246AB-FFD5-4F74-ADC3-1F3065721AF7}"/>
</file>

<file path=customXml/itemProps4.xml><?xml version="1.0" encoding="utf-8"?>
<ds:datastoreItem xmlns:ds="http://schemas.openxmlformats.org/officeDocument/2006/customXml" ds:itemID="{3D2C3839-80A0-41AC-A45F-43F324022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7</vt:lpstr>
      <vt:lpstr>Rock River I Economics</vt:lpstr>
      <vt:lpstr>Rock River I</vt:lpstr>
      <vt:lpstr>Change in Nominal Costs</vt:lpstr>
      <vt:lpstr>'Rock River I Economics'!Print_Area</vt:lpstr>
      <vt:lpstr>'Table 7'!Print_Area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Meyer, Carrie (PacifiCorp)</cp:lastModifiedBy>
  <cp:lastPrinted>2023-02-27T23:51:59Z</cp:lastPrinted>
  <dcterms:created xsi:type="dcterms:W3CDTF">2019-01-09T20:26:02Z</dcterms:created>
  <dcterms:modified xsi:type="dcterms:W3CDTF">2023-05-05T19:59:26Z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