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165" windowHeight="9360" tabRatio="890" activeTab="0"/>
  </bookViews>
  <sheets>
    <sheet name="13.11 Gas" sheetId="1" r:id="rId1"/>
    <sheet name="Prop Taxes For 2011" sheetId="2" r:id="rId2"/>
    <sheet name="SAP Property Taxes E &amp; G" sheetId="3" r:id="rId3"/>
    <sheet name="Gas 2010 Property Taxes" sheetId="4" r:id="rId4"/>
    <sheet name="2010 Property Taxes" sheetId="5" r:id="rId5"/>
  </sheets>
  <externalReferences>
    <externalReference r:id="rId8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sharedStrings.xml><?xml version="1.0" encoding="utf-8"?>
<sst xmlns="http://schemas.openxmlformats.org/spreadsheetml/2006/main" count="283" uniqueCount="94">
  <si>
    <t>Oregon</t>
  </si>
  <si>
    <t>Montana</t>
  </si>
  <si>
    <t>PUGET SOUND ENERGY</t>
  </si>
  <si>
    <t>PROPERTY TAX DEPT</t>
  </si>
  <si>
    <t>Taxes</t>
  </si>
  <si>
    <t>PROPERTY TAXES</t>
  </si>
  <si>
    <t>LINE</t>
  </si>
  <si>
    <t>NO.</t>
  </si>
  <si>
    <t>DESCRIPTION</t>
  </si>
  <si>
    <t>MONTANA</t>
  </si>
  <si>
    <t>OREGON</t>
  </si>
  <si>
    <t>TOTAL</t>
  </si>
  <si>
    <t>RESTATED PROPERTY TAX</t>
  </si>
  <si>
    <t>CHARGED TO EXPENSE IN TY</t>
  </si>
  <si>
    <t>INCREASE(DECREASE) OPERATING EXPENSE</t>
  </si>
  <si>
    <t>INCREASE(DECREASE) NOI</t>
  </si>
  <si>
    <t>Order</t>
  </si>
  <si>
    <t>Property Taxes - Was</t>
  </si>
  <si>
    <t>Property Taxes - Ore</t>
  </si>
  <si>
    <t>Property Taxes - Mon</t>
  </si>
  <si>
    <t>Subtotal</t>
  </si>
  <si>
    <t>Jan-Jun</t>
  </si>
  <si>
    <t>Jul-Dec</t>
  </si>
  <si>
    <t xml:space="preserve"> </t>
  </si>
  <si>
    <t>PUGET SOUND ENERGY-GAS</t>
  </si>
  <si>
    <t>TOTAL INCREASE(DECREASE) OPERATING EXPENSE</t>
  </si>
  <si>
    <t>INCREASE(DECREASE) FIT @ 35%</t>
  </si>
  <si>
    <t>FOR THE TWELVE MONTHS ENDED DECEMBER 31, 2010</t>
  </si>
  <si>
    <t>2011 GENERAL RATE CASE</t>
  </si>
  <si>
    <t>Cost Elem.</t>
  </si>
  <si>
    <t>CElem.name</t>
  </si>
  <si>
    <t>Year</t>
  </si>
  <si>
    <t>Per</t>
  </si>
  <si>
    <t>Offst.acct</t>
  </si>
  <si>
    <t>Offset. acct name</t>
  </si>
  <si>
    <t xml:space="preserve">      Val.in RC</t>
  </si>
  <si>
    <t>Sub Total</t>
  </si>
  <si>
    <t>Total Taxes</t>
  </si>
  <si>
    <t>MINT FARM</t>
  </si>
  <si>
    <t>WASHINGTON - ELECTRIC</t>
  </si>
  <si>
    <t>WASHINGTON - GAS</t>
  </si>
  <si>
    <t>Reclass</t>
  </si>
  <si>
    <t>True-up</t>
  </si>
  <si>
    <t>ELECTRIC</t>
  </si>
  <si>
    <t>GAS</t>
  </si>
  <si>
    <t>EST</t>
  </si>
  <si>
    <t>Actual</t>
  </si>
  <si>
    <r>
      <t xml:space="preserve">Final </t>
    </r>
    <r>
      <rPr>
        <sz val="10"/>
        <color indexed="10"/>
        <rFont val="Arial"/>
        <family val="2"/>
      </rPr>
      <t>1-1-10</t>
    </r>
    <r>
      <rPr>
        <sz val="10"/>
        <rFont val="Arial"/>
        <family val="0"/>
      </rPr>
      <t xml:space="preserve"> DOR Value</t>
    </r>
  </si>
  <si>
    <t>ADD OPER Centrally ASSESSED TAXES</t>
  </si>
  <si>
    <t>ADD LOCALLY ASSESSED TAXES</t>
  </si>
  <si>
    <t>Historical -Impure (10-11) REVISE 04/26/2011</t>
  </si>
  <si>
    <t>ESTIMATED PROPERTY TAXES FOR 2010 Payable in 2011</t>
  </si>
  <si>
    <t>10-11</t>
  </si>
  <si>
    <t>JE 170</t>
  </si>
  <si>
    <t>JE 172</t>
  </si>
  <si>
    <t>JE 171</t>
  </si>
  <si>
    <t>JE 252</t>
  </si>
  <si>
    <r>
      <t xml:space="preserve">1-1-09 </t>
    </r>
    <r>
      <rPr>
        <sz val="8"/>
        <rFont val="Arial"/>
        <family val="2"/>
      </rPr>
      <t xml:space="preserve"> AVERAGE SYSTEM RATIO </t>
    </r>
  </si>
  <si>
    <r>
      <t xml:space="preserve">EST'D </t>
    </r>
    <r>
      <rPr>
        <sz val="10"/>
        <color indexed="10"/>
        <rFont val="Arial"/>
        <family val="2"/>
      </rPr>
      <t xml:space="preserve">1-1-10 </t>
    </r>
    <r>
      <rPr>
        <sz val="10"/>
        <rFont val="Arial"/>
        <family val="0"/>
      </rPr>
      <t>ASSESSED VALUE</t>
    </r>
  </si>
  <si>
    <r>
      <t>EST'D</t>
    </r>
    <r>
      <rPr>
        <sz val="8"/>
        <color indexed="10"/>
        <rFont val="Arial"/>
        <family val="2"/>
      </rPr>
      <t xml:space="preserve"> 1-1-09</t>
    </r>
    <r>
      <rPr>
        <sz val="8"/>
        <rFont val="Arial"/>
        <family val="2"/>
      </rPr>
      <t xml:space="preserve"> LEVY RATE (09-10)</t>
    </r>
  </si>
  <si>
    <t>(actual 6 mo.)</t>
  </si>
  <si>
    <t>(6 months est)</t>
  </si>
  <si>
    <t>EST OPER CENTRALLY ASSESSED TAXES</t>
  </si>
  <si>
    <t>Surface  water management</t>
  </si>
  <si>
    <t>TOTAL EST'D 1-1-10 PROPERTY TAX</t>
  </si>
  <si>
    <t>2010 Property Taxes</t>
  </si>
  <si>
    <t>2010 PROPERTY TAX</t>
  </si>
  <si>
    <t xml:space="preserve">Total </t>
  </si>
  <si>
    <t>01-01-11 Increase</t>
  </si>
  <si>
    <t>Estimate</t>
  </si>
  <si>
    <t>Puget Sound Energy</t>
  </si>
  <si>
    <t>Property Tax Dept</t>
  </si>
  <si>
    <t>Estimated Property Taxes For 2011 Payable In 2012</t>
  </si>
  <si>
    <t>Lien Date:  January 1, 2011</t>
  </si>
  <si>
    <t>As of April 2011</t>
  </si>
  <si>
    <t>Electric</t>
  </si>
  <si>
    <t>Gas</t>
  </si>
  <si>
    <t>Grand</t>
  </si>
  <si>
    <t>Line</t>
  </si>
  <si>
    <t>Washington</t>
  </si>
  <si>
    <t>Total</t>
  </si>
  <si>
    <t>Final 1-1-10 DOR Value</t>
  </si>
  <si>
    <t>Est 1-1-11 DOR Value</t>
  </si>
  <si>
    <t>System Ratio</t>
  </si>
  <si>
    <t>Taxable Value</t>
  </si>
  <si>
    <t>Levy Rates</t>
  </si>
  <si>
    <t>Centrally Assessed Property Taxes</t>
  </si>
  <si>
    <t>Special assessments on centrally assessed property billed separately</t>
  </si>
  <si>
    <t>Locally assessed property tax</t>
  </si>
  <si>
    <t>Surface water management (usually from cities)</t>
  </si>
  <si>
    <t>Estimated Property Tax For Test Year Assets</t>
  </si>
  <si>
    <t>Docket Number UG-11______</t>
  </si>
  <si>
    <t>Exhibit No. ______ (MJS-13)</t>
  </si>
  <si>
    <t>PAGE 13.11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</si>
</sst>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-yy"/>
    <numFmt numFmtId="166" formatCode="0.0000"/>
    <numFmt numFmtId="167" formatCode="#,##0.00\ ;\(#,##0.00\)"/>
    <numFmt numFmtId="168" formatCode="#,##0;\(#,##0\)"/>
    <numFmt numFmtId="169" formatCode="_(* #,##0_);_(* \(#,##0\);_(* &quot;-&quot;??_);_(@_)"/>
    <numFmt numFmtId="170" formatCode="0.000000"/>
    <numFmt numFmtId="171" formatCode="_(&quot;$&quot;* #,##0.000000_);_(&quot;$&quot;* \(#,##0.000000\);_(&quot;$&quot;* &quot;-&quot;??????_);_(@_)"/>
    <numFmt numFmtId="172" formatCode="_(&quot;$&quot;* #,##0_);_(&quot;$&quot;* \(#,##0\);_(&quot;$&quot;* &quot;-&quot;??_);_(@_)"/>
    <numFmt numFmtId="173" formatCode="[$-409]mmmm\-yy;@"/>
    <numFmt numFmtId="174" formatCode="0.0%"/>
    <numFmt numFmtId="175" formatCode="#,##0.000_);\(#,##0.000\)"/>
    <numFmt numFmtId="176" formatCode="0.000_);[Red]\(0.000\)"/>
    <numFmt numFmtId="177" formatCode="0.00000000"/>
    <numFmt numFmtId="178" formatCode="0.0000000"/>
    <numFmt numFmtId="179" formatCode="&quot;$&quot;#,##0.00"/>
    <numFmt numFmtId="180" formatCode="_(* #,##0.00000_);_(* \(#,##0.00000\);_(* &quot;-&quot;??_);_(@_)"/>
    <numFmt numFmtId="181" formatCode="d\.mmm\.yy"/>
    <numFmt numFmtId="182" formatCode="#."/>
    <numFmt numFmtId="183" formatCode="_(* ###0_);_(* \(###0\);_(* &quot;-&quot;_);_(@_)"/>
    <numFmt numFmtId="184" formatCode="_([$€-2]* #,##0.00_);_([$€-2]* \(#,##0.00\);_([$€-2]* &quot;-&quot;??_)"/>
    <numFmt numFmtId="185" formatCode="&quot;$&quot;#,##0;\-&quot;$&quot;#,##0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?_);_(@_)"/>
    <numFmt numFmtId="193" formatCode="#,##0.000_);[Red]\(#,##0.000\)"/>
    <numFmt numFmtId="194" formatCode="#,##0.0000"/>
    <numFmt numFmtId="195" formatCode="0.000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181" fontId="12" fillId="0" borderId="0" applyFill="0" applyBorder="0" applyAlignment="0">
      <protection/>
    </xf>
    <xf numFmtId="0" fontId="58" fillId="37" borderId="1" applyNumberFormat="0" applyAlignment="0" applyProtection="0"/>
    <xf numFmtId="0" fontId="59" fillId="38" borderId="2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2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0" fillId="0" borderId="0">
      <alignment/>
      <protection/>
    </xf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1" fillId="40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3" fillId="0" borderId="0" applyNumberFormat="0" applyFill="0" applyBorder="0" applyAlignment="0" applyProtection="0"/>
    <xf numFmtId="0" fontId="65" fillId="41" borderId="1" applyNumberFormat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41" fontId="10" fillId="43" borderId="9">
      <alignment horizontal="left"/>
      <protection locked="0"/>
    </xf>
    <xf numFmtId="10" fontId="10" fillId="43" borderId="9">
      <alignment horizontal="right"/>
      <protection locked="0"/>
    </xf>
    <xf numFmtId="41" fontId="10" fillId="43" borderId="9">
      <alignment horizontal="left"/>
      <protection locked="0"/>
    </xf>
    <xf numFmtId="0" fontId="2" fillId="39" borderId="0">
      <alignment/>
      <protection/>
    </xf>
    <xf numFmtId="3" fontId="21" fillId="0" borderId="0" applyFill="0" applyBorder="0" applyAlignment="0" applyProtection="0"/>
    <xf numFmtId="0" fontId="66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0" fontId="67" fillId="44" borderId="0" applyNumberFormat="0" applyBorder="0" applyAlignment="0" applyProtection="0"/>
    <xf numFmtId="37" fontId="22" fillId="0" borderId="0">
      <alignment/>
      <protection/>
    </xf>
    <xf numFmtId="171" fontId="23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55" fillId="45" borderId="13" applyNumberFormat="0" applyFont="0" applyAlignment="0" applyProtection="0"/>
    <xf numFmtId="0" fontId="55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68" fillId="37" borderId="15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0" fillId="47" borderId="9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6">
      <alignment horizontal="center"/>
      <protection/>
    </xf>
    <xf numFmtId="3" fontId="24" fillId="0" borderId="0" applyFont="0" applyFill="0" applyBorder="0" applyAlignment="0" applyProtection="0"/>
    <xf numFmtId="0" fontId="24" fillId="48" borderId="0" applyNumberFormat="0" applyFont="0" applyBorder="0" applyAlignment="0" applyProtection="0"/>
    <xf numFmtId="0" fontId="15" fillId="0" borderId="0">
      <alignment/>
      <protection/>
    </xf>
    <xf numFmtId="3" fontId="26" fillId="0" borderId="0" applyFill="0" applyBorder="0" applyAlignment="0" applyProtection="0"/>
    <xf numFmtId="0" fontId="27" fillId="0" borderId="0">
      <alignment/>
      <protection/>
    </xf>
    <xf numFmtId="3" fontId="26" fillId="0" borderId="0" applyFill="0" applyBorder="0" applyAlignment="0" applyProtection="0"/>
    <xf numFmtId="42" fontId="0" fillId="42" borderId="0">
      <alignment/>
      <protection/>
    </xf>
    <xf numFmtId="42" fontId="0" fillId="42" borderId="17">
      <alignment vertical="center"/>
      <protection/>
    </xf>
    <xf numFmtId="0" fontId="1" fillId="42" borderId="18" applyNumberFormat="0">
      <alignment horizontal="center" vertical="center" wrapText="1"/>
      <protection/>
    </xf>
    <xf numFmtId="10" fontId="0" fillId="42" borderId="0">
      <alignment/>
      <protection/>
    </xf>
    <xf numFmtId="186" fontId="0" fillId="42" borderId="0">
      <alignment/>
      <protection/>
    </xf>
    <xf numFmtId="169" fontId="20" fillId="0" borderId="0" applyBorder="0" applyAlignment="0">
      <protection/>
    </xf>
    <xf numFmtId="42" fontId="0" fillId="42" borderId="19">
      <alignment horizontal="left"/>
      <protection/>
    </xf>
    <xf numFmtId="186" fontId="28" fillId="42" borderId="19">
      <alignment horizontal="left"/>
      <protection/>
    </xf>
    <xf numFmtId="169" fontId="20" fillId="0" borderId="0" applyBorder="0" applyAlignment="0">
      <protection/>
    </xf>
    <xf numFmtId="14" fontId="23" fillId="0" borderId="0" applyNumberFormat="0" applyFill="0" applyBorder="0" applyAlignment="0" applyProtection="0"/>
    <xf numFmtId="187" fontId="0" fillId="0" borderId="0" applyFont="0" applyFill="0" applyAlignment="0">
      <protection/>
    </xf>
    <xf numFmtId="39" fontId="0" fillId="49" borderId="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0" fillId="0" borderId="19">
      <alignment/>
      <protection/>
    </xf>
    <xf numFmtId="39" fontId="23" fillId="5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29" fillId="0" borderId="0" applyBorder="0">
      <alignment horizontal="right"/>
      <protection/>
    </xf>
    <xf numFmtId="41" fontId="9" fillId="42" borderId="0">
      <alignment horizontal="left"/>
      <protection/>
    </xf>
    <xf numFmtId="0" fontId="69" fillId="0" borderId="0" applyNumberFormat="0" applyFill="0" applyBorder="0" applyAlignment="0" applyProtection="0"/>
    <xf numFmtId="179" fontId="30" fillId="42" borderId="0">
      <alignment horizontal="left" vertical="center"/>
      <protection/>
    </xf>
    <xf numFmtId="0" fontId="1" fillId="42" borderId="0">
      <alignment horizontal="left" wrapText="1"/>
      <protection/>
    </xf>
    <xf numFmtId="0" fontId="31" fillId="0" borderId="0">
      <alignment horizontal="left" vertical="center"/>
      <protection/>
    </xf>
    <xf numFmtId="0" fontId="70" fillId="0" borderId="21" applyNumberFormat="0" applyFill="0" applyAlignment="0" applyProtection="0"/>
    <xf numFmtId="0" fontId="15" fillId="0" borderId="22">
      <alignment/>
      <protection/>
    </xf>
    <xf numFmtId="0" fontId="7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2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horizontal="right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Alignment="1" quotePrefix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41" fontId="6" fillId="0" borderId="18" xfId="0" applyNumberFormat="1" applyFont="1" applyFill="1" applyBorder="1" applyAlignment="1" applyProtection="1">
      <alignment/>
      <protection locked="0"/>
    </xf>
    <xf numFmtId="42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 horizontal="right"/>
    </xf>
    <xf numFmtId="42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/>
    </xf>
    <xf numFmtId="0" fontId="70" fillId="0" borderId="18" xfId="0" applyFont="1" applyBorder="1" applyAlignment="1">
      <alignment/>
    </xf>
    <xf numFmtId="0" fontId="7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0" fillId="0" borderId="0" xfId="0" applyFont="1" applyAlignment="1">
      <alignment/>
    </xf>
    <xf numFmtId="43" fontId="7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" fontId="33" fillId="0" borderId="24" xfId="0" applyNumberFormat="1" applyFont="1" applyBorder="1" applyAlignment="1" quotePrefix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3" fillId="0" borderId="0" xfId="0" applyFont="1" applyAlignment="1">
      <alignment horizontal="centerContinuous"/>
    </xf>
    <xf numFmtId="17" fontId="0" fillId="0" borderId="0" xfId="0" applyNumberFormat="1" applyAlignment="1">
      <alignment horizontal="centerContinuous"/>
    </xf>
    <xf numFmtId="0" fontId="3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4" fontId="1" fillId="0" borderId="0" xfId="0" applyNumberFormat="1" applyFont="1" applyAlignment="1">
      <alignment horizontal="center"/>
    </xf>
    <xf numFmtId="37" fontId="0" fillId="0" borderId="26" xfId="0" applyNumberFormat="1" applyFill="1" applyBorder="1" applyAlignment="1">
      <alignment/>
    </xf>
    <xf numFmtId="38" fontId="0" fillId="0" borderId="26" xfId="0" applyNumberFormat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6" xfId="0" applyNumberFormat="1" applyBorder="1" applyAlignment="1">
      <alignment/>
    </xf>
    <xf numFmtId="37" fontId="0" fillId="0" borderId="26" xfId="0" applyNumberFormat="1" applyBorder="1" applyAlignment="1">
      <alignment/>
    </xf>
    <xf numFmtId="10" fontId="1" fillId="0" borderId="0" xfId="0" applyNumberFormat="1" applyFont="1" applyAlignment="1">
      <alignment horizontal="center"/>
    </xf>
    <xf numFmtId="175" fontId="10" fillId="0" borderId="26" xfId="0" applyNumberFormat="1" applyFont="1" applyFill="1" applyBorder="1" applyAlignment="1">
      <alignment/>
    </xf>
    <xf numFmtId="39" fontId="10" fillId="0" borderId="26" xfId="0" applyNumberFormat="1" applyFont="1" applyFill="1" applyBorder="1" applyAlignment="1">
      <alignment/>
    </xf>
    <xf numFmtId="38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8" fontId="0" fillId="0" borderId="26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37" fontId="10" fillId="0" borderId="26" xfId="0" applyNumberFormat="1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8" fontId="0" fillId="0" borderId="27" xfId="0" applyNumberForma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Alignment="1">
      <alignment/>
    </xf>
    <xf numFmtId="16" fontId="37" fillId="0" borderId="0" xfId="0" applyNumberFormat="1" applyFont="1" applyFill="1" applyBorder="1" applyAlignment="1">
      <alignment horizontal="centerContinuous"/>
    </xf>
    <xf numFmtId="0" fontId="38" fillId="0" borderId="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8" fillId="0" borderId="0" xfId="0" applyFont="1" applyFill="1" applyAlignment="1" quotePrefix="1">
      <alignment/>
    </xf>
    <xf numFmtId="37" fontId="38" fillId="0" borderId="26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7" fontId="38" fillId="0" borderId="26" xfId="0" applyNumberFormat="1" applyFont="1" applyFill="1" applyBorder="1" applyAlignment="1">
      <alignment/>
    </xf>
    <xf numFmtId="38" fontId="38" fillId="0" borderId="26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9" fontId="0" fillId="0" borderId="36" xfId="0" applyNumberFormat="1" applyFont="1" applyFill="1" applyBorder="1" applyAlignment="1">
      <alignment/>
    </xf>
    <xf numFmtId="10" fontId="38" fillId="0" borderId="26" xfId="0" applyNumberFormat="1" applyFont="1" applyFill="1" applyBorder="1" applyAlignment="1">
      <alignment/>
    </xf>
    <xf numFmtId="169" fontId="0" fillId="0" borderId="26" xfId="194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37" fontId="0" fillId="0" borderId="33" xfId="0" applyNumberFormat="1" applyFont="1" applyFill="1" applyBorder="1" applyAlignment="1">
      <alignment/>
    </xf>
    <xf numFmtId="175" fontId="38" fillId="0" borderId="26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38" fontId="38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37" fontId="37" fillId="0" borderId="29" xfId="0" applyNumberFormat="1" applyFont="1" applyFill="1" applyBorder="1" applyAlignment="1">
      <alignment/>
    </xf>
    <xf numFmtId="0" fontId="3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65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2 2 2" xfId="194"/>
    <cellStyle name="Comma 3" xfId="195"/>
    <cellStyle name="Comma 3 2" xfId="196"/>
    <cellStyle name="Comma 4" xfId="197"/>
    <cellStyle name="Comma 4 2" xfId="198"/>
    <cellStyle name="Comma 5" xfId="199"/>
    <cellStyle name="Comma 7" xfId="200"/>
    <cellStyle name="Comma 8" xfId="201"/>
    <cellStyle name="Comma 9" xfId="202"/>
    <cellStyle name="Comma0" xfId="203"/>
    <cellStyle name="Comma0 - Style2" xfId="204"/>
    <cellStyle name="Comma0 - Style4" xfId="205"/>
    <cellStyle name="Comma0 - Style5" xfId="206"/>
    <cellStyle name="Comma0 2" xfId="207"/>
    <cellStyle name="Comma0 3" xfId="208"/>
    <cellStyle name="Comma0 4" xfId="209"/>
    <cellStyle name="Comma0_00COS Ind Allocators" xfId="210"/>
    <cellStyle name="Comma1 - Style1" xfId="211"/>
    <cellStyle name="Copied" xfId="212"/>
    <cellStyle name="COST1" xfId="213"/>
    <cellStyle name="Curren - Style1" xfId="214"/>
    <cellStyle name="Curren - Style2" xfId="215"/>
    <cellStyle name="Curren - Style5" xfId="216"/>
    <cellStyle name="Curren - Style6" xfId="217"/>
    <cellStyle name="Currency" xfId="218"/>
    <cellStyle name="Currency [0]" xfId="219"/>
    <cellStyle name="Currency 10" xfId="220"/>
    <cellStyle name="Currency 11" xfId="221"/>
    <cellStyle name="Currency 2" xfId="222"/>
    <cellStyle name="Currency 2 2" xfId="223"/>
    <cellStyle name="Currency 3" xfId="224"/>
    <cellStyle name="Currency 4" xfId="225"/>
    <cellStyle name="Currency 5" xfId="226"/>
    <cellStyle name="Currency 6" xfId="227"/>
    <cellStyle name="Currency 7" xfId="228"/>
    <cellStyle name="Currency 8" xfId="229"/>
    <cellStyle name="Currency 9" xfId="230"/>
    <cellStyle name="Currency0" xfId="231"/>
    <cellStyle name="Date" xfId="232"/>
    <cellStyle name="Date 2" xfId="233"/>
    <cellStyle name="Date 3" xfId="234"/>
    <cellStyle name="Date 4" xfId="235"/>
    <cellStyle name="Entered" xfId="236"/>
    <cellStyle name="Euro" xfId="237"/>
    <cellStyle name="Explanatory Text" xfId="238"/>
    <cellStyle name="Fixed" xfId="239"/>
    <cellStyle name="Fixed3 - Style3" xfId="240"/>
    <cellStyle name="Followed Hyperlink" xfId="241"/>
    <cellStyle name="Good" xfId="242"/>
    <cellStyle name="Grey" xfId="243"/>
    <cellStyle name="Grey 2" xfId="244"/>
    <cellStyle name="Grey 3" xfId="245"/>
    <cellStyle name="Grey 4" xfId="246"/>
    <cellStyle name="Header1" xfId="247"/>
    <cellStyle name="Header2" xfId="248"/>
    <cellStyle name="Heading 1" xfId="249"/>
    <cellStyle name="Heading 2" xfId="250"/>
    <cellStyle name="Heading 3" xfId="251"/>
    <cellStyle name="Heading 4" xfId="252"/>
    <cellStyle name="Heading1" xfId="253"/>
    <cellStyle name="Heading2" xfId="254"/>
    <cellStyle name="Hyperlink" xfId="255"/>
    <cellStyle name="Input" xfId="256"/>
    <cellStyle name="Input [yellow]" xfId="257"/>
    <cellStyle name="Input [yellow] 2" xfId="258"/>
    <cellStyle name="Input [yellow] 3" xfId="259"/>
    <cellStyle name="Input [yellow] 4" xfId="260"/>
    <cellStyle name="Input Cells" xfId="261"/>
    <cellStyle name="Input Cells Percent" xfId="262"/>
    <cellStyle name="Input Cells_Book9" xfId="263"/>
    <cellStyle name="Lines" xfId="264"/>
    <cellStyle name="LINKED" xfId="265"/>
    <cellStyle name="Linked Cell" xfId="266"/>
    <cellStyle name="modified border" xfId="267"/>
    <cellStyle name="modified border 2" xfId="268"/>
    <cellStyle name="modified border 3" xfId="269"/>
    <cellStyle name="modified border 4" xfId="270"/>
    <cellStyle name="modified border1" xfId="271"/>
    <cellStyle name="modified border1 2" xfId="272"/>
    <cellStyle name="modified border1 3" xfId="273"/>
    <cellStyle name="modified border1 4" xfId="274"/>
    <cellStyle name="Neutral" xfId="275"/>
    <cellStyle name="no dec" xfId="276"/>
    <cellStyle name="Normal - Style1" xfId="277"/>
    <cellStyle name="Normal - Style1 2" xfId="278"/>
    <cellStyle name="Normal - Style1 3" xfId="279"/>
    <cellStyle name="Normal - Style1 4" xfId="280"/>
    <cellStyle name="Normal 10" xfId="281"/>
    <cellStyle name="Normal 10 2" xfId="282"/>
    <cellStyle name="Normal 11" xfId="283"/>
    <cellStyle name="Normal 12" xfId="284"/>
    <cellStyle name="Normal 13" xfId="285"/>
    <cellStyle name="Normal 14" xfId="286"/>
    <cellStyle name="Normal 2" xfId="287"/>
    <cellStyle name="Normal 2 2" xfId="288"/>
    <cellStyle name="Normal 2 2 2" xfId="289"/>
    <cellStyle name="Normal 2 2 2 2" xfId="290"/>
    <cellStyle name="Normal 2 2 3" xfId="291"/>
    <cellStyle name="Normal 2 3" xfId="292"/>
    <cellStyle name="Normal 2 4" xfId="293"/>
    <cellStyle name="Normal 2 5" xfId="294"/>
    <cellStyle name="Normal 2 6" xfId="295"/>
    <cellStyle name="Normal 2 7" xfId="296"/>
    <cellStyle name="Normal 2_DEM-WP(C) Production O&amp;M 2009GRC Rebuttal" xfId="297"/>
    <cellStyle name="Normal 3" xfId="298"/>
    <cellStyle name="Normal 3 2" xfId="299"/>
    <cellStyle name="Normal 3 3" xfId="300"/>
    <cellStyle name="Normal 3 4" xfId="301"/>
    <cellStyle name="Normal 3 5" xfId="302"/>
    <cellStyle name="Normal 4" xfId="303"/>
    <cellStyle name="Normal 4 2" xfId="304"/>
    <cellStyle name="Normal 4_SFAS 157 Disclosures_ Q2 2008" xfId="305"/>
    <cellStyle name="Normal 5" xfId="306"/>
    <cellStyle name="Normal 6" xfId="307"/>
    <cellStyle name="Normal 7" xfId="308"/>
    <cellStyle name="Normal 8" xfId="309"/>
    <cellStyle name="Normal 9" xfId="310"/>
    <cellStyle name="Note" xfId="311"/>
    <cellStyle name="Note 10" xfId="312"/>
    <cellStyle name="Note 11" xfId="313"/>
    <cellStyle name="Note 12" xfId="314"/>
    <cellStyle name="Note 13" xfId="315"/>
    <cellStyle name="Note 14" xfId="316"/>
    <cellStyle name="Note 2" xfId="317"/>
    <cellStyle name="Note 3" xfId="318"/>
    <cellStyle name="Note 4" xfId="319"/>
    <cellStyle name="Note 5" xfId="320"/>
    <cellStyle name="Note 6" xfId="321"/>
    <cellStyle name="Note 7" xfId="322"/>
    <cellStyle name="Note 8" xfId="323"/>
    <cellStyle name="Note 9" xfId="324"/>
    <cellStyle name="Output" xfId="325"/>
    <cellStyle name="Percen - Style1" xfId="326"/>
    <cellStyle name="Percen - Style2" xfId="327"/>
    <cellStyle name="Percen - Style3" xfId="328"/>
    <cellStyle name="Percent" xfId="329"/>
    <cellStyle name="Percent [2]" xfId="330"/>
    <cellStyle name="Percent 2" xfId="331"/>
    <cellStyle name="Percent 2 2" xfId="332"/>
    <cellStyle name="Percent 3" xfId="333"/>
    <cellStyle name="Percent 4" xfId="334"/>
    <cellStyle name="Percent 4 2" xfId="335"/>
    <cellStyle name="Processing" xfId="336"/>
    <cellStyle name="PSChar" xfId="337"/>
    <cellStyle name="PSDate" xfId="338"/>
    <cellStyle name="PSDec" xfId="339"/>
    <cellStyle name="PSHeading" xfId="340"/>
    <cellStyle name="PSInt" xfId="341"/>
    <cellStyle name="PSSpacer" xfId="342"/>
    <cellStyle name="purple - Style8" xfId="343"/>
    <cellStyle name="RED" xfId="344"/>
    <cellStyle name="Red - Style7" xfId="345"/>
    <cellStyle name="RED_04 07E Wild Horse Wind Expansion (C) (2)" xfId="346"/>
    <cellStyle name="Report" xfId="347"/>
    <cellStyle name="Report Bar" xfId="348"/>
    <cellStyle name="Report Heading" xfId="349"/>
    <cellStyle name="Report Percent" xfId="350"/>
    <cellStyle name="Report Unit Cost" xfId="351"/>
    <cellStyle name="Reports" xfId="352"/>
    <cellStyle name="Reports Total" xfId="353"/>
    <cellStyle name="Reports Unit Cost Total" xfId="354"/>
    <cellStyle name="Reports_Book9" xfId="355"/>
    <cellStyle name="RevList" xfId="356"/>
    <cellStyle name="round100" xfId="357"/>
    <cellStyle name="shade" xfId="358"/>
    <cellStyle name="StmtTtl1" xfId="359"/>
    <cellStyle name="StmtTtl1 2" xfId="360"/>
    <cellStyle name="StmtTtl1 3" xfId="361"/>
    <cellStyle name="StmtTtl1 4" xfId="362"/>
    <cellStyle name="StmtTtl2" xfId="363"/>
    <cellStyle name="STYL1 - Style1" xfId="364"/>
    <cellStyle name="Style 1" xfId="365"/>
    <cellStyle name="Style 1 2" xfId="366"/>
    <cellStyle name="Style 1 3" xfId="367"/>
    <cellStyle name="Style 1 4" xfId="368"/>
    <cellStyle name="Style 1_4 31 Regulatory Assets and Liabilities  7 06- Exhibit D" xfId="369"/>
    <cellStyle name="Subtotal" xfId="370"/>
    <cellStyle name="Sub-total" xfId="371"/>
    <cellStyle name="Title" xfId="372"/>
    <cellStyle name="Title: Major" xfId="373"/>
    <cellStyle name="Title: Minor" xfId="374"/>
    <cellStyle name="Title: Worksheet" xfId="375"/>
    <cellStyle name="Total" xfId="376"/>
    <cellStyle name="Total4 - Style4" xfId="377"/>
    <cellStyle name="Warning Text" xfId="3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9.00390625" style="0" customWidth="1"/>
    <col min="2" max="2" width="55.00390625" style="0" customWidth="1"/>
    <col min="3" max="3" width="21.00390625" style="0" customWidth="1"/>
    <col min="4" max="4" width="10.140625" style="0" hidden="1" customWidth="1"/>
  </cols>
  <sheetData>
    <row r="1" ht="12.75">
      <c r="C1" s="32" t="s">
        <v>91</v>
      </c>
    </row>
    <row r="2" ht="13.5" thickBot="1">
      <c r="C2" s="32" t="s">
        <v>92</v>
      </c>
    </row>
    <row r="3" spans="1:3" ht="14.25" thickBot="1" thickTop="1">
      <c r="A3" s="3"/>
      <c r="B3" s="3"/>
      <c r="C3" s="4" t="s">
        <v>93</v>
      </c>
    </row>
    <row r="4" spans="1:4" ht="13.5" thickTop="1">
      <c r="A4" s="3"/>
      <c r="B4" s="3"/>
      <c r="C4" s="3"/>
      <c r="D4" s="3"/>
    </row>
    <row r="5" spans="1:4" ht="12.75">
      <c r="A5" s="5" t="s">
        <v>24</v>
      </c>
      <c r="B5" s="6"/>
      <c r="C5" s="6"/>
      <c r="D5" s="6"/>
    </row>
    <row r="6" spans="1:4" ht="12.75">
      <c r="A6" s="6" t="s">
        <v>5</v>
      </c>
      <c r="B6" s="6"/>
      <c r="C6" s="6"/>
      <c r="D6" s="7"/>
    </row>
    <row r="7" spans="1:4" ht="12.75">
      <c r="A7" s="6" t="s">
        <v>27</v>
      </c>
      <c r="B7" s="5"/>
      <c r="C7" s="6"/>
      <c r="D7" s="8"/>
    </row>
    <row r="8" spans="1:4" ht="12.75">
      <c r="A8" s="6" t="s">
        <v>28</v>
      </c>
      <c r="B8" s="5"/>
      <c r="C8" s="5"/>
      <c r="D8" s="8"/>
    </row>
    <row r="9" spans="1:4" ht="12.75">
      <c r="A9" s="6"/>
      <c r="B9" s="5"/>
      <c r="C9" s="5"/>
      <c r="D9" s="8"/>
    </row>
    <row r="10" spans="1:3" ht="12.75">
      <c r="A10" s="1" t="s">
        <v>6</v>
      </c>
      <c r="B10" s="3"/>
      <c r="C10" s="3"/>
    </row>
    <row r="11" spans="1:3" ht="12.75">
      <c r="A11" s="9" t="s">
        <v>7</v>
      </c>
      <c r="B11" s="10" t="s">
        <v>8</v>
      </c>
      <c r="C11" s="20" t="s">
        <v>11</v>
      </c>
    </row>
    <row r="12" spans="1:3" ht="12.75">
      <c r="A12" s="2"/>
      <c r="B12" s="2"/>
      <c r="C12" s="17"/>
    </row>
    <row r="13" spans="1:5" ht="12.75">
      <c r="A13" s="11">
        <v>1</v>
      </c>
      <c r="B13" s="21" t="s">
        <v>12</v>
      </c>
      <c r="C13" s="16">
        <f>'Prop Taxes For 2011'!I28</f>
        <v>16941715</v>
      </c>
      <c r="E13" s="14"/>
    </row>
    <row r="14" spans="1:5" ht="12.75">
      <c r="A14" s="11">
        <f aca="true" t="shared" si="0" ref="A14:A20">A13+1</f>
        <v>2</v>
      </c>
      <c r="B14" s="12" t="s">
        <v>13</v>
      </c>
      <c r="C14" s="27">
        <f>'SAP Property Taxes E &amp; G'!H71</f>
        <v>14375106.24</v>
      </c>
      <c r="E14" s="19"/>
    </row>
    <row r="15" spans="1:3" ht="12.75">
      <c r="A15" s="11">
        <f t="shared" si="0"/>
        <v>3</v>
      </c>
      <c r="B15" s="12" t="s">
        <v>14</v>
      </c>
      <c r="C15" s="16">
        <f>C13-C14</f>
        <v>2566608.76</v>
      </c>
    </row>
    <row r="16" spans="1:3" ht="12.75">
      <c r="A16" s="11">
        <f t="shared" si="0"/>
        <v>4</v>
      </c>
      <c r="B16" s="2"/>
      <c r="C16" s="22"/>
    </row>
    <row r="17" spans="1:3" ht="12.75">
      <c r="A17" s="11">
        <f t="shared" si="0"/>
        <v>5</v>
      </c>
      <c r="B17" s="23"/>
      <c r="C17" s="18"/>
    </row>
    <row r="18" spans="1:3" ht="12.75">
      <c r="A18" s="11">
        <f t="shared" si="0"/>
        <v>6</v>
      </c>
      <c r="B18" s="24" t="s">
        <v>25</v>
      </c>
      <c r="C18" s="28">
        <f>C15</f>
        <v>2566608.76</v>
      </c>
    </row>
    <row r="19" spans="1:3" ht="12.75">
      <c r="A19" s="11">
        <f t="shared" si="0"/>
        <v>7</v>
      </c>
      <c r="B19" s="12" t="s">
        <v>26</v>
      </c>
      <c r="C19" s="29">
        <f>-C18*0.35</f>
        <v>-898313.0659999999</v>
      </c>
    </row>
    <row r="20" spans="1:3" ht="12.75">
      <c r="A20" s="11">
        <f t="shared" si="0"/>
        <v>8</v>
      </c>
      <c r="B20" s="12" t="s">
        <v>15</v>
      </c>
      <c r="C20" s="30">
        <f>-C18-C19</f>
        <v>-1668295.694</v>
      </c>
    </row>
    <row r="21" ht="12.75">
      <c r="C21" s="15"/>
    </row>
    <row r="22" spans="1:2" ht="12.75">
      <c r="A22" s="19"/>
      <c r="B22" s="3" t="s">
        <v>23</v>
      </c>
    </row>
    <row r="23" ht="12.75">
      <c r="A23" s="25"/>
    </row>
    <row r="24" ht="12.75">
      <c r="B24" t="s">
        <v>23</v>
      </c>
    </row>
    <row r="25" ht="12.75">
      <c r="B25" t="s">
        <v>23</v>
      </c>
    </row>
    <row r="26" ht="12.75">
      <c r="B26" t="s">
        <v>23</v>
      </c>
    </row>
    <row r="27" ht="12.75">
      <c r="B27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4.28125" style="0" bestFit="1" customWidth="1"/>
    <col min="2" max="2" width="45.28125" style="0" customWidth="1"/>
    <col min="3" max="4" width="14.00390625" style="0" bestFit="1" customWidth="1"/>
    <col min="5" max="5" width="12.28125" style="0" bestFit="1" customWidth="1"/>
    <col min="6" max="7" width="13.421875" style="0" bestFit="1" customWidth="1"/>
    <col min="8" max="8" width="10.7109375" style="0" customWidth="1"/>
    <col min="9" max="9" width="14.00390625" style="0" bestFit="1" customWidth="1"/>
    <col min="10" max="10" width="10.7109375" style="0" bestFit="1" customWidth="1"/>
    <col min="11" max="11" width="3.00390625" style="0" bestFit="1" customWidth="1"/>
  </cols>
  <sheetData>
    <row r="1" spans="1:8" ht="12.75">
      <c r="A1" s="54"/>
      <c r="B1" s="55"/>
      <c r="C1" s="55"/>
      <c r="D1" s="55"/>
      <c r="E1" s="55"/>
      <c r="F1" s="55"/>
      <c r="G1" s="55"/>
      <c r="H1" s="55"/>
    </row>
    <row r="2" spans="2:10" ht="12.75">
      <c r="B2" s="86" t="s">
        <v>70</v>
      </c>
      <c r="C2" s="87"/>
      <c r="D2" s="87"/>
      <c r="E2" s="87"/>
      <c r="F2" s="87"/>
      <c r="G2" s="87"/>
      <c r="H2" s="87"/>
      <c r="I2" s="87"/>
      <c r="J2" s="88"/>
    </row>
    <row r="3" spans="2:10" ht="12.75">
      <c r="B3" s="86" t="s">
        <v>71</v>
      </c>
      <c r="C3" s="87"/>
      <c r="D3" s="87"/>
      <c r="E3" s="87"/>
      <c r="F3" s="87"/>
      <c r="G3" s="87"/>
      <c r="H3" s="87"/>
      <c r="I3" s="87"/>
      <c r="J3" s="88"/>
    </row>
    <row r="4" spans="2:10" ht="12.75">
      <c r="B4" s="86" t="s">
        <v>72</v>
      </c>
      <c r="C4" s="87"/>
      <c r="D4" s="87"/>
      <c r="E4" s="87"/>
      <c r="F4" s="87"/>
      <c r="G4" s="87"/>
      <c r="H4" s="87"/>
      <c r="I4" s="87"/>
      <c r="J4" s="88"/>
    </row>
    <row r="5" spans="2:10" ht="12.75">
      <c r="B5" s="89" t="s">
        <v>73</v>
      </c>
      <c r="C5" s="90"/>
      <c r="D5" s="90"/>
      <c r="E5" s="90"/>
      <c r="F5" s="90"/>
      <c r="G5" s="90"/>
      <c r="H5" s="90"/>
      <c r="I5" s="90"/>
      <c r="J5" s="88"/>
    </row>
    <row r="6" spans="1:10" ht="13.5" thickBot="1">
      <c r="A6" s="46" t="s">
        <v>74</v>
      </c>
      <c r="B6" s="45"/>
      <c r="C6" s="45"/>
      <c r="D6" s="45"/>
      <c r="E6" s="45"/>
      <c r="F6" s="45"/>
      <c r="G6" s="45"/>
      <c r="H6" s="45"/>
      <c r="I6" s="46"/>
      <c r="J6" s="46"/>
    </row>
    <row r="7" spans="1:10" ht="13.5" thickTop="1">
      <c r="A7" s="91"/>
      <c r="B7" s="91"/>
      <c r="C7" s="91"/>
      <c r="D7" s="92"/>
      <c r="E7" s="93"/>
      <c r="F7" s="93" t="s">
        <v>75</v>
      </c>
      <c r="G7" s="93"/>
      <c r="H7" s="94"/>
      <c r="I7" s="95" t="s">
        <v>76</v>
      </c>
      <c r="J7" s="96" t="s">
        <v>77</v>
      </c>
    </row>
    <row r="8" spans="1:10" ht="12.75">
      <c r="A8" s="97" t="s">
        <v>78</v>
      </c>
      <c r="B8" s="97"/>
      <c r="C8" s="97"/>
      <c r="D8" s="98" t="s">
        <v>79</v>
      </c>
      <c r="E8" s="99" t="s">
        <v>1</v>
      </c>
      <c r="F8" s="99" t="s">
        <v>0</v>
      </c>
      <c r="G8" s="99" t="s">
        <v>0</v>
      </c>
      <c r="H8" s="100" t="s">
        <v>20</v>
      </c>
      <c r="I8" s="101" t="s">
        <v>79</v>
      </c>
      <c r="J8" s="101" t="s">
        <v>80</v>
      </c>
    </row>
    <row r="9" spans="1:10" ht="12.75">
      <c r="A9" s="26">
        <v>1</v>
      </c>
      <c r="B9" s="102"/>
      <c r="C9" s="102"/>
      <c r="D9" s="103"/>
      <c r="E9" s="103"/>
      <c r="F9" s="103" t="s">
        <v>21</v>
      </c>
      <c r="G9" s="103" t="s">
        <v>22</v>
      </c>
      <c r="H9" s="104"/>
      <c r="I9" s="103"/>
      <c r="J9" s="103"/>
    </row>
    <row r="10" spans="1:10" ht="12.75">
      <c r="A10" s="26">
        <v>2</v>
      </c>
      <c r="B10" s="105" t="s">
        <v>81</v>
      </c>
      <c r="C10" s="106"/>
      <c r="D10" s="107">
        <v>2319559000</v>
      </c>
      <c r="E10" s="85">
        <v>427038763</v>
      </c>
      <c r="F10" s="107">
        <v>55300000</v>
      </c>
      <c r="G10" s="107">
        <v>55300000</v>
      </c>
      <c r="H10" s="108"/>
      <c r="I10" s="107">
        <v>1378923000</v>
      </c>
      <c r="J10" s="107"/>
    </row>
    <row r="11" spans="1:10" ht="12.75">
      <c r="A11" s="26">
        <v>3</v>
      </c>
      <c r="B11" s="88"/>
      <c r="C11" s="106"/>
      <c r="D11" s="109">
        <v>0.095</v>
      </c>
      <c r="E11" s="109">
        <v>0.05</v>
      </c>
      <c r="F11" s="110">
        <v>0</v>
      </c>
      <c r="G11" s="110">
        <v>0</v>
      </c>
      <c r="H11" s="108"/>
      <c r="I11" s="109">
        <v>0.0275</v>
      </c>
      <c r="J11" s="109"/>
    </row>
    <row r="12" spans="1:10" ht="12.75">
      <c r="A12" s="26">
        <v>4</v>
      </c>
      <c r="B12" s="88" t="s">
        <v>68</v>
      </c>
      <c r="C12" s="106" t="s">
        <v>69</v>
      </c>
      <c r="D12" s="108">
        <f>+D10*D11</f>
        <v>220358105</v>
      </c>
      <c r="E12" s="108">
        <f>+E10*E11</f>
        <v>21351938.150000002</v>
      </c>
      <c r="F12" s="108">
        <f>+F10*F11</f>
        <v>0</v>
      </c>
      <c r="G12" s="107">
        <v>-2304167</v>
      </c>
      <c r="H12" s="108"/>
      <c r="I12" s="108">
        <f>+I10*I11</f>
        <v>37920382.5</v>
      </c>
      <c r="J12" s="108"/>
    </row>
    <row r="13" spans="1:10" ht="12.75">
      <c r="A13" s="26">
        <v>5</v>
      </c>
      <c r="B13" s="88"/>
      <c r="C13" s="106"/>
      <c r="D13" s="111"/>
      <c r="E13" s="111"/>
      <c r="F13" s="111"/>
      <c r="G13" s="108"/>
      <c r="H13" s="108"/>
      <c r="I13" s="111"/>
      <c r="J13" s="111"/>
    </row>
    <row r="14" spans="1:10" ht="12.75">
      <c r="A14" s="26">
        <v>6</v>
      </c>
      <c r="B14" s="88" t="s">
        <v>82</v>
      </c>
      <c r="C14" s="106"/>
      <c r="D14" s="112">
        <f>+D10+D12</f>
        <v>2539917105</v>
      </c>
      <c r="E14" s="112">
        <f>+E10+E12</f>
        <v>448390701.15</v>
      </c>
      <c r="F14" s="112">
        <f>+F10+F12</f>
        <v>55300000</v>
      </c>
      <c r="G14" s="112">
        <f>+G10+G12</f>
        <v>52995833</v>
      </c>
      <c r="H14" s="108"/>
      <c r="I14" s="112">
        <f>+I10+I12</f>
        <v>1416843382.5</v>
      </c>
      <c r="J14" s="112"/>
    </row>
    <row r="15" spans="1:10" ht="12.75">
      <c r="A15" s="26">
        <v>7</v>
      </c>
      <c r="B15" s="113"/>
      <c r="C15" s="106"/>
      <c r="D15" s="111"/>
      <c r="E15" s="111"/>
      <c r="F15" s="108"/>
      <c r="G15" s="108"/>
      <c r="H15" s="108"/>
      <c r="I15" s="111"/>
      <c r="J15" s="111"/>
    </row>
    <row r="16" spans="1:10" ht="12.75">
      <c r="A16" s="26">
        <v>8</v>
      </c>
      <c r="B16" s="105" t="s">
        <v>83</v>
      </c>
      <c r="C16" s="106" t="s">
        <v>69</v>
      </c>
      <c r="D16" s="111">
        <v>0.9541</v>
      </c>
      <c r="E16" s="111">
        <v>0.0656</v>
      </c>
      <c r="F16" s="111"/>
      <c r="G16" s="111"/>
      <c r="H16" s="108"/>
      <c r="I16" s="111">
        <v>0.9673</v>
      </c>
      <c r="J16" s="111"/>
    </row>
    <row r="17" spans="1:10" ht="12.75">
      <c r="A17" s="26">
        <v>9</v>
      </c>
      <c r="B17" s="88"/>
      <c r="C17" s="106"/>
      <c r="D17" s="104"/>
      <c r="E17" s="104"/>
      <c r="F17" s="104"/>
      <c r="G17" s="108"/>
      <c r="H17" s="108"/>
      <c r="I17" s="104"/>
      <c r="J17" s="104"/>
    </row>
    <row r="18" spans="1:10" ht="12.75">
      <c r="A18" s="26">
        <v>10</v>
      </c>
      <c r="B18" s="105" t="s">
        <v>84</v>
      </c>
      <c r="C18" s="106"/>
      <c r="D18" s="114">
        <f>ROUND(D14*D16,0)</f>
        <v>2423334910</v>
      </c>
      <c r="E18" s="114">
        <f>ROUND(E14*E16,0)</f>
        <v>29414430</v>
      </c>
      <c r="F18" s="114">
        <f>+F14+F15</f>
        <v>55300000</v>
      </c>
      <c r="G18" s="114">
        <f>+G14+G15</f>
        <v>52995833</v>
      </c>
      <c r="H18" s="108"/>
      <c r="I18" s="114">
        <f>ROUND(I14*I16,0)</f>
        <v>1370512604</v>
      </c>
      <c r="J18" s="85"/>
    </row>
    <row r="19" spans="1:10" ht="12.75">
      <c r="A19" s="26">
        <v>11</v>
      </c>
      <c r="B19" s="88"/>
      <c r="C19" s="88"/>
      <c r="D19" s="104"/>
      <c r="E19" s="104"/>
      <c r="F19" s="104"/>
      <c r="G19" s="108"/>
      <c r="H19" s="108"/>
      <c r="I19" s="104"/>
      <c r="J19" s="104"/>
    </row>
    <row r="20" spans="1:10" ht="12.75">
      <c r="A20" s="26">
        <v>12</v>
      </c>
      <c r="B20" s="105" t="s">
        <v>85</v>
      </c>
      <c r="C20" s="106" t="s">
        <v>69</v>
      </c>
      <c r="D20" s="115">
        <v>11.67</v>
      </c>
      <c r="E20" s="115">
        <v>304.948</v>
      </c>
      <c r="F20" s="115">
        <v>11.3722</v>
      </c>
      <c r="G20" s="115">
        <v>11.496</v>
      </c>
      <c r="H20" s="108"/>
      <c r="I20" s="115">
        <v>12.32</v>
      </c>
      <c r="J20" s="115"/>
    </row>
    <row r="21" spans="1:10" ht="12.75">
      <c r="A21" s="26">
        <v>13</v>
      </c>
      <c r="B21" s="88"/>
      <c r="C21" s="88"/>
      <c r="D21" s="104"/>
      <c r="E21" s="104"/>
      <c r="F21" s="116"/>
      <c r="G21" s="117"/>
      <c r="H21" s="108"/>
      <c r="I21" s="104"/>
      <c r="J21" s="104"/>
    </row>
    <row r="22" spans="1:10" ht="12.75">
      <c r="A22" s="26">
        <v>14</v>
      </c>
      <c r="B22" s="105" t="s">
        <v>86</v>
      </c>
      <c r="C22" s="106" t="s">
        <v>69</v>
      </c>
      <c r="D22" s="114">
        <f>ROUND(D18*D20/1000,0)</f>
        <v>28280318</v>
      </c>
      <c r="E22" s="114">
        <f>ROUND(E18*E20/1000,0)</f>
        <v>8969872</v>
      </c>
      <c r="F22" s="114">
        <f>ROUND(F18*F20/1000,0)/2+19</f>
        <v>314460.5</v>
      </c>
      <c r="G22" s="114">
        <f>ROUND(G18*G20/1000,0)/2</f>
        <v>304620</v>
      </c>
      <c r="H22" s="108"/>
      <c r="I22" s="114">
        <f>ROUND(I18*I20/1000,0)</f>
        <v>16884715</v>
      </c>
      <c r="J22" s="114"/>
    </row>
    <row r="23" spans="1:10" ht="12.75">
      <c r="A23" s="26">
        <v>15</v>
      </c>
      <c r="B23" s="88"/>
      <c r="C23" s="88"/>
      <c r="D23" s="107"/>
      <c r="E23" s="107"/>
      <c r="F23" s="107"/>
      <c r="G23" s="107"/>
      <c r="H23" s="108"/>
      <c r="I23" s="107"/>
      <c r="J23" s="107"/>
    </row>
    <row r="24" spans="1:10" ht="25.5">
      <c r="A24" s="118">
        <v>16</v>
      </c>
      <c r="B24" s="119" t="s">
        <v>87</v>
      </c>
      <c r="C24" s="88"/>
      <c r="D24" s="107">
        <v>220000</v>
      </c>
      <c r="E24" s="107">
        <v>0</v>
      </c>
      <c r="F24" s="107"/>
      <c r="G24" s="108">
        <v>0</v>
      </c>
      <c r="H24" s="108"/>
      <c r="I24" s="107">
        <v>40000</v>
      </c>
      <c r="J24" s="107"/>
    </row>
    <row r="25" spans="1:10" ht="12.75">
      <c r="A25" s="26">
        <v>17</v>
      </c>
      <c r="B25" s="105" t="s">
        <v>88</v>
      </c>
      <c r="C25" s="88"/>
      <c r="D25" s="107">
        <v>95000</v>
      </c>
      <c r="E25" s="107">
        <v>0</v>
      </c>
      <c r="F25" s="107"/>
      <c r="G25" s="108">
        <v>0</v>
      </c>
      <c r="H25" s="108"/>
      <c r="I25" s="107">
        <v>15000</v>
      </c>
      <c r="J25" s="107"/>
    </row>
    <row r="26" spans="1:10" ht="12.75">
      <c r="A26" s="26">
        <v>18</v>
      </c>
      <c r="B26" s="120" t="s">
        <v>89</v>
      </c>
      <c r="C26" s="106"/>
      <c r="D26" s="107">
        <v>55000</v>
      </c>
      <c r="E26" s="107">
        <v>7000</v>
      </c>
      <c r="F26" s="107"/>
      <c r="G26" s="108"/>
      <c r="H26" s="108"/>
      <c r="I26" s="107">
        <v>2000</v>
      </c>
      <c r="J26" s="107"/>
    </row>
    <row r="27" spans="1:10" ht="12.75">
      <c r="A27" s="26">
        <v>19</v>
      </c>
      <c r="B27" s="120"/>
      <c r="C27" s="106"/>
      <c r="D27" s="107"/>
      <c r="E27" s="107"/>
      <c r="F27" s="107"/>
      <c r="G27" s="108"/>
      <c r="H27" s="108"/>
      <c r="I27" s="107"/>
      <c r="J27" s="107"/>
    </row>
    <row r="28" spans="1:10" ht="13.5" thickBot="1">
      <c r="A28" s="26">
        <v>20</v>
      </c>
      <c r="B28" s="121" t="s">
        <v>90</v>
      </c>
      <c r="C28" s="88"/>
      <c r="D28" s="122">
        <f>SUM(D22:D26)</f>
        <v>28650318</v>
      </c>
      <c r="E28" s="122">
        <f>SUM(E22:E26)</f>
        <v>8976872</v>
      </c>
      <c r="F28" s="122">
        <f>SUM(F22:F26)</f>
        <v>314460.5</v>
      </c>
      <c r="G28" s="122">
        <f>SUM(G22:G26)</f>
        <v>304620</v>
      </c>
      <c r="H28" s="122">
        <f>SUM(D28:G28)</f>
        <v>38246270.5</v>
      </c>
      <c r="I28" s="122">
        <f>SUM(I22:I26)</f>
        <v>16941715</v>
      </c>
      <c r="J28" s="122">
        <f>+H28+I28</f>
        <v>55187985.5</v>
      </c>
    </row>
    <row r="29" ht="13.5" thickTop="1"/>
  </sheetData>
  <sheetProtection/>
  <printOptions/>
  <pageMargins left="0.2" right="0.2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9.00390625" style="0" bestFit="1" customWidth="1"/>
    <col min="2" max="2" width="10.28125" style="0" bestFit="1" customWidth="1"/>
    <col min="3" max="3" width="12.140625" style="0" bestFit="1" customWidth="1"/>
    <col min="4" max="4" width="5.00390625" style="0" bestFit="1" customWidth="1"/>
    <col min="5" max="5" width="4.00390625" style="0" bestFit="1" customWidth="1"/>
    <col min="6" max="6" width="9.421875" style="0" bestFit="1" customWidth="1"/>
    <col min="7" max="7" width="20.421875" style="0" bestFit="1" customWidth="1"/>
    <col min="8" max="8" width="15.00390625" style="0" bestFit="1" customWidth="1"/>
    <col min="9" max="9" width="11.7109375" style="0" bestFit="1" customWidth="1"/>
    <col min="12" max="12" width="12.7109375" style="0" bestFit="1" customWidth="1"/>
  </cols>
  <sheetData>
    <row r="1" spans="1:8" ht="12.75">
      <c r="A1" s="124" t="s">
        <v>39</v>
      </c>
      <c r="B1" s="124"/>
      <c r="C1" s="124"/>
      <c r="D1" s="124"/>
      <c r="E1" s="124"/>
      <c r="F1" s="124"/>
      <c r="G1" s="124"/>
      <c r="H1" s="124"/>
    </row>
    <row r="2" spans="1:9" ht="15">
      <c r="A2" s="33" t="s">
        <v>16</v>
      </c>
      <c r="B2" s="33" t="s">
        <v>29</v>
      </c>
      <c r="C2" s="33" t="s">
        <v>30</v>
      </c>
      <c r="D2" s="33" t="s">
        <v>31</v>
      </c>
      <c r="E2" s="33" t="s">
        <v>32</v>
      </c>
      <c r="F2" s="33" t="s">
        <v>33</v>
      </c>
      <c r="G2" s="33" t="s">
        <v>34</v>
      </c>
      <c r="H2" s="33" t="s">
        <v>35</v>
      </c>
      <c r="I2" s="34"/>
    </row>
    <row r="3" spans="1:12" ht="12.75">
      <c r="A3">
        <v>40810006</v>
      </c>
      <c r="B3">
        <v>63400400</v>
      </c>
      <c r="C3" t="s">
        <v>4</v>
      </c>
      <c r="D3">
        <v>2010</v>
      </c>
      <c r="E3">
        <v>1</v>
      </c>
      <c r="F3">
        <v>23600471</v>
      </c>
      <c r="G3" t="s">
        <v>17</v>
      </c>
      <c r="H3" s="35">
        <v>1857810</v>
      </c>
      <c r="L3" s="35"/>
    </row>
    <row r="4" spans="1:12" ht="12.75">
      <c r="A4">
        <v>40810006</v>
      </c>
      <c r="B4">
        <v>63400400</v>
      </c>
      <c r="C4" t="s">
        <v>4</v>
      </c>
      <c r="D4">
        <v>2010</v>
      </c>
      <c r="E4">
        <v>2</v>
      </c>
      <c r="F4">
        <v>23600021</v>
      </c>
      <c r="G4" t="s">
        <v>17</v>
      </c>
      <c r="H4" s="35">
        <v>1866512</v>
      </c>
      <c r="L4" s="35"/>
    </row>
    <row r="5" spans="1:12" ht="12.75">
      <c r="A5">
        <v>40810006</v>
      </c>
      <c r="B5">
        <v>63400400</v>
      </c>
      <c r="C5" t="s">
        <v>4</v>
      </c>
      <c r="D5">
        <v>2010</v>
      </c>
      <c r="E5">
        <v>3</v>
      </c>
      <c r="F5">
        <v>23600021</v>
      </c>
      <c r="G5" t="s">
        <v>17</v>
      </c>
      <c r="H5" s="35">
        <v>1875534</v>
      </c>
      <c r="L5" s="35"/>
    </row>
    <row r="6" spans="1:12" ht="12.75">
      <c r="A6">
        <v>40810006</v>
      </c>
      <c r="B6">
        <v>63400400</v>
      </c>
      <c r="C6" t="s">
        <v>4</v>
      </c>
      <c r="D6">
        <v>2010</v>
      </c>
      <c r="E6">
        <v>4</v>
      </c>
      <c r="F6">
        <v>23600021</v>
      </c>
      <c r="G6" t="s">
        <v>17</v>
      </c>
      <c r="H6" s="35">
        <v>203936.47</v>
      </c>
      <c r="I6" s="35" t="s">
        <v>42</v>
      </c>
      <c r="L6" s="35"/>
    </row>
    <row r="7" spans="1:12" ht="12.75">
      <c r="A7">
        <v>40810006</v>
      </c>
      <c r="B7">
        <v>63400400</v>
      </c>
      <c r="C7" t="s">
        <v>4</v>
      </c>
      <c r="D7">
        <v>2010</v>
      </c>
      <c r="E7">
        <v>4</v>
      </c>
      <c r="F7">
        <v>23600021</v>
      </c>
      <c r="G7" t="s">
        <v>17</v>
      </c>
      <c r="H7" s="35">
        <v>2072475</v>
      </c>
      <c r="L7" s="35"/>
    </row>
    <row r="8" spans="1:12" ht="12.75">
      <c r="A8">
        <v>40810006</v>
      </c>
      <c r="B8">
        <v>63400400</v>
      </c>
      <c r="C8" t="s">
        <v>4</v>
      </c>
      <c r="D8">
        <v>2010</v>
      </c>
      <c r="E8">
        <v>5</v>
      </c>
      <c r="F8">
        <v>23600021</v>
      </c>
      <c r="G8" t="s">
        <v>17</v>
      </c>
      <c r="H8" s="35">
        <v>1919519</v>
      </c>
      <c r="L8" s="35"/>
    </row>
    <row r="9" spans="1:12" ht="12.75">
      <c r="A9">
        <v>40810006</v>
      </c>
      <c r="B9">
        <v>63400400</v>
      </c>
      <c r="C9" t="s">
        <v>4</v>
      </c>
      <c r="D9">
        <v>2010</v>
      </c>
      <c r="E9">
        <v>5</v>
      </c>
      <c r="F9">
        <v>23600021</v>
      </c>
      <c r="G9" t="s">
        <v>17</v>
      </c>
      <c r="H9" s="35">
        <v>72915</v>
      </c>
      <c r="I9" t="s">
        <v>41</v>
      </c>
      <c r="L9" s="35"/>
    </row>
    <row r="10" spans="1:12" ht="12.75">
      <c r="A10">
        <v>40810006</v>
      </c>
      <c r="B10">
        <v>63400400</v>
      </c>
      <c r="C10" t="s">
        <v>4</v>
      </c>
      <c r="D10">
        <v>2010</v>
      </c>
      <c r="E10">
        <v>6</v>
      </c>
      <c r="F10">
        <v>23600021</v>
      </c>
      <c r="G10" t="s">
        <v>17</v>
      </c>
      <c r="H10" s="35">
        <v>1707587</v>
      </c>
      <c r="L10" s="35"/>
    </row>
    <row r="11" spans="1:12" ht="12.75">
      <c r="A11">
        <v>40810006</v>
      </c>
      <c r="B11">
        <v>63400400</v>
      </c>
      <c r="C11" t="s">
        <v>4</v>
      </c>
      <c r="D11">
        <v>2010</v>
      </c>
      <c r="E11">
        <v>7</v>
      </c>
      <c r="F11">
        <v>23600021</v>
      </c>
      <c r="G11" t="s">
        <v>17</v>
      </c>
      <c r="H11" s="35">
        <v>2021893</v>
      </c>
      <c r="L11" s="35"/>
    </row>
    <row r="12" spans="1:12" ht="12.75">
      <c r="A12">
        <v>40810006</v>
      </c>
      <c r="B12">
        <v>63400400</v>
      </c>
      <c r="C12" t="s">
        <v>4</v>
      </c>
      <c r="D12">
        <v>2010</v>
      </c>
      <c r="E12">
        <v>8</v>
      </c>
      <c r="F12">
        <v>18400433</v>
      </c>
      <c r="G12" t="s">
        <v>17</v>
      </c>
      <c r="H12" s="35">
        <v>1953988</v>
      </c>
      <c r="L12" s="35"/>
    </row>
    <row r="13" spans="1:12" ht="12.75">
      <c r="A13">
        <v>40810006</v>
      </c>
      <c r="B13">
        <v>63400400</v>
      </c>
      <c r="C13" t="s">
        <v>4</v>
      </c>
      <c r="D13">
        <v>2010</v>
      </c>
      <c r="E13">
        <v>9</v>
      </c>
      <c r="F13">
        <v>23600021</v>
      </c>
      <c r="G13" t="s">
        <v>17</v>
      </c>
      <c r="H13" s="35">
        <v>1950716</v>
      </c>
      <c r="L13" s="35"/>
    </row>
    <row r="14" spans="1:12" ht="12.75">
      <c r="A14">
        <v>40810006</v>
      </c>
      <c r="B14">
        <v>63400400</v>
      </c>
      <c r="C14" t="s">
        <v>4</v>
      </c>
      <c r="D14">
        <v>2010</v>
      </c>
      <c r="E14">
        <v>10</v>
      </c>
      <c r="F14">
        <v>23600021</v>
      </c>
      <c r="G14" t="s">
        <v>17</v>
      </c>
      <c r="H14" s="35">
        <v>1969153</v>
      </c>
      <c r="L14" s="35"/>
    </row>
    <row r="15" spans="1:12" ht="12.75">
      <c r="A15">
        <v>40810006</v>
      </c>
      <c r="B15">
        <v>63400400</v>
      </c>
      <c r="C15" t="s">
        <v>4</v>
      </c>
      <c r="D15">
        <v>2010</v>
      </c>
      <c r="E15">
        <v>11</v>
      </c>
      <c r="F15">
        <v>23600021</v>
      </c>
      <c r="G15" t="s">
        <v>17</v>
      </c>
      <c r="H15" s="35">
        <v>1948291</v>
      </c>
      <c r="L15" s="35"/>
    </row>
    <row r="16" spans="1:12" ht="12.75">
      <c r="A16">
        <v>40810006</v>
      </c>
      <c r="B16">
        <v>63400400</v>
      </c>
      <c r="C16" t="s">
        <v>4</v>
      </c>
      <c r="D16">
        <v>2010</v>
      </c>
      <c r="E16">
        <v>12</v>
      </c>
      <c r="F16">
        <v>23600021</v>
      </c>
      <c r="G16" t="s">
        <v>17</v>
      </c>
      <c r="H16" s="39">
        <v>2087004</v>
      </c>
      <c r="L16" s="35"/>
    </row>
    <row r="17" spans="1:8" ht="12.75">
      <c r="A17" t="s">
        <v>23</v>
      </c>
      <c r="G17" s="14" t="s">
        <v>20</v>
      </c>
      <c r="H17" s="38">
        <f>SUM(H3:H16)</f>
        <v>23507333.47</v>
      </c>
    </row>
    <row r="18" spans="1:12" ht="12.75">
      <c r="A18" s="124" t="s">
        <v>10</v>
      </c>
      <c r="B18" s="124"/>
      <c r="C18" s="124"/>
      <c r="D18" s="124"/>
      <c r="E18" s="124"/>
      <c r="F18" s="124"/>
      <c r="G18" s="124"/>
      <c r="H18" s="124"/>
      <c r="L18" s="35"/>
    </row>
    <row r="19" spans="1:8" ht="15">
      <c r="A19" s="36" t="s">
        <v>16</v>
      </c>
      <c r="B19" s="36" t="s">
        <v>29</v>
      </c>
      <c r="C19" s="36" t="s">
        <v>30</v>
      </c>
      <c r="D19" s="36" t="s">
        <v>31</v>
      </c>
      <c r="E19" s="36" t="s">
        <v>32</v>
      </c>
      <c r="F19" s="36" t="s">
        <v>33</v>
      </c>
      <c r="G19" s="36" t="s">
        <v>34</v>
      </c>
      <c r="H19" s="37" t="s">
        <v>35</v>
      </c>
    </row>
    <row r="20" spans="1:8" ht="12.75">
      <c r="A20">
        <v>40810012</v>
      </c>
      <c r="B20">
        <v>63400400</v>
      </c>
      <c r="C20" t="s">
        <v>4</v>
      </c>
      <c r="D20">
        <v>2010</v>
      </c>
      <c r="E20">
        <v>1</v>
      </c>
      <c r="F20">
        <v>23600221</v>
      </c>
      <c r="G20" t="s">
        <v>18</v>
      </c>
      <c r="H20" s="13">
        <v>55198</v>
      </c>
    </row>
    <row r="21" spans="1:8" ht="12.75">
      <c r="A21">
        <v>40810012</v>
      </c>
      <c r="B21">
        <v>63400400</v>
      </c>
      <c r="C21" t="s">
        <v>4</v>
      </c>
      <c r="D21">
        <v>2010</v>
      </c>
      <c r="E21">
        <v>2</v>
      </c>
      <c r="F21">
        <v>23600221</v>
      </c>
      <c r="G21" t="s">
        <v>18</v>
      </c>
      <c r="H21" s="13">
        <v>55198</v>
      </c>
    </row>
    <row r="22" spans="1:8" ht="12.75">
      <c r="A22">
        <v>40810012</v>
      </c>
      <c r="B22">
        <v>63400400</v>
      </c>
      <c r="C22" t="s">
        <v>4</v>
      </c>
      <c r="D22">
        <v>2010</v>
      </c>
      <c r="E22">
        <v>3</v>
      </c>
      <c r="F22">
        <v>23600221</v>
      </c>
      <c r="G22" t="s">
        <v>18</v>
      </c>
      <c r="H22" s="13">
        <v>55199</v>
      </c>
    </row>
    <row r="23" spans="1:8" ht="12.75">
      <c r="A23">
        <v>40810012</v>
      </c>
      <c r="B23">
        <v>63400400</v>
      </c>
      <c r="C23" t="s">
        <v>4</v>
      </c>
      <c r="D23">
        <v>2010</v>
      </c>
      <c r="E23">
        <v>4</v>
      </c>
      <c r="F23">
        <v>23600221</v>
      </c>
      <c r="G23" t="s">
        <v>18</v>
      </c>
      <c r="H23" s="13">
        <v>55198</v>
      </c>
    </row>
    <row r="24" spans="1:8" ht="12.75">
      <c r="A24">
        <v>40810012</v>
      </c>
      <c r="B24">
        <v>63400400</v>
      </c>
      <c r="C24" t="s">
        <v>4</v>
      </c>
      <c r="D24">
        <v>2010</v>
      </c>
      <c r="E24">
        <v>5</v>
      </c>
      <c r="F24">
        <v>23600221</v>
      </c>
      <c r="G24" t="s">
        <v>18</v>
      </c>
      <c r="H24" s="13">
        <v>55198</v>
      </c>
    </row>
    <row r="25" spans="1:8" ht="12.75">
      <c r="A25">
        <v>40810012</v>
      </c>
      <c r="B25">
        <v>63400400</v>
      </c>
      <c r="C25" t="s">
        <v>4</v>
      </c>
      <c r="D25">
        <v>2010</v>
      </c>
      <c r="E25">
        <v>6</v>
      </c>
      <c r="F25">
        <v>23600221</v>
      </c>
      <c r="G25" t="s">
        <v>18</v>
      </c>
      <c r="H25" s="13">
        <v>55198.92</v>
      </c>
    </row>
    <row r="26" spans="1:8" ht="12.75">
      <c r="A26">
        <v>40810012</v>
      </c>
      <c r="B26">
        <v>63400400</v>
      </c>
      <c r="C26" t="s">
        <v>4</v>
      </c>
      <c r="D26">
        <v>2010</v>
      </c>
      <c r="E26">
        <v>7</v>
      </c>
      <c r="F26">
        <v>23600221</v>
      </c>
      <c r="G26" t="s">
        <v>18</v>
      </c>
      <c r="H26" s="13">
        <v>53549</v>
      </c>
    </row>
    <row r="27" spans="1:8" ht="12.75">
      <c r="A27">
        <v>40810012</v>
      </c>
      <c r="B27">
        <v>63400400</v>
      </c>
      <c r="C27" t="s">
        <v>4</v>
      </c>
      <c r="D27">
        <v>2010</v>
      </c>
      <c r="E27">
        <v>8</v>
      </c>
      <c r="F27">
        <v>23600221</v>
      </c>
      <c r="G27" t="s">
        <v>18</v>
      </c>
      <c r="H27" s="13">
        <v>53549</v>
      </c>
    </row>
    <row r="28" spans="1:8" ht="12.75">
      <c r="A28">
        <v>40810012</v>
      </c>
      <c r="B28">
        <v>63400400</v>
      </c>
      <c r="C28" t="s">
        <v>4</v>
      </c>
      <c r="D28">
        <v>2010</v>
      </c>
      <c r="E28">
        <v>9</v>
      </c>
      <c r="F28">
        <v>23600221</v>
      </c>
      <c r="G28" t="s">
        <v>18</v>
      </c>
      <c r="H28" s="13">
        <v>53549</v>
      </c>
    </row>
    <row r="29" spans="1:8" ht="12.75">
      <c r="A29">
        <v>40810012</v>
      </c>
      <c r="B29">
        <v>63400400</v>
      </c>
      <c r="C29" t="s">
        <v>4</v>
      </c>
      <c r="D29">
        <v>2010</v>
      </c>
      <c r="E29">
        <v>10</v>
      </c>
      <c r="F29">
        <v>23600221</v>
      </c>
      <c r="G29" t="s">
        <v>18</v>
      </c>
      <c r="H29" s="13">
        <v>48981</v>
      </c>
    </row>
    <row r="30" spans="1:8" ht="12.75">
      <c r="A30">
        <v>40810012</v>
      </c>
      <c r="B30">
        <v>63400400</v>
      </c>
      <c r="C30" t="s">
        <v>4</v>
      </c>
      <c r="D30">
        <v>2010</v>
      </c>
      <c r="E30">
        <v>11</v>
      </c>
      <c r="F30">
        <v>23600221</v>
      </c>
      <c r="G30" t="s">
        <v>18</v>
      </c>
      <c r="H30" s="13">
        <v>52407</v>
      </c>
    </row>
    <row r="31" spans="1:8" ht="12.75">
      <c r="A31">
        <v>40810012</v>
      </c>
      <c r="B31">
        <v>63400400</v>
      </c>
      <c r="C31" t="s">
        <v>4</v>
      </c>
      <c r="D31">
        <v>2010</v>
      </c>
      <c r="E31">
        <v>12</v>
      </c>
      <c r="F31">
        <v>23600221</v>
      </c>
      <c r="G31" t="s">
        <v>18</v>
      </c>
      <c r="H31" s="40">
        <v>52407</v>
      </c>
    </row>
    <row r="32" spans="1:8" ht="12.75">
      <c r="A32" t="s">
        <v>23</v>
      </c>
      <c r="G32" s="14" t="s">
        <v>36</v>
      </c>
      <c r="H32" s="38">
        <f>SUM(H20:H31)</f>
        <v>645631.9199999999</v>
      </c>
    </row>
    <row r="33" spans="1:8" ht="12.75">
      <c r="A33" s="124" t="s">
        <v>9</v>
      </c>
      <c r="B33" s="124"/>
      <c r="C33" s="124"/>
      <c r="D33" s="124"/>
      <c r="E33" s="124"/>
      <c r="F33" s="124"/>
      <c r="G33" s="124"/>
      <c r="H33" s="124"/>
    </row>
    <row r="34" spans="1:8" ht="15">
      <c r="A34" s="36" t="s">
        <v>16</v>
      </c>
      <c r="B34" s="36" t="s">
        <v>29</v>
      </c>
      <c r="C34" s="36" t="s">
        <v>30</v>
      </c>
      <c r="D34" s="36" t="s">
        <v>31</v>
      </c>
      <c r="E34" s="36" t="s">
        <v>32</v>
      </c>
      <c r="F34" s="36" t="s">
        <v>33</v>
      </c>
      <c r="G34" s="36" t="s">
        <v>34</v>
      </c>
      <c r="H34" s="37" t="s">
        <v>35</v>
      </c>
    </row>
    <row r="35" spans="1:8" ht="12.75">
      <c r="A35">
        <v>40810013</v>
      </c>
      <c r="B35">
        <v>63400400</v>
      </c>
      <c r="C35" t="s">
        <v>4</v>
      </c>
      <c r="D35">
        <v>2010</v>
      </c>
      <c r="E35">
        <v>1</v>
      </c>
      <c r="F35">
        <v>23600211</v>
      </c>
      <c r="G35" t="s">
        <v>19</v>
      </c>
      <c r="H35" s="13">
        <v>891515</v>
      </c>
    </row>
    <row r="36" spans="1:8" ht="12.75">
      <c r="A36">
        <v>40810013</v>
      </c>
      <c r="B36">
        <v>63400400</v>
      </c>
      <c r="C36" t="s">
        <v>4</v>
      </c>
      <c r="D36">
        <v>2010</v>
      </c>
      <c r="E36">
        <v>2</v>
      </c>
      <c r="F36">
        <v>23600211</v>
      </c>
      <c r="G36" t="s">
        <v>19</v>
      </c>
      <c r="H36" s="13">
        <v>892099</v>
      </c>
    </row>
    <row r="37" spans="1:8" ht="12.75">
      <c r="A37">
        <v>40810013</v>
      </c>
      <c r="B37">
        <v>63400400</v>
      </c>
      <c r="C37" t="s">
        <v>4</v>
      </c>
      <c r="D37">
        <v>2010</v>
      </c>
      <c r="E37">
        <v>3</v>
      </c>
      <c r="F37">
        <v>23600211</v>
      </c>
      <c r="G37" t="s">
        <v>19</v>
      </c>
      <c r="H37" s="13">
        <v>891983</v>
      </c>
    </row>
    <row r="38" spans="1:8" ht="12.75">
      <c r="A38">
        <v>40810013</v>
      </c>
      <c r="B38">
        <v>63400400</v>
      </c>
      <c r="C38" t="s">
        <v>4</v>
      </c>
      <c r="D38">
        <v>2010</v>
      </c>
      <c r="E38">
        <v>4</v>
      </c>
      <c r="F38">
        <v>23600211</v>
      </c>
      <c r="G38" t="s">
        <v>19</v>
      </c>
      <c r="H38" s="13">
        <v>891515</v>
      </c>
    </row>
    <row r="39" spans="1:8" ht="12.75">
      <c r="A39">
        <v>40810013</v>
      </c>
      <c r="B39">
        <v>63400400</v>
      </c>
      <c r="C39" t="s">
        <v>4</v>
      </c>
      <c r="D39">
        <v>2010</v>
      </c>
      <c r="E39">
        <v>5</v>
      </c>
      <c r="F39">
        <v>23600211</v>
      </c>
      <c r="G39" t="s">
        <v>19</v>
      </c>
      <c r="H39" s="13">
        <v>899065</v>
      </c>
    </row>
    <row r="40" spans="1:8" ht="12.75">
      <c r="A40">
        <v>40810013</v>
      </c>
      <c r="B40">
        <v>63400400</v>
      </c>
      <c r="C40" t="s">
        <v>4</v>
      </c>
      <c r="D40">
        <v>2010</v>
      </c>
      <c r="E40">
        <v>6</v>
      </c>
      <c r="F40">
        <v>23600211</v>
      </c>
      <c r="G40" t="s">
        <v>19</v>
      </c>
      <c r="H40" s="13">
        <v>-87692</v>
      </c>
    </row>
    <row r="41" spans="1:8" ht="12.75">
      <c r="A41">
        <v>40810013</v>
      </c>
      <c r="B41">
        <v>63400400</v>
      </c>
      <c r="C41" t="s">
        <v>4</v>
      </c>
      <c r="D41">
        <v>2010</v>
      </c>
      <c r="E41">
        <v>7</v>
      </c>
      <c r="F41">
        <v>23600211</v>
      </c>
      <c r="G41" t="s">
        <v>19</v>
      </c>
      <c r="H41" s="13">
        <v>728770</v>
      </c>
    </row>
    <row r="42" spans="1:8" ht="12.75">
      <c r="A42">
        <v>40810013</v>
      </c>
      <c r="B42">
        <v>63400400</v>
      </c>
      <c r="C42" t="s">
        <v>4</v>
      </c>
      <c r="D42">
        <v>2010</v>
      </c>
      <c r="E42">
        <v>8</v>
      </c>
      <c r="F42">
        <v>23600211</v>
      </c>
      <c r="G42" t="s">
        <v>19</v>
      </c>
      <c r="H42" s="13">
        <v>332833</v>
      </c>
    </row>
    <row r="43" spans="1:8" ht="12.75">
      <c r="A43">
        <v>40810013</v>
      </c>
      <c r="B43">
        <v>63400400</v>
      </c>
      <c r="C43" t="s">
        <v>4</v>
      </c>
      <c r="D43">
        <v>2010</v>
      </c>
      <c r="E43">
        <v>9</v>
      </c>
      <c r="F43">
        <v>23600211</v>
      </c>
      <c r="G43" t="s">
        <v>19</v>
      </c>
      <c r="H43" s="13">
        <v>678764</v>
      </c>
    </row>
    <row r="44" spans="1:8" ht="12.75">
      <c r="A44">
        <v>40810013</v>
      </c>
      <c r="B44">
        <v>63400400</v>
      </c>
      <c r="C44" t="s">
        <v>4</v>
      </c>
      <c r="D44">
        <v>2010</v>
      </c>
      <c r="E44">
        <v>10</v>
      </c>
      <c r="F44">
        <v>23600211</v>
      </c>
      <c r="G44" t="s">
        <v>19</v>
      </c>
      <c r="H44" s="13">
        <v>679220</v>
      </c>
    </row>
    <row r="45" spans="1:8" ht="12.75">
      <c r="A45">
        <v>40810013</v>
      </c>
      <c r="B45">
        <v>63400400</v>
      </c>
      <c r="C45" t="s">
        <v>4</v>
      </c>
      <c r="D45">
        <v>2010</v>
      </c>
      <c r="E45">
        <v>11</v>
      </c>
      <c r="F45">
        <v>23600211</v>
      </c>
      <c r="G45" t="s">
        <v>19</v>
      </c>
      <c r="H45" s="13">
        <v>1069395</v>
      </c>
    </row>
    <row r="46" spans="1:8" ht="12.75">
      <c r="A46">
        <v>40810013</v>
      </c>
      <c r="B46">
        <v>63400400</v>
      </c>
      <c r="C46" t="s">
        <v>4</v>
      </c>
      <c r="D46">
        <v>2010</v>
      </c>
      <c r="E46">
        <v>12</v>
      </c>
      <c r="F46">
        <v>23600211</v>
      </c>
      <c r="G46" t="s">
        <v>19</v>
      </c>
      <c r="H46" s="13">
        <v>710533</v>
      </c>
    </row>
    <row r="47" spans="1:8" ht="12.75">
      <c r="A47" t="s">
        <v>23</v>
      </c>
      <c r="G47" s="14" t="s">
        <v>36</v>
      </c>
      <c r="H47" s="38">
        <f>SUM(H35:H46)</f>
        <v>8578000</v>
      </c>
    </row>
    <row r="48" spans="1:8" ht="12.75">
      <c r="A48" s="123" t="s">
        <v>38</v>
      </c>
      <c r="B48" s="123"/>
      <c r="C48" s="123"/>
      <c r="D48" s="123"/>
      <c r="E48" s="123"/>
      <c r="F48" s="123"/>
      <c r="G48" s="123"/>
      <c r="H48" s="123"/>
    </row>
    <row r="49" spans="1:8" ht="15">
      <c r="A49" s="36" t="s">
        <v>16</v>
      </c>
      <c r="B49" s="36" t="s">
        <v>29</v>
      </c>
      <c r="C49" s="36" t="s">
        <v>30</v>
      </c>
      <c r="D49" s="36" t="s">
        <v>31</v>
      </c>
      <c r="E49" s="36" t="s">
        <v>32</v>
      </c>
      <c r="F49" s="36" t="s">
        <v>33</v>
      </c>
      <c r="G49" s="36" t="s">
        <v>34</v>
      </c>
      <c r="H49" s="37" t="s">
        <v>35</v>
      </c>
    </row>
    <row r="50" spans="1:8" ht="12.75">
      <c r="A50">
        <v>40810014</v>
      </c>
      <c r="B50">
        <v>63400400</v>
      </c>
      <c r="C50" t="s">
        <v>4</v>
      </c>
      <c r="D50">
        <v>2010</v>
      </c>
      <c r="E50">
        <v>1</v>
      </c>
      <c r="F50">
        <v>23600201</v>
      </c>
      <c r="G50" t="s">
        <v>17</v>
      </c>
      <c r="H50" s="13">
        <v>68354</v>
      </c>
    </row>
    <row r="51" spans="1:8" ht="12.75">
      <c r="A51">
        <v>40810014</v>
      </c>
      <c r="B51">
        <v>63400400</v>
      </c>
      <c r="C51" t="s">
        <v>4</v>
      </c>
      <c r="D51">
        <v>2010</v>
      </c>
      <c r="E51">
        <v>2</v>
      </c>
      <c r="F51">
        <v>23600201</v>
      </c>
      <c r="G51" t="s">
        <v>17</v>
      </c>
      <c r="H51" s="13">
        <v>68353</v>
      </c>
    </row>
    <row r="52" spans="1:8" ht="12.75">
      <c r="A52">
        <v>40810014</v>
      </c>
      <c r="B52">
        <v>63400400</v>
      </c>
      <c r="C52" t="s">
        <v>4</v>
      </c>
      <c r="D52">
        <v>2010</v>
      </c>
      <c r="E52">
        <v>3</v>
      </c>
      <c r="F52">
        <v>23600201</v>
      </c>
      <c r="G52" t="s">
        <v>17</v>
      </c>
      <c r="H52" s="13">
        <v>68354</v>
      </c>
    </row>
    <row r="53" spans="1:8" ht="12.75">
      <c r="A53">
        <v>40810014</v>
      </c>
      <c r="B53">
        <v>63400400</v>
      </c>
      <c r="C53" t="s">
        <v>4</v>
      </c>
      <c r="D53">
        <v>2010</v>
      </c>
      <c r="E53">
        <v>4</v>
      </c>
      <c r="F53">
        <v>23600201</v>
      </c>
      <c r="G53" t="s">
        <v>17</v>
      </c>
      <c r="H53" s="13">
        <v>54528.78</v>
      </c>
    </row>
    <row r="54" spans="1:8" ht="12.75">
      <c r="A54">
        <v>40810014</v>
      </c>
      <c r="B54">
        <v>63400400</v>
      </c>
      <c r="C54" t="s">
        <v>4</v>
      </c>
      <c r="D54">
        <v>2010</v>
      </c>
      <c r="E54">
        <v>4</v>
      </c>
      <c r="F54">
        <v>23600201</v>
      </c>
      <c r="G54" t="s">
        <v>17</v>
      </c>
      <c r="H54" s="40">
        <v>86606</v>
      </c>
    </row>
    <row r="55" spans="1:8" ht="12.75">
      <c r="A55" t="s">
        <v>23</v>
      </c>
      <c r="G55" s="14" t="s">
        <v>36</v>
      </c>
      <c r="H55" s="38">
        <f>SUM(H50:H54)</f>
        <v>346195.78</v>
      </c>
    </row>
    <row r="56" spans="1:8" ht="12.75">
      <c r="A56" s="124" t="s">
        <v>40</v>
      </c>
      <c r="B56" s="124"/>
      <c r="C56" s="124"/>
      <c r="D56" s="124"/>
      <c r="E56" s="124"/>
      <c r="F56" s="124"/>
      <c r="G56" s="124"/>
      <c r="H56" s="124"/>
    </row>
    <row r="57" spans="1:8" ht="15">
      <c r="A57" s="36" t="s">
        <v>16</v>
      </c>
      <c r="B57" s="36" t="s">
        <v>29</v>
      </c>
      <c r="C57" s="36" t="s">
        <v>30</v>
      </c>
      <c r="D57" s="36" t="s">
        <v>31</v>
      </c>
      <c r="E57" s="36" t="s">
        <v>32</v>
      </c>
      <c r="F57" s="36" t="s">
        <v>33</v>
      </c>
      <c r="G57" s="36" t="s">
        <v>34</v>
      </c>
      <c r="H57" s="37" t="s">
        <v>35</v>
      </c>
    </row>
    <row r="58" spans="1:8" ht="12.75">
      <c r="A58">
        <v>40810304</v>
      </c>
      <c r="B58">
        <v>63400400</v>
      </c>
      <c r="C58" t="s">
        <v>4</v>
      </c>
      <c r="D58">
        <v>2010</v>
      </c>
      <c r="E58">
        <v>1</v>
      </c>
      <c r="F58">
        <v>23600232</v>
      </c>
      <c r="G58" t="s">
        <v>17</v>
      </c>
      <c r="H58" s="13">
        <v>1053713</v>
      </c>
    </row>
    <row r="59" spans="1:8" ht="12.75">
      <c r="A59">
        <v>40810304</v>
      </c>
      <c r="B59">
        <v>63400400</v>
      </c>
      <c r="C59" t="s">
        <v>4</v>
      </c>
      <c r="D59">
        <v>2010</v>
      </c>
      <c r="E59">
        <v>2</v>
      </c>
      <c r="F59">
        <v>23600232</v>
      </c>
      <c r="G59" t="s">
        <v>17</v>
      </c>
      <c r="H59" s="13">
        <v>1053713</v>
      </c>
    </row>
    <row r="60" spans="1:8" ht="12.75">
      <c r="A60">
        <v>40810304</v>
      </c>
      <c r="B60">
        <v>63400400</v>
      </c>
      <c r="C60" t="s">
        <v>4</v>
      </c>
      <c r="D60">
        <v>2010</v>
      </c>
      <c r="E60">
        <v>3</v>
      </c>
      <c r="F60">
        <v>23600232</v>
      </c>
      <c r="G60" t="s">
        <v>17</v>
      </c>
      <c r="H60" s="13">
        <v>1053714</v>
      </c>
    </row>
    <row r="61" spans="1:8" ht="12.75">
      <c r="A61">
        <v>40810304</v>
      </c>
      <c r="B61">
        <v>63400400</v>
      </c>
      <c r="C61" t="s">
        <v>4</v>
      </c>
      <c r="D61">
        <v>2010</v>
      </c>
      <c r="E61">
        <v>4</v>
      </c>
      <c r="F61">
        <v>23600232</v>
      </c>
      <c r="G61" t="s">
        <v>17</v>
      </c>
      <c r="H61" s="13">
        <v>182093.24</v>
      </c>
    </row>
    <row r="62" spans="1:8" ht="12.75">
      <c r="A62">
        <v>40810304</v>
      </c>
      <c r="B62">
        <v>63400400</v>
      </c>
      <c r="C62" t="s">
        <v>4</v>
      </c>
      <c r="D62">
        <v>2010</v>
      </c>
      <c r="E62">
        <v>4</v>
      </c>
      <c r="F62">
        <v>23600232</v>
      </c>
      <c r="G62" t="s">
        <v>17</v>
      </c>
      <c r="H62" s="13">
        <v>1180166</v>
      </c>
    </row>
    <row r="63" spans="1:8" ht="12.75">
      <c r="A63">
        <v>40810304</v>
      </c>
      <c r="B63">
        <v>63400400</v>
      </c>
      <c r="C63" t="s">
        <v>4</v>
      </c>
      <c r="D63">
        <v>2010</v>
      </c>
      <c r="E63">
        <v>5</v>
      </c>
      <c r="F63">
        <v>23600232</v>
      </c>
      <c r="G63" t="s">
        <v>17</v>
      </c>
      <c r="H63" s="13">
        <v>1085348</v>
      </c>
    </row>
    <row r="64" spans="1:8" ht="12.75">
      <c r="A64">
        <v>40810304</v>
      </c>
      <c r="B64">
        <v>63400400</v>
      </c>
      <c r="C64" t="s">
        <v>4</v>
      </c>
      <c r="D64">
        <v>2010</v>
      </c>
      <c r="E64">
        <v>6</v>
      </c>
      <c r="F64">
        <v>23600232</v>
      </c>
      <c r="G64" t="s">
        <v>17</v>
      </c>
      <c r="H64" s="13">
        <v>1727163</v>
      </c>
    </row>
    <row r="65" spans="1:8" ht="12.75">
      <c r="A65">
        <v>40810304</v>
      </c>
      <c r="B65">
        <v>63400400</v>
      </c>
      <c r="C65" t="s">
        <v>4</v>
      </c>
      <c r="D65">
        <v>2010</v>
      </c>
      <c r="E65">
        <v>7</v>
      </c>
      <c r="F65">
        <v>23600232</v>
      </c>
      <c r="G65" t="s">
        <v>17</v>
      </c>
      <c r="H65" s="13">
        <v>1186880</v>
      </c>
    </row>
    <row r="66" spans="1:8" ht="12.75">
      <c r="A66">
        <v>40810304</v>
      </c>
      <c r="B66">
        <v>63400400</v>
      </c>
      <c r="C66" t="s">
        <v>4</v>
      </c>
      <c r="D66">
        <v>2010</v>
      </c>
      <c r="E66">
        <v>8</v>
      </c>
      <c r="F66">
        <v>23600232</v>
      </c>
      <c r="G66" t="s">
        <v>17</v>
      </c>
      <c r="H66" s="13">
        <v>1192185</v>
      </c>
    </row>
    <row r="67" spans="1:8" ht="12.75">
      <c r="A67">
        <v>40810304</v>
      </c>
      <c r="B67">
        <v>63400400</v>
      </c>
      <c r="C67" t="s">
        <v>4</v>
      </c>
      <c r="D67">
        <v>2010</v>
      </c>
      <c r="E67">
        <v>9</v>
      </c>
      <c r="F67">
        <v>23600232</v>
      </c>
      <c r="G67" t="s">
        <v>17</v>
      </c>
      <c r="H67" s="13">
        <v>1191699</v>
      </c>
    </row>
    <row r="68" spans="1:8" ht="12.75">
      <c r="A68">
        <v>40810304</v>
      </c>
      <c r="B68">
        <v>63400400</v>
      </c>
      <c r="C68" t="s">
        <v>4</v>
      </c>
      <c r="D68">
        <v>2010</v>
      </c>
      <c r="E68">
        <v>10</v>
      </c>
      <c r="F68">
        <v>23600232</v>
      </c>
      <c r="G68" t="s">
        <v>17</v>
      </c>
      <c r="H68" s="13">
        <v>1191811</v>
      </c>
    </row>
    <row r="69" spans="1:8" ht="12.75">
      <c r="A69">
        <v>40810304</v>
      </c>
      <c r="B69">
        <v>63400400</v>
      </c>
      <c r="C69" t="s">
        <v>4</v>
      </c>
      <c r="D69">
        <v>2010</v>
      </c>
      <c r="E69">
        <v>11</v>
      </c>
      <c r="F69">
        <v>23600232</v>
      </c>
      <c r="G69" t="s">
        <v>17</v>
      </c>
      <c r="H69" s="13">
        <v>1191799</v>
      </c>
    </row>
    <row r="70" spans="1:8" ht="12.75">
      <c r="A70">
        <v>40810304</v>
      </c>
      <c r="B70">
        <v>63400400</v>
      </c>
      <c r="C70" t="s">
        <v>4</v>
      </c>
      <c r="D70">
        <v>2010</v>
      </c>
      <c r="E70">
        <v>12</v>
      </c>
      <c r="F70">
        <v>23600232</v>
      </c>
      <c r="G70" t="s">
        <v>17</v>
      </c>
      <c r="H70" s="40">
        <v>1084822</v>
      </c>
    </row>
    <row r="71" spans="1:8" ht="12.75">
      <c r="A71" t="s">
        <v>23</v>
      </c>
      <c r="G71" s="14" t="s">
        <v>36</v>
      </c>
      <c r="H71" s="41">
        <f>SUM(H58:H70)</f>
        <v>14375106.24</v>
      </c>
    </row>
    <row r="72" spans="7:8" ht="12.75">
      <c r="G72" t="s">
        <v>37</v>
      </c>
      <c r="H72" s="13">
        <f>H17+H32+H47+H55+H71</f>
        <v>47452267.410000004</v>
      </c>
    </row>
  </sheetData>
  <sheetProtection/>
  <mergeCells count="5">
    <mergeCell ref="A48:H48"/>
    <mergeCell ref="A33:H33"/>
    <mergeCell ref="A18:H18"/>
    <mergeCell ref="A1:H1"/>
    <mergeCell ref="A56:H56"/>
  </mergeCells>
  <printOptions/>
  <pageMargins left="0.2" right="0.2" top="0.25" bottom="0.2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00390625" style="0" customWidth="1"/>
    <col min="2" max="2" width="55.00390625" style="0" customWidth="1"/>
    <col min="3" max="3" width="21.00390625" style="0" customWidth="1"/>
    <col min="4" max="4" width="10.140625" style="0" hidden="1" customWidth="1"/>
  </cols>
  <sheetData>
    <row r="1" ht="12.75">
      <c r="C1" s="32"/>
    </row>
    <row r="2" ht="13.5" thickBot="1">
      <c r="C2" s="32"/>
    </row>
    <row r="3" spans="1:3" ht="14.25" thickBot="1" thickTop="1">
      <c r="A3" s="3"/>
      <c r="B3" s="3"/>
      <c r="C3" s="4" t="s">
        <v>93</v>
      </c>
    </row>
    <row r="4" spans="1:4" ht="13.5" thickTop="1">
      <c r="A4" s="3"/>
      <c r="B4" s="3"/>
      <c r="C4" s="3"/>
      <c r="D4" s="3"/>
    </row>
    <row r="5" spans="1:4" ht="12.75">
      <c r="A5" s="5" t="s">
        <v>24</v>
      </c>
      <c r="B5" s="6"/>
      <c r="C5" s="6"/>
      <c r="D5" s="6"/>
    </row>
    <row r="6" spans="1:4" ht="12.75">
      <c r="A6" s="6" t="s">
        <v>5</v>
      </c>
      <c r="B6" s="6"/>
      <c r="C6" s="6"/>
      <c r="D6" s="7"/>
    </row>
    <row r="7" spans="1:4" ht="12.75">
      <c r="A7" s="6" t="s">
        <v>27</v>
      </c>
      <c r="B7" s="5"/>
      <c r="C7" s="6"/>
      <c r="D7" s="8"/>
    </row>
    <row r="8" spans="1:4" ht="12.75">
      <c r="A8" s="6" t="s">
        <v>65</v>
      </c>
      <c r="B8" s="5"/>
      <c r="C8" s="5"/>
      <c r="D8" s="8"/>
    </row>
    <row r="9" spans="1:4" ht="12.75">
      <c r="A9" s="6" t="s">
        <v>28</v>
      </c>
      <c r="B9" s="5"/>
      <c r="C9" s="5"/>
      <c r="D9" s="8"/>
    </row>
    <row r="10" spans="1:4" ht="12.75">
      <c r="A10" s="6"/>
      <c r="B10" s="5"/>
      <c r="C10" s="5"/>
      <c r="D10" s="8"/>
    </row>
    <row r="11" spans="1:3" ht="12.75">
      <c r="A11" s="1" t="s">
        <v>6</v>
      </c>
      <c r="B11" s="3"/>
      <c r="C11" s="3"/>
    </row>
    <row r="12" spans="1:3" ht="12.75">
      <c r="A12" s="9" t="s">
        <v>7</v>
      </c>
      <c r="B12" s="10" t="s">
        <v>8</v>
      </c>
      <c r="C12" s="20" t="s">
        <v>11</v>
      </c>
    </row>
    <row r="13" spans="1:3" ht="12.75">
      <c r="A13" s="2"/>
      <c r="B13" s="2"/>
      <c r="C13" s="17"/>
    </row>
    <row r="14" spans="1:5" ht="12.75">
      <c r="A14" s="11">
        <v>1</v>
      </c>
      <c r="B14" s="21" t="s">
        <v>66</v>
      </c>
      <c r="C14" s="16">
        <f>'2010 Property Taxes'!D25</f>
        <v>15215102</v>
      </c>
      <c r="E14" s="14"/>
    </row>
    <row r="15" spans="1:5" ht="12.75">
      <c r="A15" s="11">
        <f aca="true" t="shared" si="0" ref="A15:A21">A14+1</f>
        <v>2</v>
      </c>
      <c r="B15" s="12" t="s">
        <v>13</v>
      </c>
      <c r="C15" s="27">
        <f>'SAP Property Taxes E &amp; G'!H71</f>
        <v>14375106.24</v>
      </c>
      <c r="E15" s="19"/>
    </row>
    <row r="16" spans="1:3" ht="12.75">
      <c r="A16" s="11">
        <f t="shared" si="0"/>
        <v>3</v>
      </c>
      <c r="B16" s="12" t="s">
        <v>14</v>
      </c>
      <c r="C16" s="16">
        <f>C14-C15</f>
        <v>839995.7599999998</v>
      </c>
    </row>
    <row r="17" spans="1:3" ht="12.75">
      <c r="A17" s="11">
        <f t="shared" si="0"/>
        <v>4</v>
      </c>
      <c r="B17" s="2"/>
      <c r="C17" s="22"/>
    </row>
    <row r="18" spans="1:3" ht="12.75">
      <c r="A18" s="11">
        <f t="shared" si="0"/>
        <v>5</v>
      </c>
      <c r="B18" s="23"/>
      <c r="C18" s="18"/>
    </row>
    <row r="19" spans="1:3" ht="12.75">
      <c r="A19" s="11">
        <f t="shared" si="0"/>
        <v>6</v>
      </c>
      <c r="B19" s="24" t="s">
        <v>25</v>
      </c>
      <c r="C19" s="28">
        <f>C16</f>
        <v>839995.7599999998</v>
      </c>
    </row>
    <row r="20" spans="1:3" ht="12.75">
      <c r="A20" s="11">
        <f t="shared" si="0"/>
        <v>7</v>
      </c>
      <c r="B20" s="12" t="s">
        <v>26</v>
      </c>
      <c r="C20" s="29">
        <f>-C19*0.35</f>
        <v>-293998.5159999999</v>
      </c>
    </row>
    <row r="21" spans="1:3" ht="12.75">
      <c r="A21" s="11">
        <f t="shared" si="0"/>
        <v>8</v>
      </c>
      <c r="B21" s="12" t="s">
        <v>15</v>
      </c>
      <c r="C21" s="30">
        <f>-C19-C20</f>
        <v>-545997.244</v>
      </c>
    </row>
    <row r="22" ht="12.75">
      <c r="C22" s="15"/>
    </row>
    <row r="23" spans="1:2" ht="12.75">
      <c r="A23" s="19"/>
      <c r="B23" s="3" t="s">
        <v>23</v>
      </c>
    </row>
    <row r="24" ht="12.75">
      <c r="A24" s="25"/>
    </row>
    <row r="25" ht="12.75">
      <c r="B25" t="s">
        <v>23</v>
      </c>
    </row>
    <row r="26" ht="12.75">
      <c r="B26" t="s">
        <v>23</v>
      </c>
    </row>
    <row r="27" ht="12.75">
      <c r="B27" t="s">
        <v>23</v>
      </c>
    </row>
    <row r="28" ht="12.75">
      <c r="B28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0.00390625" style="0" bestFit="1" customWidth="1"/>
    <col min="2" max="2" width="11.00390625" style="0" customWidth="1"/>
    <col min="3" max="6" width="14.7109375" style="0" customWidth="1"/>
    <col min="7" max="7" width="13.28125" style="0" bestFit="1" customWidth="1"/>
    <col min="8" max="8" width="13.57421875" style="0" bestFit="1" customWidth="1"/>
    <col min="9" max="9" width="10.00390625" style="0" customWidth="1"/>
    <col min="10" max="10" width="10.7109375" style="0" bestFit="1" customWidth="1"/>
    <col min="13" max="13" width="17.57421875" style="0" customWidth="1"/>
    <col min="15" max="15" width="13.421875" style="0" bestFit="1" customWidth="1"/>
  </cols>
  <sheetData>
    <row r="1" spans="1:9" ht="12.75">
      <c r="A1" s="56" t="s">
        <v>50</v>
      </c>
      <c r="B1" s="42"/>
      <c r="C1" s="42"/>
      <c r="D1" s="57"/>
      <c r="E1" s="42"/>
      <c r="F1" s="42"/>
      <c r="G1" s="42"/>
      <c r="H1" s="42"/>
      <c r="I1" s="42"/>
    </row>
    <row r="2" ht="12.75">
      <c r="A2" s="58"/>
    </row>
    <row r="3" spans="1:15" ht="12.75">
      <c r="A3" s="43" t="s">
        <v>2</v>
      </c>
      <c r="B3" s="42"/>
      <c r="C3" s="42"/>
      <c r="D3" s="42"/>
      <c r="E3" s="42"/>
      <c r="F3" s="42"/>
      <c r="G3" s="42"/>
      <c r="H3" s="42"/>
      <c r="K3" s="58"/>
      <c r="L3" s="58"/>
      <c r="M3" s="58"/>
      <c r="N3" s="58"/>
      <c r="O3" s="58"/>
    </row>
    <row r="4" spans="1:13" ht="12.75">
      <c r="A4" s="43" t="s">
        <v>3</v>
      </c>
      <c r="B4" s="42"/>
      <c r="C4" s="42"/>
      <c r="D4" s="42"/>
      <c r="E4" s="42"/>
      <c r="F4" s="42"/>
      <c r="G4" s="42"/>
      <c r="H4" s="42"/>
      <c r="K4" s="58"/>
      <c r="L4" s="58"/>
      <c r="M4" s="58"/>
    </row>
    <row r="5" spans="1:8" ht="12.75">
      <c r="A5" s="43" t="s">
        <v>51</v>
      </c>
      <c r="B5" s="42"/>
      <c r="C5" s="42"/>
      <c r="D5" s="42"/>
      <c r="E5" s="42"/>
      <c r="F5" s="42"/>
      <c r="G5" s="42"/>
      <c r="H5" s="42"/>
    </row>
    <row r="6" spans="1:8" ht="13.5" thickBot="1">
      <c r="A6" s="44" t="s">
        <v>52</v>
      </c>
      <c r="B6" s="45"/>
      <c r="C6" s="45"/>
      <c r="D6" s="45"/>
      <c r="E6" s="45"/>
      <c r="F6" s="45"/>
      <c r="G6" s="45"/>
      <c r="H6" s="45"/>
    </row>
    <row r="7" spans="3:8" ht="13.5" thickTop="1">
      <c r="C7" s="59" t="s">
        <v>43</v>
      </c>
      <c r="D7" s="59" t="s">
        <v>44</v>
      </c>
      <c r="E7" s="59" t="s">
        <v>1</v>
      </c>
      <c r="F7" s="60" t="s">
        <v>0</v>
      </c>
      <c r="G7" s="60" t="s">
        <v>0</v>
      </c>
      <c r="H7" s="60" t="s">
        <v>67</v>
      </c>
    </row>
    <row r="8" spans="3:8" ht="12.75">
      <c r="C8" s="61">
        <v>23600201</v>
      </c>
      <c r="D8" s="61">
        <v>23600232</v>
      </c>
      <c r="E8" s="61">
        <v>23600211</v>
      </c>
      <c r="F8" s="62">
        <v>23600221</v>
      </c>
      <c r="G8" s="62">
        <v>23600221</v>
      </c>
      <c r="H8" s="62"/>
    </row>
    <row r="9" spans="3:8" ht="12.75">
      <c r="C9" s="61">
        <v>40810006</v>
      </c>
      <c r="D9" s="61">
        <v>40810304</v>
      </c>
      <c r="E9" s="61">
        <v>40810013</v>
      </c>
      <c r="F9" s="62">
        <v>40810012</v>
      </c>
      <c r="G9" s="62">
        <v>40810012</v>
      </c>
      <c r="H9" s="62"/>
    </row>
    <row r="10" spans="1:8" ht="13.5" thickBot="1">
      <c r="A10" s="46"/>
      <c r="B10" s="46"/>
      <c r="C10" s="63" t="s">
        <v>53</v>
      </c>
      <c r="D10" s="63" t="s">
        <v>54</v>
      </c>
      <c r="E10" s="63" t="s">
        <v>55</v>
      </c>
      <c r="F10" s="64" t="s">
        <v>56</v>
      </c>
      <c r="G10" s="64" t="s">
        <v>56</v>
      </c>
      <c r="H10" s="65" t="s">
        <v>4</v>
      </c>
    </row>
    <row r="11" spans="1:8" ht="13.5" thickTop="1">
      <c r="A11" s="48"/>
      <c r="B11" s="48"/>
      <c r="C11" s="66"/>
      <c r="D11" s="66"/>
      <c r="E11" s="66"/>
      <c r="F11" s="66" t="s">
        <v>21</v>
      </c>
      <c r="G11" s="66" t="s">
        <v>22</v>
      </c>
      <c r="H11" s="67"/>
    </row>
    <row r="12" spans="1:8" ht="12.75">
      <c r="A12" t="s">
        <v>47</v>
      </c>
      <c r="B12" s="68" t="s">
        <v>46</v>
      </c>
      <c r="C12" s="69">
        <v>2319559000</v>
      </c>
      <c r="D12" s="69">
        <v>1378923000</v>
      </c>
      <c r="E12" s="69">
        <v>427038763</v>
      </c>
      <c r="F12" s="69">
        <v>57000000</v>
      </c>
      <c r="G12" s="69">
        <v>55300000</v>
      </c>
      <c r="H12" s="70"/>
    </row>
    <row r="13" spans="2:8" ht="12.75">
      <c r="B13" s="68"/>
      <c r="C13" s="69"/>
      <c r="D13" s="69"/>
      <c r="E13" s="69"/>
      <c r="F13" s="69"/>
      <c r="G13" s="69"/>
      <c r="H13" s="70"/>
    </row>
    <row r="14" spans="1:8" ht="12.75">
      <c r="A14" s="51" t="s">
        <v>57</v>
      </c>
      <c r="B14" s="47" t="s">
        <v>46</v>
      </c>
      <c r="C14" s="71">
        <v>0.9541</v>
      </c>
      <c r="D14" s="71">
        <v>0.9673</v>
      </c>
      <c r="E14" s="71">
        <f>+E16/E12</f>
        <v>0.0657721978273902</v>
      </c>
      <c r="F14" s="71"/>
      <c r="G14" s="72"/>
      <c r="H14" s="70"/>
    </row>
    <row r="15" spans="1:8" ht="12.75">
      <c r="A15" s="51"/>
      <c r="B15" s="47"/>
      <c r="C15" s="71"/>
      <c r="D15" s="71"/>
      <c r="E15" s="71"/>
      <c r="F15" s="71"/>
      <c r="G15" s="72"/>
      <c r="H15" s="70"/>
    </row>
    <row r="16" spans="1:8" ht="12.75">
      <c r="A16" t="s">
        <v>58</v>
      </c>
      <c r="B16" s="47" t="s">
        <v>46</v>
      </c>
      <c r="C16" s="73">
        <f>+C12*C14+45283</f>
        <v>2213136524.9</v>
      </c>
      <c r="D16" s="73">
        <f>ROUND(D12*D14,0)-7710</f>
        <v>1333824508</v>
      </c>
      <c r="E16" s="73">
        <v>28087278</v>
      </c>
      <c r="F16" s="73">
        <f>+F12</f>
        <v>57000000</v>
      </c>
      <c r="G16" s="73">
        <f>+G12</f>
        <v>55300000</v>
      </c>
      <c r="H16" s="70"/>
    </row>
    <row r="17" spans="2:8" ht="12.75">
      <c r="B17" s="47"/>
      <c r="C17" s="73"/>
      <c r="D17" s="73"/>
      <c r="E17" s="73"/>
      <c r="F17" s="73"/>
      <c r="G17" s="73"/>
      <c r="H17" s="70"/>
    </row>
    <row r="18" spans="1:15" ht="12.75">
      <c r="A18" s="53" t="s">
        <v>59</v>
      </c>
      <c r="B18" s="74" t="s">
        <v>45</v>
      </c>
      <c r="C18" s="75">
        <v>10.93</v>
      </c>
      <c r="D18" s="75">
        <v>11.37</v>
      </c>
      <c r="E18" s="75">
        <v>304.948</v>
      </c>
      <c r="F18" s="76">
        <v>11.62</v>
      </c>
      <c r="G18" s="76">
        <v>11.3722</v>
      </c>
      <c r="H18" s="77"/>
      <c r="M18" s="35"/>
      <c r="O18" s="35"/>
    </row>
    <row r="19" spans="2:15" ht="12.75">
      <c r="B19" s="47"/>
      <c r="C19" s="78"/>
      <c r="D19" s="78"/>
      <c r="E19" s="78"/>
      <c r="F19" s="61" t="s">
        <v>60</v>
      </c>
      <c r="G19" s="79" t="s">
        <v>61</v>
      </c>
      <c r="H19" s="77"/>
      <c r="M19" s="49"/>
      <c r="O19" s="49"/>
    </row>
    <row r="20" spans="1:15" ht="12.75">
      <c r="A20" t="s">
        <v>62</v>
      </c>
      <c r="B20" s="47"/>
      <c r="C20" s="69">
        <f>ROUND(C16*C18/1000,0)+3940</f>
        <v>24193522</v>
      </c>
      <c r="D20" s="69">
        <f>ROUND(D16*D18/1000,0)-4735</f>
        <v>15160850</v>
      </c>
      <c r="E20" s="69">
        <f>ROUND(E16*E18/1000,0)+7</f>
        <v>8565166</v>
      </c>
      <c r="F20" s="69">
        <f>ROUND(F16*F18/1000,0)/2+19</f>
        <v>331189</v>
      </c>
      <c r="G20" s="69">
        <f>ROUND(G16*G18/1000,0)/2</f>
        <v>314441.5</v>
      </c>
      <c r="H20" s="77"/>
      <c r="M20" s="80"/>
      <c r="O20" s="80"/>
    </row>
    <row r="21" spans="2:15" ht="12.75">
      <c r="B21" s="47"/>
      <c r="C21" s="69"/>
      <c r="D21" s="69"/>
      <c r="E21" s="69"/>
      <c r="F21" s="69"/>
      <c r="G21" s="69"/>
      <c r="H21" s="77"/>
      <c r="M21" s="49"/>
      <c r="O21" s="49"/>
    </row>
    <row r="22" spans="1:15" ht="12.75">
      <c r="A22" t="s">
        <v>48</v>
      </c>
      <c r="B22" s="47" t="s">
        <v>46</v>
      </c>
      <c r="C22" s="81">
        <v>218700</v>
      </c>
      <c r="D22" s="81">
        <v>14481</v>
      </c>
      <c r="E22" s="81">
        <v>0</v>
      </c>
      <c r="F22" s="81"/>
      <c r="G22" s="77">
        <v>0</v>
      </c>
      <c r="H22" s="77"/>
      <c r="M22" s="80"/>
      <c r="O22" s="80"/>
    </row>
    <row r="23" spans="1:15" ht="12.75">
      <c r="A23" t="s">
        <v>49</v>
      </c>
      <c r="B23" s="47" t="s">
        <v>46</v>
      </c>
      <c r="C23" s="81">
        <v>91968</v>
      </c>
      <c r="D23" s="81">
        <v>39771</v>
      </c>
      <c r="E23" s="81">
        <v>0</v>
      </c>
      <c r="F23" s="81"/>
      <c r="G23" s="77">
        <v>0</v>
      </c>
      <c r="H23" s="77"/>
      <c r="M23" s="49"/>
      <c r="O23" s="49"/>
    </row>
    <row r="24" spans="1:15" ht="12.75">
      <c r="A24" s="26" t="s">
        <v>63</v>
      </c>
      <c r="B24" s="47" t="s">
        <v>46</v>
      </c>
      <c r="C24" s="81">
        <v>54376</v>
      </c>
      <c r="D24" s="81">
        <v>0</v>
      </c>
      <c r="E24" s="81">
        <v>0</v>
      </c>
      <c r="F24" s="81"/>
      <c r="G24" s="77"/>
      <c r="H24" s="82"/>
      <c r="M24" s="49"/>
      <c r="O24" s="49"/>
    </row>
    <row r="25" spans="1:15" ht="13.5" thickBot="1">
      <c r="A25" s="31" t="s">
        <v>64</v>
      </c>
      <c r="C25" s="83">
        <f>SUM(C20:C24)</f>
        <v>24558566</v>
      </c>
      <c r="D25" s="83">
        <f>SUM(D20:D24)</f>
        <v>15215102</v>
      </c>
      <c r="E25" s="83">
        <f>SUM(E20:E24)</f>
        <v>8565166</v>
      </c>
      <c r="F25" s="83">
        <f>SUM(F20:F24)</f>
        <v>331189</v>
      </c>
      <c r="G25" s="83">
        <f>SUM(G20:G24)</f>
        <v>314441.5</v>
      </c>
      <c r="H25" s="84">
        <f>SUM(C25:G25)</f>
        <v>48984464.5</v>
      </c>
      <c r="I25" s="49"/>
      <c r="J25" s="49"/>
      <c r="M25" s="49"/>
      <c r="O25" s="49"/>
    </row>
    <row r="26" spans="3:8" ht="13.5" thickTop="1">
      <c r="C26" s="50"/>
      <c r="D26" s="52"/>
      <c r="E26" s="52"/>
      <c r="F26" s="52"/>
      <c r="G26" s="52"/>
      <c r="H26" s="52"/>
    </row>
    <row r="27" spans="3:8" ht="12.75">
      <c r="C27" s="50"/>
      <c r="D27" s="52"/>
      <c r="E27" s="52"/>
      <c r="F27" s="52"/>
      <c r="G27" s="52"/>
      <c r="H27" s="52"/>
    </row>
    <row r="28" spans="3:8" ht="12.75">
      <c r="C28" s="52"/>
      <c r="D28" s="52"/>
      <c r="E28" s="52"/>
      <c r="F28" s="52"/>
      <c r="G28" s="52"/>
      <c r="H28" s="52"/>
    </row>
    <row r="29" spans="3:8" ht="12.75">
      <c r="C29" s="52"/>
      <c r="D29" s="52"/>
      <c r="E29" s="52"/>
      <c r="F29" s="52"/>
      <c r="G29" s="52"/>
      <c r="H29" s="52"/>
    </row>
  </sheetData>
  <sheetProtection/>
  <printOptions/>
  <pageMargins left="0.2" right="0.2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scampb</dc:creator>
  <cp:keywords/>
  <dc:description/>
  <cp:lastModifiedBy>pwinne</cp:lastModifiedBy>
  <cp:lastPrinted>2011-05-13T15:07:47Z</cp:lastPrinted>
  <dcterms:created xsi:type="dcterms:W3CDTF">2006-10-19T22:07:11Z</dcterms:created>
  <dcterms:modified xsi:type="dcterms:W3CDTF">2012-01-05T16:32:40Z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