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975" windowHeight="11700" activeTab="0"/>
  </bookViews>
  <sheets>
    <sheet name="13.08 G" sheetId="1" r:id="rId1"/>
    <sheet name="3 Yr Aver. Accruals-Gas" sheetId="2" r:id="rId2"/>
    <sheet name="3 Yr Aver. Accruals-Elec" sheetId="3" r:id="rId3"/>
    <sheet name=" 3 Yr Aver. Payments-Gas" sheetId="4" r:id="rId4"/>
    <sheet name=" 3 Yr Aver. Payments-Elec" sheetId="5" r:id="rId5"/>
    <sheet name="FERC 925 by Month" sheetId="6" r:id="rId6"/>
    <sheet name="DR PC No. 336 Part D" sheetId="7" r:id="rId7"/>
    <sheet name="DR336Addendum" sheetId="8" r:id="rId8"/>
    <sheet name="Allocation Method" sheetId="9" r:id="rId9"/>
    <sheet name="925 12ME Dec 2008" sheetId="10" r:id="rId10"/>
    <sheet name="925 12ME Dec 2009" sheetId="11" r:id="rId11"/>
    <sheet name="925 12ME Dec 2010" sheetId="12" r:id="rId12"/>
  </sheets>
  <externalReferences>
    <externalReference r:id="rId15"/>
    <externalReference r:id="rId16"/>
    <externalReference r:id="rId17"/>
    <externalReference r:id="rId18"/>
  </externalReferences>
  <definedNames>
    <definedName name="__123Graph_D" hidden="1">#REF!</definedName>
    <definedName name="__123Graph_ECURRENT" localSheetId="4" hidden="1">'[1]ConsolidatingPL'!#REF!</definedName>
    <definedName name="__123Graph_ECURRENT" localSheetId="3" hidden="1">'[1]ConsolidatingPL'!#REF!</definedName>
    <definedName name="__123Graph_ECURRENT" localSheetId="2" hidden="1">'[1]ConsolidatingPL'!#REF!</definedName>
    <definedName name="__123Graph_ECURRENT" hidden="1">'[1]ConsolidatingPL'!#REF!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 localSheetId="4" hidden="1">{#N/A,#N/A,FALSE,"Coversheet";#N/A,#N/A,FALSE,"QA"}</definedName>
    <definedName name="a" localSheetId="3" hidden="1">{#N/A,#N/A,FALSE,"Coversheet";#N/A,#N/A,FALSE,"QA"}</definedName>
    <definedName name="a" localSheetId="2" hidden="1">{#N/A,#N/A,FALSE,"Coversheet";#N/A,#N/A,FALSE,"QA"}</definedName>
    <definedName name="a" localSheetId="1" hidden="1">{#N/A,#N/A,FALSE,"Coversheet";#N/A,#N/A,FALSE,"QA"}</definedName>
    <definedName name="a" hidden="1">{#N/A,#N/A,FALSE,"Coversheet";#N/A,#N/A,FALSE,"QA"}</definedName>
    <definedName name="AccessDatabase" hidden="1">"I:\COMTREL\FINICLE\TradeSummary.mdb"</definedName>
    <definedName name="AS2DocOpenMode" hidden="1">"AS2DocumentEdit"</definedName>
    <definedName name="b" localSheetId="4" hidden="1">{#N/A,#N/A,FALSE,"Coversheet";#N/A,#N/A,FALSE,"QA"}</definedName>
    <definedName name="b" localSheetId="3" hidden="1">{#N/A,#N/A,FALSE,"Coversheet";#N/A,#N/A,FALSE,"QA"}</definedName>
    <definedName name="b" localSheetId="2" hidden="1">{#N/A,#N/A,FALSE,"Coversheet";#N/A,#N/A,FALSE,"QA"}</definedName>
    <definedName name="b" localSheetId="1" hidden="1">{#N/A,#N/A,FALSE,"Coversheet";#N/A,#N/A,FALSE,"QA"}</definedName>
    <definedName name="b" localSheetId="8" hidden="1">{#N/A,#N/A,FALSE,"Coversheet";#N/A,#N/A,FALSE,"QA"}</definedName>
    <definedName name="b" localSheetId="6" hidden="1">{#N/A,#N/A,FALSE,"Coversheet";#N/A,#N/A,FALSE,"QA"}</definedName>
    <definedName name="b" localSheetId="7" hidden="1">{#N/A,#N/A,FALSE,"Coversheet";#N/A,#N/A,FALSE,"QA"}</definedName>
    <definedName name="b" localSheetId="5" hidden="1">{#N/A,#N/A,FALSE,"Coversheet";#N/A,#N/A,FALSE,"QA"}</definedName>
    <definedName name="b" hidden="1">{#N/A,#N/A,FALSE,"Coversheet";#N/A,#N/A,FALSE,"QA"}</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localSheetId="4" hidden="1">#REF!</definedName>
    <definedName name="BEx3O85IKWARA6NCJOLRBRJFMEWW" localSheetId="3" hidden="1">#REF!</definedName>
    <definedName name="BEx3O85IKWARA6NCJOLRBRJFMEWW" localSheetId="2"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localSheetId="4" hidden="1">#REF!</definedName>
    <definedName name="BEx5MLQZM68YQSKARVWTTPINFQ2C" localSheetId="3" hidden="1">#REF!</definedName>
    <definedName name="BEx5MLQZM68YQSKARVWTTPINFQ2C" localSheetId="2"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localSheetId="4" hidden="1">#REF!</definedName>
    <definedName name="BExERWCEBKQRYWRQLYJ4UCMMKTHG" localSheetId="3" hidden="1">#REF!</definedName>
    <definedName name="BExERWCEBKQRYWRQLYJ4UCMMKTHG" localSheetId="2"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localSheetId="4" hidden="1">#REF!</definedName>
    <definedName name="BExMBYPQDG9AYDQ5E8IECVFREPO6" localSheetId="3" hidden="1">#REF!</definedName>
    <definedName name="BExMBYPQDG9AYDQ5E8IECVFREPO6" localSheetId="2" hidden="1">#REF!</definedName>
    <definedName name="BExMBYPQDG9AYDQ5E8IECVFREPO6"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localSheetId="4" hidden="1">#REF!</definedName>
    <definedName name="BExQ9ZLYHWABXAA9NJDW8ZS0UQ9P" localSheetId="3" hidden="1">#REF!</definedName>
    <definedName name="BExQ9ZLYHWABXAA9NJDW8ZS0UQ9P" localSheetId="2"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localSheetId="4" hidden="1">#REF!</definedName>
    <definedName name="BExTUY9WNSJ91GV8CP0SKJTEIV82" localSheetId="3" hidden="1">#REF!</definedName>
    <definedName name="BExTUY9WNSJ91GV8CP0SKJTEIV82" localSheetId="2"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CBWorkbookPriority" hidden="1">-2060790043</definedName>
    <definedName name="DELETE01" localSheetId="4" hidden="1">{#N/A,#N/A,FALSE,"Coversheet";#N/A,#N/A,FALSE,"QA"}</definedName>
    <definedName name="DELETE01" localSheetId="3" hidden="1">{#N/A,#N/A,FALSE,"Coversheet";#N/A,#N/A,FALSE,"QA"}</definedName>
    <definedName name="DELETE01" localSheetId="2" hidden="1">{#N/A,#N/A,FALSE,"Coversheet";#N/A,#N/A,FALSE,"QA"}</definedName>
    <definedName name="DELETE01" localSheetId="1" hidden="1">{#N/A,#N/A,FALSE,"Coversheet";#N/A,#N/A,FALSE,"QA"}</definedName>
    <definedName name="DELETE01" localSheetId="8" hidden="1">{#N/A,#N/A,FALSE,"Coversheet";#N/A,#N/A,FALSE,"QA"}</definedName>
    <definedName name="DELETE01" localSheetId="6" hidden="1">{#N/A,#N/A,FALSE,"Coversheet";#N/A,#N/A,FALSE,"QA"}</definedName>
    <definedName name="DELETE01" localSheetId="7" hidden="1">{#N/A,#N/A,FALSE,"Coversheet";#N/A,#N/A,FALSE,"QA"}</definedName>
    <definedName name="DELETE01" localSheetId="5" hidden="1">{#N/A,#N/A,FALSE,"Coversheet";#N/A,#N/A,FALSE,"QA"}</definedName>
    <definedName name="DELETE01" hidden="1">{#N/A,#N/A,FALSE,"Coversheet";#N/A,#N/A,FALSE,"QA"}</definedName>
    <definedName name="DELETE02" localSheetId="4" hidden="1">{#N/A,#N/A,FALSE,"Schedule F";#N/A,#N/A,FALSE,"Schedule G"}</definedName>
    <definedName name="DELETE02" localSheetId="3" hidden="1">{#N/A,#N/A,FALSE,"Schedule F";#N/A,#N/A,FALSE,"Schedule G"}</definedName>
    <definedName name="DELETE02" localSheetId="2" hidden="1">{#N/A,#N/A,FALSE,"Schedule F";#N/A,#N/A,FALSE,"Schedule G"}</definedName>
    <definedName name="DELETE02" localSheetId="1" hidden="1">{#N/A,#N/A,FALSE,"Schedule F";#N/A,#N/A,FALSE,"Schedule G"}</definedName>
    <definedName name="DELETE02" localSheetId="8" hidden="1">{#N/A,#N/A,FALSE,"Schedule F";#N/A,#N/A,FALSE,"Schedule G"}</definedName>
    <definedName name="DELETE02" localSheetId="6" hidden="1">{#N/A,#N/A,FALSE,"Schedule F";#N/A,#N/A,FALSE,"Schedule G"}</definedName>
    <definedName name="DELETE02" localSheetId="7" hidden="1">{#N/A,#N/A,FALSE,"Schedule F";#N/A,#N/A,FALSE,"Schedule G"}</definedName>
    <definedName name="DELETE02" localSheetId="5" hidden="1">{#N/A,#N/A,FALSE,"Schedule F";#N/A,#N/A,FALSE,"Schedule G"}</definedName>
    <definedName name="DELETE02" hidden="1">{#N/A,#N/A,FALSE,"Schedule F";#N/A,#N/A,FALSE,"Schedule G"}</definedName>
    <definedName name="Delete06" localSheetId="4" hidden="1">{#N/A,#N/A,FALSE,"Coversheet";#N/A,#N/A,FALSE,"QA"}</definedName>
    <definedName name="Delete06" localSheetId="3" hidden="1">{#N/A,#N/A,FALSE,"Coversheet";#N/A,#N/A,FALSE,"QA"}</definedName>
    <definedName name="Delete06" localSheetId="2" hidden="1">{#N/A,#N/A,FALSE,"Coversheet";#N/A,#N/A,FALSE,"QA"}</definedName>
    <definedName name="Delete06" localSheetId="1" hidden="1">{#N/A,#N/A,FALSE,"Coversheet";#N/A,#N/A,FALSE,"QA"}</definedName>
    <definedName name="Delete06" localSheetId="8" hidden="1">{#N/A,#N/A,FALSE,"Coversheet";#N/A,#N/A,FALSE,"QA"}</definedName>
    <definedName name="Delete06" localSheetId="7" hidden="1">{#N/A,#N/A,FALSE,"Coversheet";#N/A,#N/A,FALSE,"QA"}</definedName>
    <definedName name="Delete06" hidden="1">{#N/A,#N/A,FALSE,"Coversheet";#N/A,#N/A,FALSE,"QA"}</definedName>
    <definedName name="Delete09" localSheetId="4" hidden="1">{#N/A,#N/A,FALSE,"Coversheet";#N/A,#N/A,FALSE,"QA"}</definedName>
    <definedName name="Delete09" localSheetId="3" hidden="1">{#N/A,#N/A,FALSE,"Coversheet";#N/A,#N/A,FALSE,"QA"}</definedName>
    <definedName name="Delete09" localSheetId="2" hidden="1">{#N/A,#N/A,FALSE,"Coversheet";#N/A,#N/A,FALSE,"QA"}</definedName>
    <definedName name="Delete09" localSheetId="1" hidden="1">{#N/A,#N/A,FALSE,"Coversheet";#N/A,#N/A,FALSE,"QA"}</definedName>
    <definedName name="Delete09" localSheetId="8" hidden="1">{#N/A,#N/A,FALSE,"Coversheet";#N/A,#N/A,FALSE,"QA"}</definedName>
    <definedName name="Delete09" localSheetId="7" hidden="1">{#N/A,#N/A,FALSE,"Coversheet";#N/A,#N/A,FALSE,"QA"}</definedName>
    <definedName name="Delete09" hidden="1">{#N/A,#N/A,FALSE,"Coversheet";#N/A,#N/A,FALSE,"QA"}</definedName>
    <definedName name="Delete1" localSheetId="4" hidden="1">{#N/A,#N/A,FALSE,"Coversheet";#N/A,#N/A,FALSE,"QA"}</definedName>
    <definedName name="Delete1" localSheetId="3" hidden="1">{#N/A,#N/A,FALSE,"Coversheet";#N/A,#N/A,FALSE,"QA"}</definedName>
    <definedName name="Delete1" localSheetId="2" hidden="1">{#N/A,#N/A,FALSE,"Coversheet";#N/A,#N/A,FALSE,"QA"}</definedName>
    <definedName name="Delete1" localSheetId="1" hidden="1">{#N/A,#N/A,FALSE,"Coversheet";#N/A,#N/A,FALSE,"QA"}</definedName>
    <definedName name="Delete1" localSheetId="8" hidden="1">{#N/A,#N/A,FALSE,"Coversheet";#N/A,#N/A,FALSE,"QA"}</definedName>
    <definedName name="Delete1" localSheetId="6" hidden="1">{#N/A,#N/A,FALSE,"Coversheet";#N/A,#N/A,FALSE,"QA"}</definedName>
    <definedName name="Delete1" localSheetId="7" hidden="1">{#N/A,#N/A,FALSE,"Coversheet";#N/A,#N/A,FALSE,"QA"}</definedName>
    <definedName name="Delete1" localSheetId="5" hidden="1">{#N/A,#N/A,FALSE,"Coversheet";#N/A,#N/A,FALSE,"QA"}</definedName>
    <definedName name="Delete1" hidden="1">{#N/A,#N/A,FALSE,"Coversheet";#N/A,#N/A,FALSE,"QA"}</definedName>
    <definedName name="Delete10" localSheetId="4" hidden="1">{#N/A,#N/A,FALSE,"Schedule F";#N/A,#N/A,FALSE,"Schedule G"}</definedName>
    <definedName name="Delete10" localSheetId="3" hidden="1">{#N/A,#N/A,FALSE,"Schedule F";#N/A,#N/A,FALSE,"Schedule G"}</definedName>
    <definedName name="Delete10" localSheetId="2" hidden="1">{#N/A,#N/A,FALSE,"Schedule F";#N/A,#N/A,FALSE,"Schedule G"}</definedName>
    <definedName name="Delete10" localSheetId="1" hidden="1">{#N/A,#N/A,FALSE,"Schedule F";#N/A,#N/A,FALSE,"Schedule G"}</definedName>
    <definedName name="Delete10" localSheetId="8" hidden="1">{#N/A,#N/A,FALSE,"Schedule F";#N/A,#N/A,FALSE,"Schedule G"}</definedName>
    <definedName name="Delete10" localSheetId="7" hidden="1">{#N/A,#N/A,FALSE,"Schedule F";#N/A,#N/A,FALSE,"Schedule G"}</definedName>
    <definedName name="Delete10" hidden="1">{#N/A,#N/A,FALSE,"Schedule F";#N/A,#N/A,FALSE,"Schedule G"}</definedName>
    <definedName name="Delete21" localSheetId="4" hidden="1">{#N/A,#N/A,FALSE,"Coversheet";#N/A,#N/A,FALSE,"QA"}</definedName>
    <definedName name="Delete21" localSheetId="3" hidden="1">{#N/A,#N/A,FALSE,"Coversheet";#N/A,#N/A,FALSE,"QA"}</definedName>
    <definedName name="Delete21" localSheetId="2" hidden="1">{#N/A,#N/A,FALSE,"Coversheet";#N/A,#N/A,FALSE,"QA"}</definedName>
    <definedName name="Delete21" localSheetId="1" hidden="1">{#N/A,#N/A,FALSE,"Coversheet";#N/A,#N/A,FALSE,"QA"}</definedName>
    <definedName name="Delete21" localSheetId="8" hidden="1">{#N/A,#N/A,FALSE,"Coversheet";#N/A,#N/A,FALSE,"QA"}</definedName>
    <definedName name="Delete21" localSheetId="7" hidden="1">{#N/A,#N/A,FALSE,"Coversheet";#N/A,#N/A,FALSE,"QA"}</definedName>
    <definedName name="Delete21" hidden="1">{#N/A,#N/A,FALSE,"Coversheet";#N/A,#N/A,FALSE,"QA"}</definedName>
    <definedName name="DFIT" localSheetId="4" hidden="1">{#N/A,#N/A,FALSE,"Coversheet";#N/A,#N/A,FALSE,"QA"}</definedName>
    <definedName name="DFIT" localSheetId="3" hidden="1">{#N/A,#N/A,FALSE,"Coversheet";#N/A,#N/A,FALSE,"QA"}</definedName>
    <definedName name="DFIT" localSheetId="2" hidden="1">{#N/A,#N/A,FALSE,"Coversheet";#N/A,#N/A,FALSE,"QA"}</definedName>
    <definedName name="DFIT" localSheetId="1" hidden="1">{#N/A,#N/A,FALSE,"Coversheet";#N/A,#N/A,FALSE,"QA"}</definedName>
    <definedName name="DFIT" localSheetId="8" hidden="1">{#N/A,#N/A,FALSE,"Coversheet";#N/A,#N/A,FALSE,"QA"}</definedName>
    <definedName name="DFIT" localSheetId="7" hidden="1">{#N/A,#N/A,FALSE,"Coversheet";#N/A,#N/A,FALSE,"QA"}</definedName>
    <definedName name="DFIT" hidden="1">{#N/A,#N/A,FALSE,"Coversheet";#N/A,#N/A,FALSE,"QA"}</definedName>
    <definedName name="Estimate" localSheetId="4" hidden="1">{#N/A,#N/A,FALSE,"Summ";#N/A,#N/A,FALSE,"General"}</definedName>
    <definedName name="Estimate" localSheetId="3" hidden="1">{#N/A,#N/A,FALSE,"Summ";#N/A,#N/A,FALSE,"General"}</definedName>
    <definedName name="Estimate" localSheetId="2" hidden="1">{#N/A,#N/A,FALSE,"Summ";#N/A,#N/A,FALSE,"General"}</definedName>
    <definedName name="Estimate" localSheetId="1" hidden="1">{#N/A,#N/A,FALSE,"Summ";#N/A,#N/A,FALSE,"General"}</definedName>
    <definedName name="Estimate" hidden="1">{#N/A,#N/A,FALSE,"Summ";#N/A,#N/A,FALSE,"General"}</definedName>
    <definedName name="ex" localSheetId="4" hidden="1">{#N/A,#N/A,FALSE,"Summ";#N/A,#N/A,FALSE,"General"}</definedName>
    <definedName name="ex" localSheetId="3" hidden="1">{#N/A,#N/A,FALSE,"Summ";#N/A,#N/A,FALSE,"General"}</definedName>
    <definedName name="ex" localSheetId="2" hidden="1">{#N/A,#N/A,FALSE,"Summ";#N/A,#N/A,FALSE,"General"}</definedName>
    <definedName name="ex" localSheetId="1" hidden="1">{#N/A,#N/A,FALSE,"Summ";#N/A,#N/A,FALSE,"General"}</definedName>
    <definedName name="ex" hidden="1">{#N/A,#N/A,FALSE,"Summ";#N/A,#N/A,FALSE,"General"}</definedName>
    <definedName name="income_satement_ytd" localSheetId="4" hidden="1">{#N/A,#N/A,FALSE,"monthly";#N/A,#N/A,FALSE,"year to date";#N/A,#N/A,FALSE,"12_months_IS";#N/A,#N/A,FALSE,"balance sheet";#N/A,#N/A,FALSE,"op_revenues_12m";#N/A,#N/A,FALSE,"op_revenues_ytd";#N/A,#N/A,FALSE,"op_revenues_cm"}</definedName>
    <definedName name="income_satement_ytd" localSheetId="2"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Sytd" localSheetId="4" hidden="1">{#N/A,#N/A,FALSE,"monthly";#N/A,#N/A,FALSE,"year to date";#N/A,#N/A,FALSE,"12_months_IS";#N/A,#N/A,FALSE,"balance sheet";#N/A,#N/A,FALSE,"op_revenues_12m";#N/A,#N/A,FALSE,"op_revenues_ytd";#N/A,#N/A,FALSE,"op_revenues_cm"}</definedName>
    <definedName name="ISytd" localSheetId="2"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localSheetId="4" hidden="1">{#N/A,#N/A,FALSE,"Expenditures";#N/A,#N/A,FALSE,"Property Placed In-Service";#N/A,#N/A,FALSE,"Removals";#N/A,#N/A,FALSE,"Retirements";#N/A,#N/A,FALSE,"CWIP Balances";#N/A,#N/A,FALSE,"CWIP_Expend_Ratios";#N/A,#N/A,FALSE,"CWIP_Yr_End"}</definedName>
    <definedName name="Jane" localSheetId="3" hidden="1">{#N/A,#N/A,FALSE,"Expenditures";#N/A,#N/A,FALSE,"Property Placed In-Service";#N/A,#N/A,FALSE,"Removals";#N/A,#N/A,FALSE,"Retirements";#N/A,#N/A,FALSE,"CWIP Balances";#N/A,#N/A,FALSE,"CWIP_Expend_Ratios";#N/A,#N/A,FALSE,"CWIP_Yr_End"}</definedName>
    <definedName name="Jane" localSheetId="2" hidden="1">{#N/A,#N/A,FALSE,"Expenditures";#N/A,#N/A,FALSE,"Property Placed In-Service";#N/A,#N/A,FALSE,"Removals";#N/A,#N/A,FALSE,"Retirements";#N/A,#N/A,FALSE,"CWIP Balances";#N/A,#N/A,FALSE,"CWIP_Expend_Ratios";#N/A,#N/A,FALSE,"CWIP_Yr_End"}</definedName>
    <definedName name="Jane" localSheetId="1"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Miller" localSheetId="4" hidden="1">{#N/A,#N/A,FALSE,"Expenditures";#N/A,#N/A,FALSE,"Property Placed In-Service";#N/A,#N/A,FALSE,"CWIP Balances"}</definedName>
    <definedName name="Miller" localSheetId="3" hidden="1">{#N/A,#N/A,FALSE,"Expenditures";#N/A,#N/A,FALSE,"Property Placed In-Service";#N/A,#N/A,FALSE,"CWIP Balances"}</definedName>
    <definedName name="Miller" localSheetId="2" hidden="1">{#N/A,#N/A,FALSE,"Expenditures";#N/A,#N/A,FALSE,"Property Placed In-Service";#N/A,#N/A,FALSE,"CWIP Balances"}</definedName>
    <definedName name="Miller" localSheetId="1" hidden="1">{#N/A,#N/A,FALSE,"Expenditures";#N/A,#N/A,FALSE,"Property Placed In-Service";#N/A,#N/A,FALSE,"CWIP Balances"}</definedName>
    <definedName name="Miller" hidden="1">{#N/A,#N/A,FALSE,"Expenditures";#N/A,#N/A,FALSE,"Property Placed In-Service";#N/A,#N/A,FALSE,"CWIP Balances"}</definedName>
    <definedName name="new" localSheetId="4" hidden="1">{#N/A,#N/A,FALSE,"Summ";#N/A,#N/A,FALSE,"General"}</definedName>
    <definedName name="new" localSheetId="3" hidden="1">{#N/A,#N/A,FALSE,"Summ";#N/A,#N/A,FALSE,"General"}</definedName>
    <definedName name="new" localSheetId="2" hidden="1">{#N/A,#N/A,FALSE,"Summ";#N/A,#N/A,FALSE,"General"}</definedName>
    <definedName name="new" localSheetId="1" hidden="1">{#N/A,#N/A,FALSE,"Summ";#N/A,#N/A,FALSE,"General"}</definedName>
    <definedName name="new" hidden="1">{#N/A,#N/A,FALSE,"Summ";#N/A,#N/A,FALSE,"General"}</definedName>
    <definedName name="qqq" localSheetId="4" hidden="1">{#N/A,#N/A,FALSE,"schA"}</definedName>
    <definedName name="qqq" localSheetId="3" hidden="1">{#N/A,#N/A,FALSE,"schA"}</definedName>
    <definedName name="qqq" localSheetId="2" hidden="1">{#N/A,#N/A,FALSE,"schA"}</definedName>
    <definedName name="qqq" localSheetId="1" hidden="1">{#N/A,#N/A,FALSE,"schA"}</definedName>
    <definedName name="qqq" hidden="1">{#N/A,#N/A,FALSE,"schA"}</definedName>
    <definedName name="SAPBEXhrIndnt" hidden="1">"Wide"</definedName>
    <definedName name="SAPsysID" hidden="1">"708C5W7SBKP804JT78WJ0JNKI"</definedName>
    <definedName name="SAPwbID" hidden="1">"ARS"</definedName>
    <definedName name="six" localSheetId="4" hidden="1">{#N/A,#N/A,FALSE,"Drill Sites";"WP 212",#N/A,FALSE,"MWAG EOR";"WP 213",#N/A,FALSE,"MWAG EOR";#N/A,#N/A,FALSE,"Misc. Facility";#N/A,#N/A,FALSE,"WWTP"}</definedName>
    <definedName name="six" localSheetId="3" hidden="1">{#N/A,#N/A,FALSE,"Drill Sites";"WP 212",#N/A,FALSE,"MWAG EOR";"WP 213",#N/A,FALSE,"MWAG EOR";#N/A,#N/A,FALSE,"Misc. Facility";#N/A,#N/A,FALSE,"WWTP"}</definedName>
    <definedName name="six" localSheetId="2" hidden="1">{#N/A,#N/A,FALSE,"Drill Sites";"WP 212",#N/A,FALSE,"MWAG EOR";"WP 213",#N/A,FALSE,"MWAG EOR";#N/A,#N/A,FALSE,"Misc. Facility";#N/A,#N/A,FALSE,"WWTP"}</definedName>
    <definedName name="six" localSheetId="1" hidden="1">{#N/A,#N/A,FALSE,"Drill Sites";"WP 212",#N/A,FALSE,"MWAG EOR";"WP 213",#N/A,FALSE,"MWAG EOR";#N/A,#N/A,FALSE,"Misc. Facility";#N/A,#N/A,FALSE,"WWTP"}</definedName>
    <definedName name="six" hidden="1">{#N/A,#N/A,FALSE,"Drill Sites";"WP 212",#N/A,FALSE,"MWAG EOR";"WP 213",#N/A,FALSE,"MWAG EOR";#N/A,#N/A,FALSE,"Misc. Facility";#N/A,#N/A,FALSE,"WWTP"}</definedName>
    <definedName name="six6" localSheetId="4" hidden="1">{#N/A,#N/A,FALSE,"CRPT";#N/A,#N/A,FALSE,"TREND";#N/A,#N/A,FALSE,"%Curve"}</definedName>
    <definedName name="six6" localSheetId="3" hidden="1">{#N/A,#N/A,FALSE,"CRPT";#N/A,#N/A,FALSE,"TREND";#N/A,#N/A,FALSE,"%Curve"}</definedName>
    <definedName name="six6" localSheetId="2" hidden="1">{#N/A,#N/A,FALSE,"CRPT";#N/A,#N/A,FALSE,"TREND";#N/A,#N/A,FALSE,"%Curve"}</definedName>
    <definedName name="six6" localSheetId="1" hidden="1">{#N/A,#N/A,FALSE,"CRPT";#N/A,#N/A,FALSE,"TREND";#N/A,#N/A,FALSE,"%Curve"}</definedName>
    <definedName name="six6" hidden="1">{#N/A,#N/A,FALSE,"CRPT";#N/A,#N/A,FALSE,"TREND";#N/A,#N/A,FALSE,"%Curve"}</definedName>
    <definedName name="t" localSheetId="4" hidden="1">{#N/A,#N/A,FALSE,"CESTSUM";#N/A,#N/A,FALSE,"est sum A";#N/A,#N/A,FALSE,"est detail A"}</definedName>
    <definedName name="t" localSheetId="3" hidden="1">{#N/A,#N/A,FALSE,"CESTSUM";#N/A,#N/A,FALSE,"est sum A";#N/A,#N/A,FALSE,"est detail A"}</definedName>
    <definedName name="t" localSheetId="2" hidden="1">{#N/A,#N/A,FALSE,"CESTSUM";#N/A,#N/A,FALSE,"est sum A";#N/A,#N/A,FALSE,"est detail A"}</definedName>
    <definedName name="t" localSheetId="1" hidden="1">{#N/A,#N/A,FALSE,"CESTSUM";#N/A,#N/A,FALSE,"est sum A";#N/A,#N/A,FALSE,"est detail A"}</definedName>
    <definedName name="t" hidden="1">{#N/A,#N/A,FALSE,"CESTSUM";#N/A,#N/A,FALSE,"est sum A";#N/A,#N/A,FALSE,"est detail A"}</definedName>
    <definedName name="TEMP" localSheetId="4" hidden="1">{#N/A,#N/A,FALSE,"Summ";#N/A,#N/A,FALSE,"General"}</definedName>
    <definedName name="TEMP" localSheetId="3" hidden="1">{#N/A,#N/A,FALSE,"Summ";#N/A,#N/A,FALSE,"General"}</definedName>
    <definedName name="TEMP" localSheetId="2" hidden="1">{#N/A,#N/A,FALSE,"Summ";#N/A,#N/A,FALSE,"General"}</definedName>
    <definedName name="TEMP" localSheetId="1" hidden="1">{#N/A,#N/A,FALSE,"Summ";#N/A,#N/A,FALSE,"General"}</definedName>
    <definedName name="TEMP" hidden="1">{#N/A,#N/A,FALSE,"Summ";#N/A,#N/A,FALSE,"General"}</definedName>
    <definedName name="Temp1" localSheetId="4" hidden="1">{#N/A,#N/A,FALSE,"CESTSUM";#N/A,#N/A,FALSE,"est sum A";#N/A,#N/A,FALSE,"est detail A"}</definedName>
    <definedName name="Temp1" localSheetId="3" hidden="1">{#N/A,#N/A,FALSE,"CESTSUM";#N/A,#N/A,FALSE,"est sum A";#N/A,#N/A,FALSE,"est detail A"}</definedName>
    <definedName name="Temp1" localSheetId="2" hidden="1">{#N/A,#N/A,FALSE,"CESTSUM";#N/A,#N/A,FALSE,"est sum A";#N/A,#N/A,FALSE,"est detail A"}</definedName>
    <definedName name="Temp1" localSheetId="1" hidden="1">{#N/A,#N/A,FALSE,"CESTSUM";#N/A,#N/A,FALSE,"est sum A";#N/A,#N/A,FALSE,"est detail A"}</definedName>
    <definedName name="Temp1" hidden="1">{#N/A,#N/A,FALSE,"CESTSUM";#N/A,#N/A,FALSE,"est sum A";#N/A,#N/A,FALSE,"est detail A"}</definedName>
    <definedName name="Transfer" hidden="1">#REF!</definedName>
    <definedName name="Transfers" hidden="1">#REF!</definedName>
    <definedName name="u" localSheetId="4" hidden="1">{#N/A,#N/A,FALSE,"Summ";#N/A,#N/A,FALSE,"General"}</definedName>
    <definedName name="u" localSheetId="3" hidden="1">{#N/A,#N/A,FALSE,"Summ";#N/A,#N/A,FALSE,"General"}</definedName>
    <definedName name="u" localSheetId="2" hidden="1">{#N/A,#N/A,FALSE,"Summ";#N/A,#N/A,FALSE,"General"}</definedName>
    <definedName name="u" localSheetId="1" hidden="1">{#N/A,#N/A,FALSE,"Summ";#N/A,#N/A,FALSE,"General"}</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1._.Bi._.Monthly._.CR." localSheetId="4" hidden="1">{#N/A,#N/A,FALSE,"Drill Sites";"WP 212",#N/A,FALSE,"MWAG EOR";"WP 213",#N/A,FALSE,"MWAG EOR";#N/A,#N/A,FALSE,"Misc. Facility";#N/A,#N/A,FALSE,"WWTP"}</definedName>
    <definedName name="wrn.1._.Bi._.Monthly._.CR." localSheetId="3" hidden="1">{#N/A,#N/A,FALSE,"Drill Sites";"WP 212",#N/A,FALSE,"MWAG EOR";"WP 213",#N/A,FALSE,"MWAG EOR";#N/A,#N/A,FALSE,"Misc. Facility";#N/A,#N/A,FALSE,"WWTP"}</definedName>
    <definedName name="wrn.1._.Bi._.Monthly._.CR." localSheetId="2" hidden="1">{#N/A,#N/A,FALSE,"Drill Sites";"WP 212",#N/A,FALSE,"MWAG EOR";"WP 213",#N/A,FALSE,"MWAG EOR";#N/A,#N/A,FALSE,"Misc. Facility";#N/A,#N/A,FALSE,"WWTP"}</definedName>
    <definedName name="wrn.1._.Bi._.Monthly._.CR." localSheetId="1"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4" hidden="1">{#N/A,#N/A,FALSE,"Balance_Sheet";#N/A,#N/A,FALSE,"income_statement_monthly";#N/A,#N/A,FALSE,"income_statement_Quarter";#N/A,#N/A,FALSE,"income_statement_ytd";#N/A,#N/A,FALSE,"income_statement_12Months"}</definedName>
    <definedName name="wrn.10_day._.Package." localSheetId="2"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AAI." localSheetId="4" hidden="1">{#N/A,#N/A,FALSE,"CRPT";#N/A,#N/A,FALSE,"TREND";#N/A,#N/A,FALSE,"%Curve"}</definedName>
    <definedName name="wrn.AAI." localSheetId="3" hidden="1">{#N/A,#N/A,FALSE,"CRPT";#N/A,#N/A,FALSE,"TREND";#N/A,#N/A,FALSE,"%Curve"}</definedName>
    <definedName name="wrn.AAI." localSheetId="2" hidden="1">{#N/A,#N/A,FALSE,"CRPT";#N/A,#N/A,FALSE,"TREND";#N/A,#N/A,FALSE,"%Curve"}</definedName>
    <definedName name="wrn.AAI." localSheetId="1" hidden="1">{#N/A,#N/A,FALSE,"CRPT";#N/A,#N/A,FALSE,"TREND";#N/A,#N/A,FALSE,"%Curve"}</definedName>
    <definedName name="wrn.AAI." hidden="1">{#N/A,#N/A,FALSE,"CRPT";#N/A,#N/A,FALSE,"TREND";#N/A,#N/A,FALSE,"%Curve"}</definedName>
    <definedName name="wrn.AAI._.Report." localSheetId="4" hidden="1">{#N/A,#N/A,FALSE,"CRPT";#N/A,#N/A,FALSE,"TREND";#N/A,#N/A,FALSE,"% CURVE"}</definedName>
    <definedName name="wrn.AAI._.Report." localSheetId="3" hidden="1">{#N/A,#N/A,FALSE,"CRPT";#N/A,#N/A,FALSE,"TREND";#N/A,#N/A,FALSE,"% CURVE"}</definedName>
    <definedName name="wrn.AAI._.Report." localSheetId="2" hidden="1">{#N/A,#N/A,FALSE,"CRPT";#N/A,#N/A,FALSE,"TREND";#N/A,#N/A,FALSE,"% CURVE"}</definedName>
    <definedName name="wrn.AAI._.Report." localSheetId="1" hidden="1">{#N/A,#N/A,FALSE,"CRPT";#N/A,#N/A,FALSE,"TREND";#N/A,#N/A,FALSE,"% CURVE"}</definedName>
    <definedName name="wrn.AAI._.Report." hidden="1">{#N/A,#N/A,FALSE,"CRPT";#N/A,#N/A,FALSE,"TREND";#N/A,#N/A,FALSE,"% CURVE"}</definedName>
    <definedName name="wrn.Anvil." localSheetId="4" hidden="1">{#N/A,#N/A,FALSE,"CRPT";#N/A,#N/A,FALSE,"PCS ";#N/A,#N/A,FALSE,"TREND";#N/A,#N/A,FALSE,"% CURVE";#N/A,#N/A,FALSE,"FWICALC";#N/A,#N/A,FALSE,"CONTINGENCY";#N/A,#N/A,FALSE,"7616 Fab";#N/A,#N/A,FALSE,"7616 NSK"}</definedName>
    <definedName name="wrn.Anvil." localSheetId="3" hidden="1">{#N/A,#N/A,FALSE,"CRPT";#N/A,#N/A,FALSE,"PCS ";#N/A,#N/A,FALSE,"TREND";#N/A,#N/A,FALSE,"% CURVE";#N/A,#N/A,FALSE,"FWICALC";#N/A,#N/A,FALSE,"CONTINGENCY";#N/A,#N/A,FALSE,"7616 Fab";#N/A,#N/A,FALSE,"7616 NSK"}</definedName>
    <definedName name="wrn.Anvil." localSheetId="2" hidden="1">{#N/A,#N/A,FALSE,"CRPT";#N/A,#N/A,FALSE,"PCS ";#N/A,#N/A,FALSE,"TREND";#N/A,#N/A,FALSE,"% CURVE";#N/A,#N/A,FALSE,"FWICALC";#N/A,#N/A,FALSE,"CONTINGENCY";#N/A,#N/A,FALSE,"7616 Fab";#N/A,#N/A,FALSE,"7616 NSK"}</definedName>
    <definedName name="wrn.Anvil." localSheetId="1"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Customer._.Counts._.Electric." localSheetId="4"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2"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8"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6"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7"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5"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4" hidden="1">{#N/A,#N/A,FALSE,"Pg 6b CustCount_Gas";#N/A,#N/A,FALSE,"QA";#N/A,#N/A,FALSE,"Report";#N/A,#N/A,FALSE,"forecast"}</definedName>
    <definedName name="wrn.Customer._.Counts._.Gas." localSheetId="3" hidden="1">{#N/A,#N/A,FALSE,"Pg 6b CustCount_Gas";#N/A,#N/A,FALSE,"QA";#N/A,#N/A,FALSE,"Report";#N/A,#N/A,FALSE,"forecast"}</definedName>
    <definedName name="wrn.Customer._.Counts._.Gas." localSheetId="2" hidden="1">{#N/A,#N/A,FALSE,"Pg 6b CustCount_Gas";#N/A,#N/A,FALSE,"QA";#N/A,#N/A,FALSE,"Report";#N/A,#N/A,FALSE,"forecast"}</definedName>
    <definedName name="wrn.Customer._.Counts._.Gas." localSheetId="1" hidden="1">{#N/A,#N/A,FALSE,"Pg 6b CustCount_Gas";#N/A,#N/A,FALSE,"QA";#N/A,#N/A,FALSE,"Report";#N/A,#N/A,FALSE,"forecast"}</definedName>
    <definedName name="wrn.Customer._.Counts._.Gas." localSheetId="8" hidden="1">{#N/A,#N/A,FALSE,"Pg 6b CustCount_Gas";#N/A,#N/A,FALSE,"QA";#N/A,#N/A,FALSE,"Report";#N/A,#N/A,FALSE,"forecast"}</definedName>
    <definedName name="wrn.Customer._.Counts._.Gas." localSheetId="6" hidden="1">{#N/A,#N/A,FALSE,"Pg 6b CustCount_Gas";#N/A,#N/A,FALSE,"QA";#N/A,#N/A,FALSE,"Report";#N/A,#N/A,FALSE,"forecast"}</definedName>
    <definedName name="wrn.Customer._.Counts._.Gas." localSheetId="7" hidden="1">{#N/A,#N/A,FALSE,"Pg 6b CustCount_Gas";#N/A,#N/A,FALSE,"QA";#N/A,#N/A,FALSE,"Report";#N/A,#N/A,FALSE,"forecast"}</definedName>
    <definedName name="wrn.Customer._.Counts._.Gas." localSheetId="5" hidden="1">{#N/A,#N/A,FALSE,"Pg 6b CustCount_Gas";#N/A,#N/A,FALSE,"QA";#N/A,#N/A,FALSE,"Report";#N/A,#N/A,FALSE,"forecast"}</definedName>
    <definedName name="wrn.Customer._.Counts._.Gas." hidden="1">{#N/A,#N/A,FALSE,"Pg 6b CustCount_Gas";#N/A,#N/A,FALSE,"QA";#N/A,#N/A,FALSE,"Report";#N/A,#N/A,FALSE,"forecast"}</definedName>
    <definedName name="wrn.ECR." localSheetId="4" hidden="1">{#N/A,#N/A,FALSE,"schA"}</definedName>
    <definedName name="wrn.ECR." localSheetId="3" hidden="1">{#N/A,#N/A,FALSE,"schA"}</definedName>
    <definedName name="wrn.ECR." localSheetId="2" hidden="1">{#N/A,#N/A,FALSE,"schA"}</definedName>
    <definedName name="wrn.ECR." localSheetId="1" hidden="1">{#N/A,#N/A,FALSE,"schA"}</definedName>
    <definedName name="wrn.ECR." hidden="1">{#N/A,#N/A,FALSE,"schA"}</definedName>
    <definedName name="wrn.ESTIMATE." localSheetId="4" hidden="1">{#N/A,#N/A,FALSE,"CESTSUM";#N/A,#N/A,FALSE,"est sum A";#N/A,#N/A,FALSE,"est detail A"}</definedName>
    <definedName name="wrn.ESTIMATE." localSheetId="3" hidden="1">{#N/A,#N/A,FALSE,"CESTSUM";#N/A,#N/A,FALSE,"est sum A";#N/A,#N/A,FALSE,"est detail A"}</definedName>
    <definedName name="wrn.ESTIMATE." localSheetId="2" hidden="1">{#N/A,#N/A,FALSE,"CESTSUM";#N/A,#N/A,FALSE,"est sum A";#N/A,#N/A,FALSE,"est detail A"}</definedName>
    <definedName name="wrn.ESTIMATE." localSheetId="1" hidden="1">{#N/A,#N/A,FALSE,"CESTSUM";#N/A,#N/A,FALSE,"est sum A";#N/A,#N/A,FALSE,"est detail A"}</definedName>
    <definedName name="wrn.ESTIMATE." hidden="1">{#N/A,#N/A,FALSE,"CESTSUM";#N/A,#N/A,FALSE,"est sum A";#N/A,#N/A,FALSE,"est detail A"}</definedName>
    <definedName name="wrn.Fundamental." localSheetId="4" hidden="1">{#N/A,#N/A,TRUE,"CoverPage";#N/A,#N/A,TRUE,"Gas";#N/A,#N/A,TRUE,"Power";#N/A,#N/A,TRUE,"Historical DJ Mthly Prices"}</definedName>
    <definedName name="wrn.Fundamental." localSheetId="3" hidden="1">{#N/A,#N/A,TRUE,"CoverPage";#N/A,#N/A,TRUE,"Gas";#N/A,#N/A,TRUE,"Power";#N/A,#N/A,TRUE,"Historical DJ Mthly Prices"}</definedName>
    <definedName name="wrn.Fundamental." localSheetId="2" hidden="1">{#N/A,#N/A,TRUE,"CoverPage";#N/A,#N/A,TRUE,"Gas";#N/A,#N/A,TRUE,"Power";#N/A,#N/A,TRUE,"Historical DJ Mthly Prices"}</definedName>
    <definedName name="wrn.Fundamental." localSheetId="1" hidden="1">{#N/A,#N/A,TRUE,"CoverPage";#N/A,#N/A,TRUE,"Gas";#N/A,#N/A,TRUE,"Power";#N/A,#N/A,TRUE,"Historical DJ Mthly Prices"}</definedName>
    <definedName name="wrn.Fundamental." localSheetId="8" hidden="1">{#N/A,#N/A,TRUE,"CoverPage";#N/A,#N/A,TRUE,"Gas";#N/A,#N/A,TRUE,"Power";#N/A,#N/A,TRUE,"Historical DJ Mthly Prices"}</definedName>
    <definedName name="wrn.Fundamental." localSheetId="7" hidden="1">{#N/A,#N/A,TRUE,"CoverPage";#N/A,#N/A,TRUE,"Gas";#N/A,#N/A,TRUE,"Power";#N/A,#N/A,TRUE,"Historical DJ Mthly Prices"}</definedName>
    <definedName name="wrn.Fundamental." hidden="1">{#N/A,#N/A,TRUE,"CoverPage";#N/A,#N/A,TRUE,"Gas";#N/A,#N/A,TRUE,"Power";#N/A,#N/A,TRUE,"Historical DJ Mthly Prices"}</definedName>
    <definedName name="wrn.IEO." localSheetId="4" hidden="1">{#N/A,#N/A,FALSE,"SUMMARY";#N/A,#N/A,FALSE,"AE7616";#N/A,#N/A,FALSE,"AE7617";#N/A,#N/A,FALSE,"AE7618";#N/A,#N/A,FALSE,"AE7619"}</definedName>
    <definedName name="wrn.IEO." localSheetId="3" hidden="1">{#N/A,#N/A,FALSE,"SUMMARY";#N/A,#N/A,FALSE,"AE7616";#N/A,#N/A,FALSE,"AE7617";#N/A,#N/A,FALSE,"AE7618";#N/A,#N/A,FALSE,"AE7619"}</definedName>
    <definedName name="wrn.IEO." localSheetId="2" hidden="1">{#N/A,#N/A,FALSE,"SUMMARY";#N/A,#N/A,FALSE,"AE7616";#N/A,#N/A,FALSE,"AE7617";#N/A,#N/A,FALSE,"AE7618";#N/A,#N/A,FALSE,"AE7619"}</definedName>
    <definedName name="wrn.IEO." localSheetId="1" hidden="1">{#N/A,#N/A,FALSE,"SUMMARY";#N/A,#N/A,FALSE,"AE7616";#N/A,#N/A,FALSE,"AE7617";#N/A,#N/A,FALSE,"AE7618";#N/A,#N/A,FALSE,"AE7619"}</definedName>
    <definedName name="wrn.IEO." hidden="1">{#N/A,#N/A,FALSE,"SUMMARY";#N/A,#N/A,FALSE,"AE7616";#N/A,#N/A,FALSE,"AE7617";#N/A,#N/A,FALSE,"AE7618";#N/A,#N/A,FALSE,"AE7619"}</definedName>
    <definedName name="wrn.Incentive._.Overhead." localSheetId="4" hidden="1">{#N/A,#N/A,FALSE,"Coversheet";#N/A,#N/A,FALSE,"QA"}</definedName>
    <definedName name="wrn.Incentive._.Overhead." localSheetId="3" hidden="1">{#N/A,#N/A,FALSE,"Coversheet";#N/A,#N/A,FALSE,"QA"}</definedName>
    <definedName name="wrn.Incentive._.Overhead." localSheetId="2" hidden="1">{#N/A,#N/A,FALSE,"Coversheet";#N/A,#N/A,FALSE,"QA"}</definedName>
    <definedName name="wrn.Incentive._.Overhead." localSheetId="1" hidden="1">{#N/A,#N/A,FALSE,"Coversheet";#N/A,#N/A,FALSE,"QA"}</definedName>
    <definedName name="wrn.Incentive._.Overhead." localSheetId="8" hidden="1">{#N/A,#N/A,FALSE,"Coversheet";#N/A,#N/A,FALSE,"QA"}</definedName>
    <definedName name="wrn.Incentive._.Overhead." localSheetId="6" hidden="1">{#N/A,#N/A,FALSE,"Coversheet";#N/A,#N/A,FALSE,"QA"}</definedName>
    <definedName name="wrn.Incentive._.Overhead." localSheetId="7" hidden="1">{#N/A,#N/A,FALSE,"Coversheet";#N/A,#N/A,FALSE,"QA"}</definedName>
    <definedName name="wrn.Incentive._.Overhead." localSheetId="5" hidden="1">{#N/A,#N/A,FALSE,"Coversheet";#N/A,#N/A,FALSE,"QA"}</definedName>
    <definedName name="wrn.Incentive._.Overhead." hidden="1">{#N/A,#N/A,FALSE,"Coversheet";#N/A,#N/A,FALSE,"QA"}</definedName>
    <definedName name="wrn.limit_reports." localSheetId="4" hidden="1">{#N/A,#N/A,FALSE,"Schedule F";#N/A,#N/A,FALSE,"Schedule G"}</definedName>
    <definedName name="wrn.limit_reports." localSheetId="3" hidden="1">{#N/A,#N/A,FALSE,"Schedule F";#N/A,#N/A,FALSE,"Schedule G"}</definedName>
    <definedName name="wrn.limit_reports." localSheetId="2" hidden="1">{#N/A,#N/A,FALSE,"Schedule F";#N/A,#N/A,FALSE,"Schedule G"}</definedName>
    <definedName name="wrn.limit_reports." localSheetId="1" hidden="1">{#N/A,#N/A,FALSE,"Schedule F";#N/A,#N/A,FALSE,"Schedule G"}</definedName>
    <definedName name="wrn.limit_reports." localSheetId="8" hidden="1">{#N/A,#N/A,FALSE,"Schedule F";#N/A,#N/A,FALSE,"Schedule G"}</definedName>
    <definedName name="wrn.limit_reports." localSheetId="6" hidden="1">{#N/A,#N/A,FALSE,"Schedule F";#N/A,#N/A,FALSE,"Schedule G"}</definedName>
    <definedName name="wrn.limit_reports." localSheetId="7" hidden="1">{#N/A,#N/A,FALSE,"Schedule F";#N/A,#N/A,FALSE,"Schedule G"}</definedName>
    <definedName name="wrn.limit_reports." localSheetId="5" hidden="1">{#N/A,#N/A,FALSE,"Schedule F";#N/A,#N/A,FALSE,"Schedule G"}</definedName>
    <definedName name="wrn.limit_reports." hidden="1">{#N/A,#N/A,FALSE,"Schedule F";#N/A,#N/A,FALSE,"Schedule G"}</definedName>
    <definedName name="wrn.MARGIN_WO_QTR." localSheetId="4" hidden="1">{#N/A,#N/A,FALSE,"Month ";#N/A,#N/A,FALSE,"YTD";#N/A,#N/A,FALSE,"12 mo ended"}</definedName>
    <definedName name="wrn.MARGIN_WO_QTR." localSheetId="3" hidden="1">{#N/A,#N/A,FALSE,"Month ";#N/A,#N/A,FALSE,"YTD";#N/A,#N/A,FALSE,"12 mo ended"}</definedName>
    <definedName name="wrn.MARGIN_WO_QTR." localSheetId="2" hidden="1">{#N/A,#N/A,FALSE,"Month ";#N/A,#N/A,FALSE,"YTD";#N/A,#N/A,FALSE,"12 mo ended"}</definedName>
    <definedName name="wrn.MARGIN_WO_QTR." localSheetId="1" hidden="1">{#N/A,#N/A,FALSE,"Month ";#N/A,#N/A,FALSE,"YTD";#N/A,#N/A,FALSE,"12 mo ended"}</definedName>
    <definedName name="wrn.MARGIN_WO_QTR." localSheetId="8" hidden="1">{#N/A,#N/A,FALSE,"Month ";#N/A,#N/A,FALSE,"YTD";#N/A,#N/A,FALSE,"12 mo ended"}</definedName>
    <definedName name="wrn.MARGIN_WO_QTR." localSheetId="6" hidden="1">{#N/A,#N/A,FALSE,"Month ";#N/A,#N/A,FALSE,"YTD";#N/A,#N/A,FALSE,"12 mo ended"}</definedName>
    <definedName name="wrn.MARGIN_WO_QTR." localSheetId="7" hidden="1">{#N/A,#N/A,FALSE,"Month ";#N/A,#N/A,FALSE,"YTD";#N/A,#N/A,FALSE,"12 mo ended"}</definedName>
    <definedName name="wrn.MARGIN_WO_QTR." localSheetId="5" hidden="1">{#N/A,#N/A,FALSE,"Month ";#N/A,#N/A,FALSE,"YTD";#N/A,#N/A,FALSE,"12 mo ended"}</definedName>
    <definedName name="wrn.MARGIN_WO_QTR." hidden="1">{#N/A,#N/A,FALSE,"Month ";#N/A,#N/A,FALSE,"YTD";#N/A,#N/A,FALSE,"12 mo ended"}</definedName>
    <definedName name="wrn.Municipal._.Reports."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8"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7"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localSheetId="4" hidden="1">{#N/A,#N/A,FALSE,"BASE";#N/A,#N/A,FALSE,"LOOPS";#N/A,#N/A,FALSE,"PLC"}</definedName>
    <definedName name="wrn.Project._.Services." localSheetId="3" hidden="1">{#N/A,#N/A,FALSE,"BASE";#N/A,#N/A,FALSE,"LOOPS";#N/A,#N/A,FALSE,"PLC"}</definedName>
    <definedName name="wrn.Project._.Services." localSheetId="2" hidden="1">{#N/A,#N/A,FALSE,"BASE";#N/A,#N/A,FALSE,"LOOPS";#N/A,#N/A,FALSE,"PLC"}</definedName>
    <definedName name="wrn.Project._.Services." localSheetId="1" hidden="1">{#N/A,#N/A,FALSE,"BASE";#N/A,#N/A,FALSE,"LOOPS";#N/A,#N/A,FALSE,"PLC"}</definedName>
    <definedName name="wrn.Project._.Services." hidden="1">{#N/A,#N/A,FALSE,"BASE";#N/A,#N/A,FALSE,"LOOPS";#N/A,#N/A,FALSE,"PLC"}</definedName>
    <definedName name="wrn.SCHEDULE." localSheetId="4" hidden="1">{#N/A,#N/A,FALSE,"7617 Fab";#N/A,#N/A,FALSE,"7617 NSK"}</definedName>
    <definedName name="wrn.SCHEDULE." localSheetId="3" hidden="1">{#N/A,#N/A,FALSE,"7617 Fab";#N/A,#N/A,FALSE,"7617 NSK"}</definedName>
    <definedName name="wrn.SCHEDULE." localSheetId="2" hidden="1">{#N/A,#N/A,FALSE,"7617 Fab";#N/A,#N/A,FALSE,"7617 NSK"}</definedName>
    <definedName name="wrn.SCHEDULE." localSheetId="1" hidden="1">{#N/A,#N/A,FALSE,"7617 Fab";#N/A,#N/A,FALSE,"7617 NSK"}</definedName>
    <definedName name="wrn.SCHEDULE." hidden="1">{#N/A,#N/A,FALSE,"7617 Fab";#N/A,#N/A,FALSE,"7617 NSK"}</definedName>
    <definedName name="wrn.SLB." localSheetId="4" hidden="1">{#N/A,#N/A,FALSE,"SUMMARY";#N/A,#N/A,FALSE,"AE7616";#N/A,#N/A,FALSE,"AE7617";#N/A,#N/A,FALSE,"AE7618";#N/A,#N/A,FALSE,"AE7619";#N/A,#N/A,FALSE,"Target Materials"}</definedName>
    <definedName name="wrn.SLB." localSheetId="3" hidden="1">{#N/A,#N/A,FALSE,"SUMMARY";#N/A,#N/A,FALSE,"AE7616";#N/A,#N/A,FALSE,"AE7617";#N/A,#N/A,FALSE,"AE7618";#N/A,#N/A,FALSE,"AE7619";#N/A,#N/A,FALSE,"Target Materials"}</definedName>
    <definedName name="wrn.SLB." localSheetId="2" hidden="1">{#N/A,#N/A,FALSE,"SUMMARY";#N/A,#N/A,FALSE,"AE7616";#N/A,#N/A,FALSE,"AE7617";#N/A,#N/A,FALSE,"AE7618";#N/A,#N/A,FALSE,"AE7619";#N/A,#N/A,FALSE,"Target Materials"}</definedName>
    <definedName name="wrn.SLB." localSheetId="1"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4" hidden="1">{#N/A,#N/A,FALSE,"2002 Small Tool OH";#N/A,#N/A,FALSE,"QA"}</definedName>
    <definedName name="wrn.Small._.Tools._.Overhead." localSheetId="3" hidden="1">{#N/A,#N/A,FALSE,"2002 Small Tool OH";#N/A,#N/A,FALSE,"QA"}</definedName>
    <definedName name="wrn.Small._.Tools._.Overhead." localSheetId="2" hidden="1">{#N/A,#N/A,FALSE,"2002 Small Tool OH";#N/A,#N/A,FALSE,"QA"}</definedName>
    <definedName name="wrn.Small._.Tools._.Overhead." localSheetId="1" hidden="1">{#N/A,#N/A,FALSE,"2002 Small Tool OH";#N/A,#N/A,FALSE,"QA"}</definedName>
    <definedName name="wrn.Small._.Tools._.Overhead." localSheetId="8" hidden="1">{#N/A,#N/A,FALSE,"2002 Small Tool OH";#N/A,#N/A,FALSE,"QA"}</definedName>
    <definedName name="wrn.Small._.Tools._.Overhead." localSheetId="7" hidden="1">{#N/A,#N/A,FALSE,"2002 Small Tool OH";#N/A,#N/A,FALSE,"QA"}</definedName>
    <definedName name="wrn.Small._.Tools._.Overhead." hidden="1">{#N/A,#N/A,FALSE,"2002 Small Tool OH";#N/A,#N/A,FALSE,"QA"}</definedName>
    <definedName name="wrn.Summary." localSheetId="4" hidden="1">{#N/A,#N/A,FALSE,"Summ";#N/A,#N/A,FALSE,"General"}</definedName>
    <definedName name="wrn.Summary." localSheetId="3" hidden="1">{#N/A,#N/A,FALSE,"Summ";#N/A,#N/A,FALSE,"General"}</definedName>
    <definedName name="wrn.Summary." localSheetId="2" hidden="1">{#N/A,#N/A,FALSE,"Summ";#N/A,#N/A,FALSE,"General"}</definedName>
    <definedName name="wrn.Summary." localSheetId="1" hidden="1">{#N/A,#N/A,FALSE,"Summ";#N/A,#N/A,FALSE,"General"}</definedName>
    <definedName name="wrn.Summary." hidden="1">{#N/A,#N/A,FALSE,"Summ";#N/A,#N/A,FALSE,"General"}</definedName>
    <definedName name="wrn.USIM_Data." localSheetId="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4" hidden="1">{#N/A,#N/A,FALSE,"Expenditures";#N/A,#N/A,FALSE,"Property Placed In-Service";#N/A,#N/A,FALSE,"Removals";#N/A,#N/A,FALSE,"Retirements";#N/A,#N/A,FALSE,"CWIP Balances";#N/A,#N/A,FALSE,"CWIP_Expend_Ratios";#N/A,#N/A,FALSE,"CWIP_Yr_End"}</definedName>
    <definedName name="wrn.USIM_Data_Abbrev." localSheetId="3" hidden="1">{#N/A,#N/A,FALSE,"Expenditures";#N/A,#N/A,FALSE,"Property Placed In-Service";#N/A,#N/A,FALSE,"Removals";#N/A,#N/A,FALSE,"Retirements";#N/A,#N/A,FALSE,"CWIP Balances";#N/A,#N/A,FALSE,"CWIP_Expend_Ratios";#N/A,#N/A,FALSE,"CWIP_Yr_End"}</definedName>
    <definedName name="wrn.USIM_Data_Abbrev." localSheetId="2" hidden="1">{#N/A,#N/A,FALSE,"Expenditures";#N/A,#N/A,FALSE,"Property Placed In-Service";#N/A,#N/A,FALSE,"Removals";#N/A,#N/A,FALSE,"Retirements";#N/A,#N/A,FALSE,"CWIP Balances";#N/A,#N/A,FALSE,"CWIP_Expend_Ratios";#N/A,#N/A,FALSE,"CWIP_Yr_End"}</definedName>
    <definedName name="wrn.USIM_Data_Abbrev." localSheetId="1"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4" hidden="1">{#N/A,#N/A,FALSE,"Expenditures";#N/A,#N/A,FALSE,"Property Placed In-Service";#N/A,#N/A,FALSE,"CWIP Balances"}</definedName>
    <definedName name="wrn.USIM_Data_Abbrev3." localSheetId="3" hidden="1">{#N/A,#N/A,FALSE,"Expenditures";#N/A,#N/A,FALSE,"Property Placed In-Service";#N/A,#N/A,FALSE,"CWIP Balances"}</definedName>
    <definedName name="wrn.USIM_Data_Abbrev3." localSheetId="2" hidden="1">{#N/A,#N/A,FALSE,"Expenditures";#N/A,#N/A,FALSE,"Property Placed In-Service";#N/A,#N/A,FALSE,"CWIP Balances"}</definedName>
    <definedName name="wrn.USIM_Data_Abbrev3." localSheetId="1" hidden="1">{#N/A,#N/A,FALSE,"Expenditures";#N/A,#N/A,FALSE,"Property Placed In-Service";#N/A,#N/A,FALSE,"CWIP Balances"}</definedName>
    <definedName name="wrn.USIM_Data_Abbrev3." hidden="1">{#N/A,#N/A,FALSE,"Expenditures";#N/A,#N/A,FALSE,"Property Placed In-Service";#N/A,#N/A,FALSE,"CWIP Balances"}</definedName>
    <definedName name="wrn.VERIFY." localSheetId="4"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2"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localSheetId="4" hidden="1">{#N/A,#N/A,FALSE,"schA"}</definedName>
    <definedName name="www" localSheetId="3" hidden="1">{#N/A,#N/A,FALSE,"schA"}</definedName>
    <definedName name="www" localSheetId="2" hidden="1">{#N/A,#N/A,FALSE,"schA"}</definedName>
    <definedName name="www" localSheetId="1" hidden="1">{#N/A,#N/A,FALSE,"schA"}</definedName>
    <definedName name="www" hidden="1">{#N/A,#N/A,FALSE,"schA"}</definedName>
    <definedName name="www1" localSheetId="4" hidden="1">{#N/A,#N/A,FALSE,"schA"}</definedName>
    <definedName name="www1" localSheetId="3" hidden="1">{#N/A,#N/A,FALSE,"schA"}</definedName>
    <definedName name="www1" localSheetId="2" hidden="1">{#N/A,#N/A,FALSE,"schA"}</definedName>
    <definedName name="www1" localSheetId="1" hidden="1">{#N/A,#N/A,FALSE,"schA"}</definedName>
    <definedName name="www1" hidden="1">{#N/A,#N/A,FALSE,"schA"}</definedName>
    <definedName name="xx" localSheetId="4" hidden="1">{#N/A,#N/A,FALSE,"Balance_Sheet";#N/A,#N/A,FALSE,"income_statement_monthly";#N/A,#N/A,FALSE,"income_statement_Quarter";#N/A,#N/A,FALSE,"income_statement_ytd";#N/A,#N/A,FALSE,"income_statement_12Months"}</definedName>
    <definedName name="xx" localSheetId="2"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s>
  <calcPr fullCalcOnLoad="1"/>
</workbook>
</file>

<file path=xl/sharedStrings.xml><?xml version="1.0" encoding="utf-8"?>
<sst xmlns="http://schemas.openxmlformats.org/spreadsheetml/2006/main" count="524" uniqueCount="203">
  <si>
    <t>LINE</t>
  </si>
  <si>
    <t>NO.</t>
  </si>
  <si>
    <t>DESCRIPTION</t>
  </si>
  <si>
    <t>ADJUSTMENT</t>
  </si>
  <si>
    <t>i</t>
  </si>
  <si>
    <t>Accruals for reserves for liabilities, including negative accruals that may have occurred as claims previously reserved for were dismissed, or which were settled or paid at amounts less than originally reserved.</t>
  </si>
  <si>
    <t>ii</t>
  </si>
  <si>
    <t>Payment of claims that were not accrued in Account 228.4, or were in excess of amounts previously accrued for within Account 228.4.</t>
  </si>
  <si>
    <t>iii</t>
  </si>
  <si>
    <t>All other items, transactions or events.</t>
  </si>
  <si>
    <t>Month</t>
  </si>
  <si>
    <t>Total</t>
  </si>
  <si>
    <t>Grand Total</t>
  </si>
  <si>
    <t>PUGET SOUND ENERGY-GAS</t>
  </si>
  <si>
    <t xml:space="preserve"> Total amounts of charges to electric and gas operations FERC Account No. 925 by month, broken down into the following categories:</t>
  </si>
  <si>
    <t>Puget Sound Energy</t>
  </si>
  <si>
    <t>NORMALIZE INJURIES AND DAMAGES - GAS</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</si>
  <si>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</si>
  <si>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</si>
  <si>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</si>
  <si>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</si>
  <si>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</si>
  <si>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</si>
  <si>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</si>
  <si>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</si>
  <si>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</si>
  <si>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</si>
  <si>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</si>
  <si>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</si>
  <si>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</si>
  <si>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</si>
  <si>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</si>
  <si>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</si>
  <si>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</si>
  <si>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</si>
  <si>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</si>
  <si>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</si>
  <si>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</si>
  <si>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</si>
  <si>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</si>
  <si>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</si>
  <si>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</si>
  <si>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</si>
  <si>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</si>
  <si>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INCREASE (DECREASE) FIT @</t>
  </si>
  <si>
    <t>INCREASE (DECREASE) NOI</t>
  </si>
  <si>
    <t xml:space="preserve">  Pages:                      0</t>
  </si>
  <si>
    <t xml:space="preserve">  Requested by:             NPEDER</t>
  </si>
  <si>
    <t>Cost elements</t>
  </si>
  <si>
    <t>Act. Costs</t>
  </si>
  <si>
    <t>92500001  1115 - Liability Claims - Electric</t>
  </si>
  <si>
    <t>92500002  1115 - Liability Insurance - Electric</t>
  </si>
  <si>
    <t>92500011  CLSD - 1115 - Mint Farm Gen Liab Ins Exp</t>
  </si>
  <si>
    <t>Electric Injuries &amp; Damages</t>
  </si>
  <si>
    <t>92500300  1115 - Liability Claims - Gas</t>
  </si>
  <si>
    <t>Gas Injuries &amp; Damages</t>
  </si>
  <si>
    <t>92500601  1115 - Liability Claims - Common</t>
  </si>
  <si>
    <t>92500602  1115 - Liability Insurance - Common</t>
  </si>
  <si>
    <t>92500603  1115-Move Part of Inj &amp; Damag to Capital</t>
  </si>
  <si>
    <t>92500605  4220 - Liability Insurance - Inj &amp; Dama</t>
  </si>
  <si>
    <t>92500606  Inj &amp; Dmges - Safety Coord/Sup - Common</t>
  </si>
  <si>
    <t>92500607  1115 - Contract Review - Common</t>
  </si>
  <si>
    <t>92500608  Inj &amp; Dmges -Project Center Appeal- Comm</t>
  </si>
  <si>
    <t>92500635  1115 - Directors &amp; Officers Ins - Common</t>
  </si>
  <si>
    <t>92500636  1115 - Fiduciary Ins - Common</t>
  </si>
  <si>
    <t>92500637  1115 - General Liability Ins - Comm</t>
  </si>
  <si>
    <t>92500638  1115 - Marsh Broker Liability Ins - Comm</t>
  </si>
  <si>
    <t>92500701  1412 - Workers Compensation Admin - Com</t>
  </si>
  <si>
    <t>92500702  1412 - Workers Comp Insurance - Common</t>
  </si>
  <si>
    <t>92500703  1412 - Workers Comp Pmts to Employees-C</t>
  </si>
  <si>
    <t>92500704  1412-Move Part of Workr Comp Exp to B/S</t>
  </si>
  <si>
    <t>Common Injuries &amp; Damages</t>
  </si>
  <si>
    <t>Debit</t>
  </si>
  <si>
    <t>Over/underabsorption</t>
  </si>
  <si>
    <t>92500639  1115 - Surety Bonds - Common</t>
  </si>
  <si>
    <t>Apr-10</t>
  </si>
  <si>
    <t>May-10</t>
  </si>
  <si>
    <t>Jun-10</t>
  </si>
  <si>
    <t>Downloaded from SAP</t>
  </si>
  <si>
    <t>92500404  3038 - Loaner Vehicle Liab Ins - Gas</t>
  </si>
  <si>
    <t>92500640  4522 - Fleet Pool Car Liab Ins - Common</t>
  </si>
  <si>
    <t>DR PC No. 336</t>
  </si>
  <si>
    <t>d.</t>
  </si>
  <si>
    <t>Provide the total amounts of charges to electric and gas operations FERC Account No. 925 for each month January 2006 to date, broken down into the following categories:</t>
  </si>
  <si>
    <t>Outside legal and other experts costs.</t>
  </si>
  <si>
    <t>iv</t>
  </si>
  <si>
    <t>Company labor.</t>
  </si>
  <si>
    <t>v</t>
  </si>
  <si>
    <t>2009 E FERC 925</t>
  </si>
  <si>
    <t>2009 G FERC 925</t>
  </si>
  <si>
    <t>2009 C FERC 925</t>
  </si>
  <si>
    <t>Jan</t>
  </si>
  <si>
    <t>Feb</t>
  </si>
  <si>
    <t>Mar</t>
  </si>
  <si>
    <t>Apr</t>
  </si>
  <si>
    <t>May</t>
  </si>
  <si>
    <t>Jun</t>
  </si>
  <si>
    <t>Jul</t>
  </si>
  <si>
    <t>Aug</t>
  </si>
  <si>
    <t>Sep</t>
  </si>
  <si>
    <t>Oct</t>
  </si>
  <si>
    <t>Nov</t>
  </si>
  <si>
    <t>Dec</t>
  </si>
  <si>
    <t>2010 E FERC 925</t>
  </si>
  <si>
    <t>2010 G FERC 925</t>
  </si>
  <si>
    <t>2010 C FERC 925</t>
  </si>
  <si>
    <t>PUGET SOUND ENERGY-ELECTRIC &amp; GAS</t>
  </si>
  <si>
    <t>ALLOCATION METHODS</t>
  </si>
  <si>
    <t>Method</t>
  </si>
  <si>
    <t>Description</t>
  </si>
  <si>
    <t>Electric</t>
  </si>
  <si>
    <t>Gas</t>
  </si>
  <si>
    <t>*</t>
  </si>
  <si>
    <t>12 Month Average Number of Customers</t>
  </si>
  <si>
    <t>updated</t>
  </si>
  <si>
    <t>Percent</t>
  </si>
  <si>
    <t>Joint Meter Reading Customers</t>
  </si>
  <si>
    <t>Non-Production Plant</t>
  </si>
  <si>
    <t xml:space="preserve"> Distribution</t>
  </si>
  <si>
    <t xml:space="preserve"> Transmission </t>
  </si>
  <si>
    <t xml:space="preserve"> Direct General Plant</t>
  </si>
  <si>
    <t>4-Factor Allocator</t>
  </si>
  <si>
    <t xml:space="preserve">  </t>
  </si>
  <si>
    <t xml:space="preserve">     Number of Customers</t>
  </si>
  <si>
    <t xml:space="preserve">     Percent</t>
  </si>
  <si>
    <t xml:space="preserve">     Labor - Direct Charge to O&amp;M</t>
  </si>
  <si>
    <t xml:space="preserve">     T&amp;D O&amp;M Expense (Less Labor)</t>
  </si>
  <si>
    <t xml:space="preserve">     Net Classified Plant (Excluding General (Common) Plant)</t>
  </si>
  <si>
    <t>Total Percentages</t>
  </si>
  <si>
    <t>Employee Benefits</t>
  </si>
  <si>
    <t>Direct Labor Accts 500-935</t>
  </si>
  <si>
    <t>d.  Total amounts of charges to electric and gas operations FERC Account No. 925 by month, broken down into the following categories:</t>
  </si>
  <si>
    <t>2007 E FERC 925</t>
  </si>
  <si>
    <t>2007 G FERC 925</t>
  </si>
  <si>
    <t>2008 E FERC 925</t>
  </si>
  <si>
    <t>2008 G FERC 925</t>
  </si>
  <si>
    <t>Jul 2007 through Dec 2008</t>
  </si>
  <si>
    <t>In PSE's original response to Public Counsel Data Request No. 336,  FERC 925 Common was allocated to Electric and Gas based on the 12 Month Average Number of Customers for the</t>
  </si>
  <si>
    <t>2008 Commission Basis Report.  The difference between the allocation method used above and the 2008 Commission Basis Report is immaterial.</t>
  </si>
  <si>
    <t>With January 2009 through March 2010 FERC 925 Common expenses allocated to Electric &amp; Gas based on 2010 Rate Filing Allocation Method - 12 Month Average Number of Customers</t>
  </si>
  <si>
    <t>Period</t>
  </si>
  <si>
    <t>Three-Year Average of Injuries &amp; Damages Accruals</t>
  </si>
  <si>
    <t>Gas Operations</t>
  </si>
  <si>
    <t>Three-Year Average of Injuries &amp; Damages Payments in excess of Accruals</t>
  </si>
  <si>
    <t>INJURIES &amp; DAMAGES ACCRUALS</t>
  </si>
  <si>
    <t>ACTUAL</t>
  </si>
  <si>
    <t>RESTATED</t>
  </si>
  <si>
    <t>Three-Year Average</t>
  </si>
  <si>
    <t>INJURIES &amp; DAMAGES PAYMENTS IN EXCESS OF ACCRUALS</t>
  </si>
  <si>
    <t>INCREASE/(DECREASE) IN EXPENSE</t>
  </si>
  <si>
    <t>INCREASE/(DECREASE) IN OPERATING EXPENSE (LINE 3)</t>
  </si>
  <si>
    <t>Note:  See additional detail on w/p's 5 and 6.</t>
  </si>
  <si>
    <t>All other items, transactions or events, including internal labor and outside legal and expert costs.</t>
  </si>
  <si>
    <t xml:space="preserve">The following is an exerpt from Attachment C to PSE's response to Public Counsel Data Request No. 336.  from the 2009 GRC which covered the period from January 2006   </t>
  </si>
  <si>
    <t xml:space="preserve">through May 2009.  The first two columns of this report, i and ii, were the basis for a new  adjustment proposed by Public Counsel and ordered by the WUTC in Order No. 11 </t>
  </si>
  <si>
    <t xml:space="preserve">of the 2009 GRC to normalize accruals and payments for injuries and damages over a three year period.  The current test year for this adjustment is the 12 months </t>
  </si>
  <si>
    <t>ended June 30, 2010.  An adendum to this report was provided by General Accounting to cover the period from Januay 2009 through June 2010.</t>
  </si>
  <si>
    <t>(A)</t>
  </si>
  <si>
    <t>(B)</t>
  </si>
  <si>
    <t>(C)</t>
  </si>
  <si>
    <t>=(A)+(C * 58.96%)</t>
  </si>
  <si>
    <t>=(B)+(C * 41.04%)</t>
  </si>
  <si>
    <t>Total Columns</t>
  </si>
  <si>
    <t>iii through v</t>
  </si>
  <si>
    <t>Payments in Excess of Accruals</t>
  </si>
  <si>
    <t>Accruals</t>
  </si>
  <si>
    <t>FOR THE TWELVE MONTHS ENDED DECEMBER 31, 2010</t>
  </si>
  <si>
    <t xml:space="preserve">  Date:                     02/09/2011</t>
  </si>
  <si>
    <t>92500645  3050 - Injuries &amp; Damages - Car Liab Ins</t>
  </si>
  <si>
    <t>92500705  CLSD-3073-Liab Ins-Injuries &amp; Damag-Comm</t>
  </si>
  <si>
    <t>92500706  1412 - Workers Comp Pmts - W352338</t>
  </si>
  <si>
    <t xml:space="preserve">  ZO12                      Orders: Actual 12 Month Ended December 2009</t>
  </si>
  <si>
    <t xml:space="preserve">  ZO12                      Orders: Actual 12 Month Ended December 2010</t>
  </si>
  <si>
    <t xml:space="preserve">  ZO12                      Orders: Actual 12 Month Ended December 2008</t>
  </si>
  <si>
    <t>January 2008 through December 2010</t>
  </si>
  <si>
    <t>12 ME December 31, 2008 E FERC 925</t>
  </si>
  <si>
    <t>12 ME December 31, 2008 G FERC 925</t>
  </si>
  <si>
    <t>Jul-10</t>
  </si>
  <si>
    <t>Aug-10</t>
  </si>
  <si>
    <t>Sep-10</t>
  </si>
  <si>
    <t>Oct-10</t>
  </si>
  <si>
    <t>Nov-10</t>
  </si>
  <si>
    <t>Dec-10</t>
  </si>
  <si>
    <t>12 ME December 31, 2009 E FERC 925</t>
  </si>
  <si>
    <t>12 ME December 31, 2009 G FERC 925</t>
  </si>
  <si>
    <t>12 ME December 31, 2010 E FERC 925</t>
  </si>
  <si>
    <t>12 ME December 31, 2010 G FERC 925</t>
  </si>
  <si>
    <t>Twelve months ended 12/31/08</t>
  </si>
  <si>
    <t>Twelve months ended 12/31/09</t>
  </si>
  <si>
    <t>Twelve months ended 12/31/10</t>
  </si>
  <si>
    <t>Electric Operations</t>
  </si>
  <si>
    <t xml:space="preserve"> Qualified Funding Amount</t>
  </si>
  <si>
    <t>Three Year Average</t>
  </si>
  <si>
    <t>Twelve months ended12/31/10</t>
  </si>
  <si>
    <t>GENERAL RATE CASE</t>
  </si>
  <si>
    <t>Docket Number UG-11____</t>
  </si>
  <si>
    <t>January 2009 through December 2010</t>
  </si>
  <si>
    <t xml:space="preserve">Note:  The above addendum to Attachment C to PSE's Response to Public Data Request No. 336 provided by General Accounting covers the period from January 2009 through December 2010.  </t>
  </si>
  <si>
    <t>12ME 12/31/2008</t>
  </si>
  <si>
    <t>12ME 12/31/2009</t>
  </si>
  <si>
    <t>12ME 12/31/2010</t>
  </si>
  <si>
    <t>Exhibit No. ______ (MJS-13)</t>
  </si>
  <si>
    <t>Page 13.08</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</si>
</sst>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PAGE&quot;\ 0.00"/>
    <numFmt numFmtId="165" formatCode="_(&quot;$&quot;* #,##0_);_(&quot;$&quot;* \(#,##0\);_(&quot;$&quot;* &quot;-&quot;??_);_(@_)"/>
    <numFmt numFmtId="166" formatCode="_(* #,##0_);_(* \(#,##0\);_(* &quot;-&quot;??_);_(@_)"/>
    <numFmt numFmtId="167" formatCode="0.0%"/>
    <numFmt numFmtId="168" formatCode="0.000000"/>
    <numFmt numFmtId="169" formatCode="&quot;$&quot;#,##0;\-&quot;$&quot;#,##0"/>
    <numFmt numFmtId="170" formatCode="_(* #,##0.00000_);_(* \(#,##0.00000\);_(* &quot;-&quot;??_);_(@_)"/>
    <numFmt numFmtId="171" formatCode="0.0000000"/>
    <numFmt numFmtId="172" formatCode="d\.mmm\.yy"/>
    <numFmt numFmtId="173" formatCode="dd\-mmm\-yy"/>
    <numFmt numFmtId="174" formatCode="&quot;$&quot;#,##0.00;\(&quot;$&quot;#,##0.00\)"/>
    <numFmt numFmtId="175" formatCode="#."/>
    <numFmt numFmtId="176" formatCode="&quot;$&quot;#,##0\ ;\(&quot;$&quot;#,##0\)"/>
    <numFmt numFmtId="177" formatCode="mmmm\ d\,\ yyyy"/>
    <numFmt numFmtId="178" formatCode="_(&quot;$&quot;* #,##0.0000_);_(&quot;$&quot;* \(#,##0.0000\);_(&quot;$&quot;* &quot;-&quot;????_);_(@_)"/>
    <numFmt numFmtId="179" formatCode="_(* #,##0.0_);_(* \(#,##0.0\);_(* &quot;-&quot;_);_(@_)"/>
    <numFmt numFmtId="180" formatCode="&quot;$&quot;#,##0.00"/>
    <numFmt numFmtId="181" formatCode="_(&quot;$&quot;* #,##0.0000_);_(&quot;$&quot;* \(#,##0.0000\);_(&quot;$&quot;* &quot;-&quot;??_);_(@_)"/>
    <numFmt numFmtId="182" formatCode="0.000000000"/>
    <numFmt numFmtId="183" formatCode="0.000%"/>
    <numFmt numFmtId="184" formatCode="_([$€-2]* #,##0.00_);_([$€-2]* \(#,##0.00\);_([$€-2]* &quot;-&quot;??_)"/>
    <numFmt numFmtId="185" formatCode="0000"/>
    <numFmt numFmtId="186" formatCode="000000"/>
    <numFmt numFmtId="187" formatCode="_(&quot;$&quot;* #,##0.0_);_(&quot;$&quot;* \(#,##0.0\);_(&quot;$&quot;* &quot;-&quot;??_);_(@_)"/>
  </numFmts>
  <fonts count="86">
    <font>
      <sz val="11"/>
      <color theme="1"/>
      <name val="Calibri"/>
      <family val="2"/>
    </font>
    <font>
      <sz val="11"/>
      <color indexed="8"/>
      <name val="Calibri"/>
      <family val="2"/>
    </font>
    <font>
      <b/>
      <sz val="11"/>
      <color indexed="8"/>
      <name val="Calibri"/>
      <family val="2"/>
    </font>
    <font>
      <sz val="11"/>
      <color indexed="9"/>
      <name val="Calibri"/>
      <family val="2"/>
    </font>
    <font>
      <b/>
      <sz val="10"/>
      <name val="Times New Roman"/>
      <family val="1"/>
    </font>
    <font>
      <b/>
      <i/>
      <sz val="10"/>
      <name val="Times New Roman"/>
      <family val="1"/>
    </font>
    <font>
      <sz val="10"/>
      <name val="Times New Roman"/>
      <family val="1"/>
    </font>
    <font>
      <sz val="10"/>
      <color indexed="8"/>
      <name val="Times New Roman"/>
      <family val="1"/>
    </font>
    <font>
      <sz val="10"/>
      <name val="Arial"/>
      <family val="2"/>
    </font>
    <font>
      <b/>
      <sz val="12"/>
      <name val="Arial"/>
      <family val="2"/>
    </font>
    <font>
      <sz val="12"/>
      <name val="Arial"/>
      <family val="2"/>
    </font>
    <font>
      <b/>
      <sz val="10"/>
      <name val="Arial"/>
      <family val="2"/>
    </font>
    <font>
      <sz val="8"/>
      <name val="Arial"/>
      <family val="2"/>
    </font>
    <font>
      <b/>
      <sz val="8"/>
      <name val="Arial"/>
      <family val="2"/>
    </font>
    <font>
      <sz val="10"/>
      <color indexed="8"/>
      <name val="Arial"/>
      <family val="2"/>
    </font>
    <font>
      <sz val="12"/>
      <name val="Times New Roman"/>
      <family val="1"/>
    </font>
    <font>
      <sz val="10"/>
      <color indexed="8"/>
      <name val="MS Sans Serif"/>
      <family val="2"/>
    </font>
    <font>
      <sz val="10"/>
      <color indexed="22"/>
      <name val="Arial"/>
      <family val="2"/>
    </font>
    <font>
      <sz val="10"/>
      <name val="Helv"/>
      <family val="0"/>
    </font>
    <font>
      <sz val="12"/>
      <name val="Times"/>
      <family val="1"/>
    </font>
    <font>
      <sz val="1"/>
      <color indexed="16"/>
      <name val="Courier"/>
      <family val="3"/>
    </font>
    <font>
      <sz val="10"/>
      <name val="MS Serif"/>
      <family val="1"/>
    </font>
    <font>
      <sz val="10"/>
      <name val="Courier"/>
      <family val="3"/>
    </font>
    <font>
      <sz val="12"/>
      <color indexed="24"/>
      <name val="Arial"/>
      <family val="2"/>
    </font>
    <font>
      <u val="single"/>
      <sz val="10"/>
      <color indexed="12"/>
      <name val="MS Sans Serif"/>
      <family val="2"/>
    </font>
    <font>
      <sz val="10"/>
      <color indexed="12"/>
      <name val="Arial"/>
      <family val="2"/>
    </font>
    <font>
      <b/>
      <sz val="12"/>
      <color indexed="20"/>
      <name val="Arial"/>
      <family val="2"/>
    </font>
    <font>
      <sz val="7"/>
      <name val="Small Fonts"/>
      <family val="2"/>
    </font>
    <font>
      <sz val="11"/>
      <name val="Arial"/>
      <family val="2"/>
    </font>
    <font>
      <sz val="10"/>
      <name val="MS Sans Serif"/>
      <family val="2"/>
    </font>
    <font>
      <b/>
      <sz val="10"/>
      <name val="MS Sans Serif"/>
      <family val="2"/>
    </font>
    <font>
      <sz val="12"/>
      <color indexed="10"/>
      <name val="Arial"/>
      <family val="2"/>
    </font>
    <font>
      <sz val="12"/>
      <color indexed="10"/>
      <name val="Times"/>
      <family val="1"/>
    </font>
    <font>
      <i/>
      <sz val="10"/>
      <name val="Arial"/>
      <family val="2"/>
    </font>
    <font>
      <sz val="8"/>
      <name val="Helv"/>
      <family val="0"/>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8"/>
      <color indexed="62"/>
      <name val="Cambria"/>
      <family val="2"/>
    </font>
    <font>
      <b/>
      <sz val="8"/>
      <color indexed="8"/>
      <name val="Helv"/>
      <family val="0"/>
    </font>
    <font>
      <b/>
      <i/>
      <sz val="10"/>
      <name val="Arial"/>
      <family val="2"/>
    </font>
    <font>
      <b/>
      <sz val="12"/>
      <color indexed="56"/>
      <name val="Arial"/>
      <family val="2"/>
    </font>
    <font>
      <b/>
      <sz val="14"/>
      <color indexed="56"/>
      <name val="Arial"/>
      <family val="2"/>
    </font>
    <font>
      <sz val="11"/>
      <name val="univers (E1)"/>
      <family val="0"/>
    </font>
    <font>
      <sz val="9"/>
      <name val="Arial"/>
      <family val="2"/>
    </font>
    <font>
      <b/>
      <sz val="9"/>
      <name val="Arial"/>
      <family val="2"/>
    </font>
    <font>
      <b/>
      <u val="single"/>
      <sz val="9"/>
      <name val="Arial"/>
      <family val="2"/>
    </font>
    <font>
      <sz val="10"/>
      <color indexed="24"/>
      <name val="Arial"/>
      <family val="2"/>
    </font>
    <font>
      <b/>
      <sz val="14"/>
      <name val="Arial"/>
      <family val="2"/>
    </font>
    <font>
      <sz val="8"/>
      <name val="Antique Olive"/>
      <family val="2"/>
    </font>
    <font>
      <sz val="8"/>
      <name val="Geneva"/>
      <family val="2"/>
    </font>
    <font>
      <b/>
      <sz val="11"/>
      <name val="Arial"/>
      <family val="2"/>
    </font>
    <font>
      <b/>
      <sz val="8"/>
      <name val="Times New Roman"/>
      <family val="1"/>
    </font>
    <font>
      <b/>
      <sz val="10"/>
      <color indexed="10"/>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7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theme="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theme="6"/>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indexed="43"/>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26"/>
        <bgColor indexed="64"/>
      </patternFill>
    </fill>
    <fill>
      <patternFill patternType="solid">
        <fgColor indexed="41"/>
        <bgColor indexed="64"/>
      </patternFill>
    </fill>
    <fill>
      <patternFill patternType="mediumGray">
        <fgColor indexed="22"/>
      </patternFill>
    </fill>
    <fill>
      <patternFill patternType="solid">
        <fgColor indexed="31"/>
        <bgColor indexed="64"/>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0"/>
        <bgColor indexed="64"/>
      </patternFill>
    </fill>
    <fill>
      <patternFill patternType="gray0625">
        <fgColor indexed="8"/>
      </patternFill>
    </fill>
    <fill>
      <patternFill patternType="gray125">
        <fgColor indexed="8"/>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hair"/>
      <right style="hair"/>
      <top style="hair"/>
      <bottom style="hair"/>
    </border>
    <border>
      <left>
        <color indexed="63"/>
      </left>
      <right>
        <color indexed="63"/>
      </right>
      <top>
        <color indexed="63"/>
      </top>
      <bottom style="double">
        <color rgb="FFFF8001"/>
      </bottom>
    </border>
    <border>
      <left/>
      <right style="hair"/>
      <top/>
      <bottom style="thin"/>
    </border>
    <border>
      <left/>
      <right style="hair"/>
      <top/>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color indexed="63"/>
      </left>
      <right>
        <color indexed="63"/>
      </right>
      <top>
        <color indexed="63"/>
      </top>
      <bottom style="thin"/>
    </border>
    <border>
      <left/>
      <right/>
      <top style="thin"/>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style="thin">
        <color indexed="54"/>
      </left>
      <right>
        <color indexed="63"/>
      </right>
      <top style="thin">
        <color indexed="54"/>
      </top>
      <bottom>
        <color indexed="63"/>
      </bottom>
    </border>
    <border>
      <left/>
      <right/>
      <top style="hair"/>
      <bottom/>
    </border>
    <border>
      <left>
        <color indexed="63"/>
      </left>
      <right>
        <color indexed="63"/>
      </right>
      <top style="thin">
        <color theme="4"/>
      </top>
      <bottom style="double">
        <color theme="4"/>
      </bottom>
    </border>
    <border>
      <left>
        <color indexed="63"/>
      </left>
      <right>
        <color indexed="63"/>
      </right>
      <top style="double">
        <color indexed="8"/>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double"/>
    </border>
    <border>
      <left style="medium"/>
      <right style="medium"/>
      <top style="medium"/>
      <bottom style="medium"/>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s>
  <cellStyleXfs count="4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170" fontId="8" fillId="0" borderId="0">
      <alignment horizontal="left" wrapText="1"/>
      <protection/>
    </xf>
    <xf numFmtId="168" fontId="8" fillId="0" borderId="0">
      <alignment horizontal="left" wrapText="1"/>
      <protection/>
    </xf>
    <xf numFmtId="168" fontId="8" fillId="0" borderId="0">
      <alignment horizontal="left" wrapText="1"/>
      <protection/>
    </xf>
    <xf numFmtId="168" fontId="8" fillId="0" borderId="0">
      <alignment horizontal="left" wrapText="1"/>
      <protection/>
    </xf>
    <xf numFmtId="168" fontId="8" fillId="0" borderId="0">
      <alignment horizontal="left" wrapText="1"/>
      <protection/>
    </xf>
    <xf numFmtId="168"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68" fontId="8" fillId="0" borderId="0">
      <alignment horizontal="left" wrapText="1"/>
      <protection/>
    </xf>
    <xf numFmtId="171"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1" fontId="8" fillId="0" borderId="0">
      <alignment horizontal="left" wrapText="1"/>
      <protection/>
    </xf>
    <xf numFmtId="171" fontId="8" fillId="0" borderId="0">
      <alignment horizontal="left" wrapText="1"/>
      <protection/>
    </xf>
    <xf numFmtId="171"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0" fontId="15" fillId="0" borderId="0">
      <alignment/>
      <protection/>
    </xf>
    <xf numFmtId="0" fontId="15" fillId="0" borderId="0">
      <alignment/>
      <protection/>
    </xf>
    <xf numFmtId="168" fontId="8" fillId="0" borderId="0">
      <alignment horizontal="left" wrapText="1"/>
      <protection/>
    </xf>
    <xf numFmtId="168" fontId="8" fillId="0" borderId="0">
      <alignment horizontal="left" wrapText="1"/>
      <protection/>
    </xf>
    <xf numFmtId="168" fontId="8" fillId="0" borderId="0">
      <alignment horizontal="left" wrapText="1"/>
      <protection/>
    </xf>
    <xf numFmtId="168" fontId="8" fillId="0" borderId="0">
      <alignment horizontal="left" wrapText="1"/>
      <protection/>
    </xf>
    <xf numFmtId="0" fontId="15" fillId="0" borderId="0">
      <alignment/>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68" fontId="8" fillId="0" borderId="0">
      <alignment horizontal="left" wrapText="1"/>
      <protection/>
    </xf>
    <xf numFmtId="168" fontId="8" fillId="0" borderId="0">
      <alignment horizontal="left" wrapText="1"/>
      <protection/>
    </xf>
    <xf numFmtId="168" fontId="8" fillId="0" borderId="0">
      <alignment horizontal="left" wrapText="1"/>
      <protection/>
    </xf>
    <xf numFmtId="168" fontId="8" fillId="0" borderId="0">
      <alignment horizontal="left" wrapText="1"/>
      <protection/>
    </xf>
    <xf numFmtId="168" fontId="8" fillId="0" borderId="0">
      <alignment horizontal="left" wrapText="1"/>
      <protection/>
    </xf>
    <xf numFmtId="168" fontId="8" fillId="0" borderId="0">
      <alignment horizontal="left" wrapText="1"/>
      <protection/>
    </xf>
    <xf numFmtId="168" fontId="8" fillId="0" borderId="0">
      <alignment horizontal="left" wrapText="1"/>
      <protection/>
    </xf>
    <xf numFmtId="168" fontId="8" fillId="0" borderId="0">
      <alignment horizontal="left" wrapText="1"/>
      <protection/>
    </xf>
    <xf numFmtId="168"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68" fontId="8" fillId="0" borderId="0">
      <alignment horizontal="left" wrapText="1"/>
      <protection/>
    </xf>
    <xf numFmtId="0" fontId="15" fillId="0" borderId="0">
      <alignment/>
      <protection/>
    </xf>
    <xf numFmtId="0" fontId="15" fillId="0" borderId="0">
      <alignment/>
      <protection/>
    </xf>
    <xf numFmtId="170" fontId="8" fillId="0" borderId="0">
      <alignment horizontal="left" wrapText="1"/>
      <protection/>
    </xf>
    <xf numFmtId="170" fontId="8" fillId="0" borderId="0">
      <alignment horizontal="left" wrapText="1"/>
      <protection/>
    </xf>
    <xf numFmtId="168" fontId="8" fillId="0" borderId="0">
      <alignment horizontal="left" wrapText="1"/>
      <protection/>
    </xf>
    <xf numFmtId="168" fontId="8" fillId="0" borderId="0">
      <alignment horizontal="left" wrapText="1"/>
      <protection/>
    </xf>
    <xf numFmtId="168" fontId="8" fillId="0" borderId="0">
      <alignment horizontal="left" wrapText="1"/>
      <protection/>
    </xf>
    <xf numFmtId="168" fontId="8" fillId="0" borderId="0">
      <alignment horizontal="left" wrapText="1"/>
      <protection/>
    </xf>
    <xf numFmtId="168" fontId="8" fillId="0" borderId="0">
      <alignment horizontal="left" wrapText="1"/>
      <protection/>
    </xf>
    <xf numFmtId="168" fontId="8" fillId="0" borderId="0">
      <alignment horizontal="left" wrapText="1"/>
      <protection/>
    </xf>
    <xf numFmtId="171"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68" fontId="8" fillId="0" borderId="0">
      <alignment horizontal="left" wrapText="1"/>
      <protection/>
    </xf>
    <xf numFmtId="168" fontId="8" fillId="0" borderId="0">
      <alignment horizontal="left" wrapText="1"/>
      <protection/>
    </xf>
    <xf numFmtId="168" fontId="8" fillId="0" borderId="0">
      <alignment horizontal="left" wrapText="1"/>
      <protection/>
    </xf>
    <xf numFmtId="168" fontId="8" fillId="0" borderId="0">
      <alignment horizontal="left" wrapText="1"/>
      <protection/>
    </xf>
    <xf numFmtId="0" fontId="15" fillId="0" borderId="0">
      <alignment/>
      <protection/>
    </xf>
    <xf numFmtId="0" fontId="15" fillId="0" borderId="0">
      <alignment/>
      <protection/>
    </xf>
    <xf numFmtId="168" fontId="8" fillId="0" borderId="0">
      <alignment horizontal="left" wrapText="1"/>
      <protection/>
    </xf>
    <xf numFmtId="168" fontId="8" fillId="0" borderId="0">
      <alignment horizontal="left" wrapText="1"/>
      <protection/>
    </xf>
    <xf numFmtId="168" fontId="8" fillId="0" borderId="0">
      <alignment horizontal="left" wrapText="1"/>
      <protection/>
    </xf>
    <xf numFmtId="168"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170" fontId="8" fillId="0" borderId="0">
      <alignment horizontal="left" wrapText="1"/>
      <protection/>
    </xf>
    <xf numFmtId="0" fontId="15" fillId="0" borderId="0">
      <alignment/>
      <protection/>
    </xf>
    <xf numFmtId="185" fontId="51" fillId="0" borderId="0">
      <alignment horizontal="left"/>
      <protection/>
    </xf>
    <xf numFmtId="186" fontId="52" fillId="0" borderId="0">
      <alignment horizontal="lef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 fillId="33" borderId="0" applyNumberFormat="0" applyBorder="0" applyAlignment="0" applyProtection="0"/>
    <xf numFmtId="0" fontId="7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 fillId="37" borderId="0" applyNumberFormat="0" applyBorder="0" applyAlignment="0" applyProtection="0"/>
    <xf numFmtId="0" fontId="70"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3" fillId="41" borderId="0" applyNumberFormat="0" applyBorder="0" applyAlignment="0" applyProtection="0"/>
    <xf numFmtId="0" fontId="70" fillId="42"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3" fillId="41" borderId="0" applyNumberFormat="0" applyBorder="0" applyAlignment="0" applyProtection="0"/>
    <xf numFmtId="0" fontId="70" fillId="43"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 fillId="32" borderId="0" applyNumberFormat="0" applyBorder="0" applyAlignment="0" applyProtection="0"/>
    <xf numFmtId="0" fontId="70" fillId="44" borderId="0" applyNumberFormat="0" applyBorder="0" applyAlignment="0" applyProtection="0"/>
    <xf numFmtId="0" fontId="1" fillId="45" borderId="0" applyNumberFormat="0" applyBorder="0" applyAlignment="0" applyProtection="0"/>
    <xf numFmtId="0" fontId="1" fillId="36" borderId="0" applyNumberFormat="0" applyBorder="0" applyAlignment="0" applyProtection="0"/>
    <xf numFmtId="0" fontId="3" fillId="46" borderId="0" applyNumberFormat="0" applyBorder="0" applyAlignment="0" applyProtection="0"/>
    <xf numFmtId="0" fontId="71" fillId="47" borderId="0" applyNumberFormat="0" applyBorder="0" applyAlignment="0" applyProtection="0"/>
    <xf numFmtId="0" fontId="52" fillId="0" borderId="0" applyFont="0" applyFill="0" applyBorder="0" applyAlignment="0" applyProtection="0"/>
    <xf numFmtId="172" fontId="16" fillId="0" borderId="0" applyFill="0" applyBorder="0" applyAlignment="0">
      <protection/>
    </xf>
    <xf numFmtId="0" fontId="72" fillId="48" borderId="1" applyNumberFormat="0" applyAlignment="0" applyProtection="0"/>
    <xf numFmtId="0" fontId="73" fillId="49" borderId="2" applyNumberFormat="0" applyAlignment="0" applyProtection="0"/>
    <xf numFmtId="41" fontId="8" fillId="50" borderId="0">
      <alignment/>
      <protection/>
    </xf>
    <xf numFmtId="43" fontId="0" fillId="0" borderId="0" applyFont="0" applyFill="0" applyBorder="0" applyAlignment="0" applyProtection="0"/>
    <xf numFmtId="41" fontId="0" fillId="0" borderId="0" applyFont="0" applyFill="0" applyBorder="0" applyAlignment="0" applyProtection="0"/>
    <xf numFmtId="17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4"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3" fontId="8"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4" fontId="45" fillId="0" borderId="0" applyFont="0" applyFill="0" applyBorder="0" applyAlignment="0" applyProtection="0"/>
    <xf numFmtId="3" fontId="17" fillId="0" borderId="0" applyFont="0" applyFill="0" applyBorder="0" applyAlignment="0" applyProtection="0"/>
    <xf numFmtId="0" fontId="18" fillId="0" borderId="0">
      <alignment/>
      <protection/>
    </xf>
    <xf numFmtId="0" fontId="18" fillId="0" borderId="0">
      <alignment/>
      <protection/>
    </xf>
    <xf numFmtId="0" fontId="19" fillId="0" borderId="0">
      <alignment/>
      <protection/>
    </xf>
    <xf numFmtId="3" fontId="49" fillId="0" borderId="0" applyFont="0" applyFill="0" applyBorder="0" applyAlignment="0" applyProtection="0"/>
    <xf numFmtId="3" fontId="49" fillId="0" borderId="0" applyFont="0" applyFill="0" applyBorder="0" applyAlignment="0" applyProtection="0"/>
    <xf numFmtId="3" fontId="49" fillId="0" borderId="0" applyFont="0" applyFill="0" applyBorder="0" applyAlignment="0" applyProtection="0"/>
    <xf numFmtId="175" fontId="20" fillId="0" borderId="0">
      <alignment/>
      <protection locked="0"/>
    </xf>
    <xf numFmtId="0" fontId="19" fillId="0" borderId="0">
      <alignment/>
      <protection/>
    </xf>
    <xf numFmtId="0" fontId="21" fillId="0" borderId="0" applyNumberFormat="0" applyAlignment="0">
      <protection/>
    </xf>
    <xf numFmtId="0" fontId="22" fillId="0" borderId="0" applyNumberFormat="0" applyAlignment="0">
      <protection/>
    </xf>
    <xf numFmtId="0" fontId="18" fillId="0" borderId="0">
      <alignment/>
      <protection/>
    </xf>
    <xf numFmtId="0" fontId="19" fillId="0" borderId="0">
      <alignment/>
      <protection/>
    </xf>
    <xf numFmtId="0" fontId="18" fillId="0" borderId="0">
      <alignment/>
      <protection/>
    </xf>
    <xf numFmtId="0" fontId="19" fillId="0" borderId="0">
      <alignment/>
      <protection/>
    </xf>
    <xf numFmtId="44" fontId="0" fillId="0" borderId="0" applyFont="0" applyFill="0" applyBorder="0" applyAlignment="0" applyProtection="0"/>
    <xf numFmtId="42"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1" fontId="8" fillId="0" borderId="0" applyFont="0" applyFill="0" applyBorder="0" applyAlignment="0" applyProtection="0"/>
    <xf numFmtId="44" fontId="8" fillId="0" borderId="0" applyFont="0" applyFill="0" applyBorder="0" applyAlignment="0" applyProtection="0"/>
    <xf numFmtId="173" fontId="8" fillId="0" borderId="0" applyFont="0" applyFill="0" applyBorder="0" applyAlignment="0" applyProtection="0"/>
    <xf numFmtId="168" fontId="8" fillId="0" borderId="0" applyFont="0" applyFill="0" applyBorder="0" applyAlignment="0" applyProtection="0"/>
    <xf numFmtId="8" fontId="45" fillId="0" borderId="0" applyFont="0" applyFill="0" applyBorder="0" applyAlignment="0" applyProtection="0"/>
    <xf numFmtId="176" fontId="17" fillId="0" borderId="0" applyFont="0" applyFill="0" applyBorder="0" applyAlignment="0" applyProtection="0"/>
    <xf numFmtId="0" fontId="17"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168" fontId="8" fillId="0" borderId="0">
      <alignment/>
      <protection/>
    </xf>
    <xf numFmtId="184" fontId="8" fillId="0" borderId="0" applyFont="0" applyFill="0" applyBorder="0" applyAlignment="0" applyProtection="0"/>
    <xf numFmtId="0" fontId="74" fillId="0" borderId="0" applyNumberFormat="0" applyFill="0" applyBorder="0" applyAlignment="0" applyProtection="0"/>
    <xf numFmtId="2" fontId="23" fillId="0" borderId="0" applyFont="0" applyFill="0" applyBorder="0" applyAlignment="0" applyProtection="0"/>
    <xf numFmtId="0" fontId="18" fillId="0" borderId="0">
      <alignment/>
      <protection/>
    </xf>
    <xf numFmtId="0" fontId="75" fillId="54" borderId="0" applyNumberFormat="0" applyBorder="0" applyAlignment="0" applyProtection="0"/>
    <xf numFmtId="38" fontId="12" fillId="50" borderId="0" applyNumberFormat="0" applyBorder="0" applyAlignment="0" applyProtection="0"/>
    <xf numFmtId="38" fontId="12" fillId="50" borderId="0" applyNumberFormat="0" applyBorder="0" applyAlignment="0" applyProtection="0"/>
    <xf numFmtId="38" fontId="12" fillId="50" borderId="0" applyNumberFormat="0" applyBorder="0" applyAlignment="0" applyProtection="0"/>
    <xf numFmtId="38" fontId="12" fillId="50" borderId="0" applyNumberFormat="0" applyBorder="0" applyAlignment="0" applyProtection="0"/>
    <xf numFmtId="187" fontId="53" fillId="0" borderId="0" applyNumberFormat="0" applyFill="0" applyBorder="0" applyProtection="0">
      <alignment horizontal="right"/>
    </xf>
    <xf numFmtId="0" fontId="9" fillId="0" borderId="3" applyNumberFormat="0" applyAlignment="0" applyProtection="0"/>
    <xf numFmtId="0" fontId="9" fillId="0" borderId="4">
      <alignment horizontal="left"/>
      <protection/>
    </xf>
    <xf numFmtId="14" fontId="11" fillId="11" borderId="5">
      <alignment horizontal="center" vertical="center" wrapText="1"/>
      <protection/>
    </xf>
    <xf numFmtId="0" fontId="76" fillId="0" borderId="6" applyNumberFormat="0" applyFill="0" applyAlignment="0" applyProtection="0"/>
    <xf numFmtId="0" fontId="77" fillId="0" borderId="7" applyNumberFormat="0" applyFill="0" applyAlignment="0" applyProtection="0"/>
    <xf numFmtId="0" fontId="78" fillId="0" borderId="8" applyNumberFormat="0" applyFill="0" applyAlignment="0" applyProtection="0"/>
    <xf numFmtId="0" fontId="78" fillId="0" borderId="0" applyNumberFormat="0" applyFill="0" applyBorder="0" applyAlignment="0" applyProtection="0"/>
    <xf numFmtId="38" fontId="13" fillId="0" borderId="0">
      <alignment/>
      <protection/>
    </xf>
    <xf numFmtId="40" fontId="13" fillId="0" borderId="0">
      <alignment/>
      <protection/>
    </xf>
    <xf numFmtId="0" fontId="24" fillId="0" borderId="0" applyNumberFormat="0" applyFill="0" applyBorder="0" applyAlignment="0" applyProtection="0"/>
    <xf numFmtId="0" fontId="79" fillId="55" borderId="1" applyNumberFormat="0" applyAlignment="0" applyProtection="0"/>
    <xf numFmtId="10" fontId="12" fillId="56" borderId="9" applyNumberFormat="0" applyBorder="0" applyAlignment="0" applyProtection="0"/>
    <xf numFmtId="10" fontId="12" fillId="56" borderId="9" applyNumberFormat="0" applyBorder="0" applyAlignment="0" applyProtection="0"/>
    <xf numFmtId="10" fontId="12" fillId="56" borderId="9" applyNumberFormat="0" applyBorder="0" applyAlignment="0" applyProtection="0"/>
    <xf numFmtId="10" fontId="12" fillId="56" borderId="9" applyNumberFormat="0" applyBorder="0" applyAlignment="0" applyProtection="0"/>
    <xf numFmtId="41" fontId="25" fillId="57" borderId="10">
      <alignment horizontal="left"/>
      <protection locked="0"/>
    </xf>
    <xf numFmtId="10" fontId="25" fillId="57" borderId="10">
      <alignment horizontal="right"/>
      <protection locked="0"/>
    </xf>
    <xf numFmtId="41" fontId="25" fillId="57" borderId="10">
      <alignment horizontal="left"/>
      <protection locked="0"/>
    </xf>
    <xf numFmtId="0" fontId="12" fillId="50" borderId="0">
      <alignment/>
      <protection/>
    </xf>
    <xf numFmtId="3" fontId="26" fillId="0" borderId="0" applyFill="0" applyBorder="0" applyAlignment="0" applyProtection="0"/>
    <xf numFmtId="0" fontId="80" fillId="0" borderId="11" applyNumberFormat="0" applyFill="0" applyAlignment="0" applyProtection="0"/>
    <xf numFmtId="44" fontId="11" fillId="0" borderId="12" applyNumberFormat="0" applyFont="0" applyAlignment="0">
      <protection/>
    </xf>
    <xf numFmtId="44" fontId="11" fillId="0" borderId="12" applyNumberFormat="0" applyFont="0" applyAlignment="0">
      <protection/>
    </xf>
    <xf numFmtId="44" fontId="11" fillId="0" borderId="12" applyNumberFormat="0" applyFont="0" applyAlignment="0">
      <protection/>
    </xf>
    <xf numFmtId="44" fontId="11" fillId="0" borderId="12" applyNumberFormat="0" applyFont="0" applyAlignment="0">
      <protection/>
    </xf>
    <xf numFmtId="44" fontId="11" fillId="0" borderId="13" applyNumberFormat="0" applyFont="0" applyAlignment="0">
      <protection/>
    </xf>
    <xf numFmtId="44" fontId="11" fillId="0" borderId="13" applyNumberFormat="0" applyFont="0" applyAlignment="0">
      <protection/>
    </xf>
    <xf numFmtId="44" fontId="11" fillId="0" borderId="13" applyNumberFormat="0" applyFont="0" applyAlignment="0">
      <protection/>
    </xf>
    <xf numFmtId="44" fontId="11" fillId="0" borderId="13" applyNumberFormat="0" applyFont="0" applyAlignment="0">
      <protection/>
    </xf>
    <xf numFmtId="0" fontId="81" fillId="58" borderId="0" applyNumberFormat="0" applyBorder="0" applyAlignment="0" applyProtection="0"/>
    <xf numFmtId="37" fontId="27" fillId="0" borderId="0">
      <alignment/>
      <protection/>
    </xf>
    <xf numFmtId="169" fontId="8" fillId="0" borderId="0">
      <alignment/>
      <protection/>
    </xf>
    <xf numFmtId="169" fontId="8" fillId="0" borderId="0">
      <alignment/>
      <protection/>
    </xf>
    <xf numFmtId="169" fontId="8" fillId="0" borderId="0">
      <alignment/>
      <protection/>
    </xf>
    <xf numFmtId="169" fontId="8" fillId="0" borderId="0">
      <alignment/>
      <protection/>
    </xf>
    <xf numFmtId="0" fontId="12" fillId="59" borderId="0">
      <alignment/>
      <protection/>
    </xf>
    <xf numFmtId="0" fontId="8" fillId="0" borderId="0">
      <alignment/>
      <protection/>
    </xf>
    <xf numFmtId="0" fontId="8" fillId="0" borderId="0">
      <alignment/>
      <protection/>
    </xf>
    <xf numFmtId="174" fontId="8" fillId="0" borderId="0">
      <alignment horizontal="left" wrapText="1"/>
      <protection/>
    </xf>
    <xf numFmtId="174" fontId="8" fillId="0" borderId="0">
      <alignment horizontal="left" wrapText="1"/>
      <protection/>
    </xf>
    <xf numFmtId="0" fontId="14" fillId="0" borderId="0">
      <alignment/>
      <protection/>
    </xf>
    <xf numFmtId="0" fontId="14" fillId="0" borderId="0">
      <alignment/>
      <protection/>
    </xf>
    <xf numFmtId="174" fontId="8" fillId="0" borderId="0">
      <alignment horizontal="left" wrapText="1"/>
      <protection/>
    </xf>
    <xf numFmtId="174" fontId="8" fillId="0" borderId="0">
      <alignment horizontal="left" wrapText="1"/>
      <protection/>
    </xf>
    <xf numFmtId="0" fontId="8" fillId="0" borderId="0">
      <alignment/>
      <protection/>
    </xf>
    <xf numFmtId="168" fontId="8" fillId="0" borderId="0">
      <alignment horizontal="left" wrapText="1"/>
      <protection/>
    </xf>
    <xf numFmtId="168" fontId="8" fillId="0" borderId="0">
      <alignment horizontal="left" wrapText="1"/>
      <protection/>
    </xf>
    <xf numFmtId="0" fontId="8" fillId="0" borderId="0">
      <alignment/>
      <protection/>
    </xf>
    <xf numFmtId="0" fontId="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8" fillId="0" borderId="0">
      <alignment/>
      <protection/>
    </xf>
    <xf numFmtId="0" fontId="1" fillId="0" borderId="0">
      <alignment/>
      <protection/>
    </xf>
    <xf numFmtId="0" fontId="8" fillId="0" borderId="0">
      <alignment/>
      <protection/>
    </xf>
    <xf numFmtId="164" fontId="34" fillId="0" borderId="0">
      <alignment horizontal="left" wrapText="1"/>
      <protection/>
    </xf>
    <xf numFmtId="0" fontId="8" fillId="0" borderId="0">
      <alignment/>
      <protection/>
    </xf>
    <xf numFmtId="0" fontId="8" fillId="0" borderId="0">
      <alignment/>
      <protection/>
    </xf>
    <xf numFmtId="0" fontId="8" fillId="0" borderId="0">
      <alignment/>
      <protection/>
    </xf>
    <xf numFmtId="168" fontId="34" fillId="0" borderId="0">
      <alignment horizontal="left" wrapText="1"/>
      <protection/>
    </xf>
    <xf numFmtId="0" fontId="1" fillId="0" borderId="0">
      <alignment/>
      <protection/>
    </xf>
    <xf numFmtId="0" fontId="1" fillId="0" borderId="0">
      <alignment/>
      <protection/>
    </xf>
    <xf numFmtId="0" fontId="8" fillId="0" borderId="0">
      <alignment/>
      <protection/>
    </xf>
    <xf numFmtId="0" fontId="1" fillId="0" borderId="0">
      <alignment/>
      <protection/>
    </xf>
    <xf numFmtId="0" fontId="1" fillId="0" borderId="0">
      <alignment/>
      <protection/>
    </xf>
    <xf numFmtId="0" fontId="28" fillId="0" borderId="0">
      <alignment/>
      <protection/>
    </xf>
    <xf numFmtId="177" fontId="8" fillId="0" borderId="0">
      <alignment horizontal="left" wrapText="1"/>
      <protection/>
    </xf>
    <xf numFmtId="0" fontId="8" fillId="0" borderId="0">
      <alignment/>
      <protection/>
    </xf>
    <xf numFmtId="0" fontId="8" fillId="0" borderId="0">
      <alignment/>
      <protection/>
    </xf>
    <xf numFmtId="0" fontId="0" fillId="60" borderId="14" applyNumberFormat="0" applyFont="0" applyAlignment="0" applyProtection="0"/>
    <xf numFmtId="0" fontId="1" fillId="61" borderId="15" applyNumberFormat="0" applyFont="0" applyAlignment="0" applyProtection="0"/>
    <xf numFmtId="0" fontId="1" fillId="61" borderId="15" applyNumberFormat="0" applyFont="0" applyAlignment="0" applyProtection="0"/>
    <xf numFmtId="0" fontId="1" fillId="61" borderId="15" applyNumberFormat="0" applyFont="0" applyAlignment="0" applyProtection="0"/>
    <xf numFmtId="0" fontId="1" fillId="61" borderId="15" applyNumberFormat="0" applyFont="0" applyAlignment="0" applyProtection="0"/>
    <xf numFmtId="0" fontId="1" fillId="61" borderId="15" applyNumberFormat="0" applyFont="0" applyAlignment="0" applyProtection="0"/>
    <xf numFmtId="0" fontId="1" fillId="61" borderId="15" applyNumberFormat="0" applyFont="0" applyAlignment="0" applyProtection="0"/>
    <xf numFmtId="0" fontId="1" fillId="61" borderId="15" applyNumberFormat="0" applyFont="0" applyAlignment="0" applyProtection="0"/>
    <xf numFmtId="0" fontId="1" fillId="61" borderId="15" applyNumberFormat="0" applyFont="0" applyAlignment="0" applyProtection="0"/>
    <xf numFmtId="0" fontId="1" fillId="61" borderId="15" applyNumberFormat="0" applyFont="0" applyAlignment="0" applyProtection="0"/>
    <xf numFmtId="0" fontId="1" fillId="61" borderId="15" applyNumberFormat="0" applyFont="0" applyAlignment="0" applyProtection="0"/>
    <xf numFmtId="0" fontId="1" fillId="61" borderId="15" applyNumberFormat="0" applyFont="0" applyAlignment="0" applyProtection="0"/>
    <xf numFmtId="0" fontId="82" fillId="48" borderId="16" applyNumberFormat="0" applyAlignment="0" applyProtection="0"/>
    <xf numFmtId="0" fontId="18" fillId="0" borderId="0">
      <alignment/>
      <protection/>
    </xf>
    <xf numFmtId="0" fontId="18" fillId="0" borderId="0">
      <alignment/>
      <protection/>
    </xf>
    <xf numFmtId="0" fontId="19" fillId="0" borderId="0">
      <alignment/>
      <protection/>
    </xf>
    <xf numFmtId="9" fontId="0" fillId="0" borderId="0" applyFont="0" applyFill="0" applyBorder="0" applyAlignment="0" applyProtection="0"/>
    <xf numFmtId="167"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29" fillId="0" borderId="0" applyFont="0" applyFill="0" applyBorder="0" applyAlignment="0" applyProtection="0"/>
    <xf numFmtId="41" fontId="8" fillId="62" borderId="10">
      <alignment/>
      <protection/>
    </xf>
    <xf numFmtId="0" fontId="29" fillId="0" borderId="0" applyNumberFormat="0" applyFont="0" applyFill="0" applyBorder="0" applyAlignment="0" applyProtection="0"/>
    <xf numFmtId="15" fontId="29" fillId="0" borderId="0" applyFont="0" applyFill="0" applyBorder="0" applyAlignment="0" applyProtection="0"/>
    <xf numFmtId="4" fontId="29" fillId="0" borderId="0" applyFont="0" applyFill="0" applyBorder="0" applyAlignment="0" applyProtection="0"/>
    <xf numFmtId="0" fontId="30" fillId="0" borderId="5">
      <alignment horizontal="center"/>
      <protection/>
    </xf>
    <xf numFmtId="3" fontId="29" fillId="0" borderId="0" applyFont="0" applyFill="0" applyBorder="0" applyAlignment="0" applyProtection="0"/>
    <xf numFmtId="0" fontId="29" fillId="63" borderId="0" applyNumberFormat="0" applyFont="0" applyBorder="0" applyAlignment="0" applyProtection="0"/>
    <xf numFmtId="0" fontId="19" fillId="0" borderId="0">
      <alignment/>
      <protection/>
    </xf>
    <xf numFmtId="3" fontId="31" fillId="0" borderId="0" applyFill="0" applyBorder="0" applyAlignment="0" applyProtection="0"/>
    <xf numFmtId="0" fontId="32" fillId="0" borderId="0">
      <alignment/>
      <protection/>
    </xf>
    <xf numFmtId="3" fontId="31" fillId="0" borderId="0" applyFill="0" applyBorder="0" applyAlignment="0" applyProtection="0"/>
    <xf numFmtId="42" fontId="8" fillId="56" borderId="0">
      <alignment/>
      <protection/>
    </xf>
    <xf numFmtId="42" fontId="8" fillId="56" borderId="17">
      <alignment vertical="center"/>
      <protection/>
    </xf>
    <xf numFmtId="0" fontId="11" fillId="56" borderId="18" applyNumberFormat="0">
      <alignment horizontal="center" vertical="center" wrapText="1"/>
      <protection/>
    </xf>
    <xf numFmtId="10" fontId="8" fillId="56" borderId="0">
      <alignment/>
      <protection/>
    </xf>
    <xf numFmtId="178" fontId="8" fillId="56" borderId="0">
      <alignment/>
      <protection/>
    </xf>
    <xf numFmtId="166" fontId="13" fillId="0" borderId="0" applyBorder="0" applyAlignment="0">
      <protection/>
    </xf>
    <xf numFmtId="42" fontId="8" fillId="56" borderId="19">
      <alignment horizontal="left"/>
      <protection/>
    </xf>
    <xf numFmtId="178" fontId="33" fillId="56" borderId="19">
      <alignment horizontal="left"/>
      <protection/>
    </xf>
    <xf numFmtId="166" fontId="13" fillId="0" borderId="0" applyBorder="0" applyAlignment="0">
      <protection/>
    </xf>
    <xf numFmtId="14" fontId="34" fillId="0" borderId="0" applyNumberFormat="0" applyFill="0" applyBorder="0" applyAlignment="0" applyProtection="0"/>
    <xf numFmtId="179" fontId="8" fillId="0" borderId="0" applyFont="0" applyFill="0" applyAlignment="0">
      <protection/>
    </xf>
    <xf numFmtId="4" fontId="14" fillId="57" borderId="20" applyNumberFormat="0" applyProtection="0">
      <alignment vertical="center"/>
    </xf>
    <xf numFmtId="4" fontId="35" fillId="57" borderId="20" applyNumberFormat="0" applyProtection="0">
      <alignment vertical="center"/>
    </xf>
    <xf numFmtId="4" fontId="14" fillId="57" borderId="20" applyNumberFormat="0" applyProtection="0">
      <alignment horizontal="left" vertical="center" indent="1"/>
    </xf>
    <xf numFmtId="4" fontId="14" fillId="57" borderId="20" applyNumberFormat="0" applyProtection="0">
      <alignment horizontal="left" vertical="center" indent="1"/>
    </xf>
    <xf numFmtId="0" fontId="8" fillId="3" borderId="20" applyNumberFormat="0" applyProtection="0">
      <alignment horizontal="left" vertical="center" indent="1"/>
    </xf>
    <xf numFmtId="0" fontId="8" fillId="64" borderId="0" applyNumberFormat="0" applyProtection="0">
      <alignment horizontal="left" vertical="center" indent="1"/>
    </xf>
    <xf numFmtId="4" fontId="14" fillId="5" borderId="20" applyNumberFormat="0" applyProtection="0">
      <alignment horizontal="right" vertical="center"/>
    </xf>
    <xf numFmtId="4" fontId="14" fillId="17" borderId="20" applyNumberFormat="0" applyProtection="0">
      <alignment horizontal="right" vertical="center"/>
    </xf>
    <xf numFmtId="4" fontId="14" fillId="65" borderId="20" applyNumberFormat="0" applyProtection="0">
      <alignment horizontal="right" vertical="center"/>
    </xf>
    <xf numFmtId="4" fontId="14" fillId="23" borderId="20" applyNumberFormat="0" applyProtection="0">
      <alignment horizontal="right" vertical="center"/>
    </xf>
    <xf numFmtId="4" fontId="14" fillId="66" borderId="20" applyNumberFormat="0" applyProtection="0">
      <alignment horizontal="right" vertical="center"/>
    </xf>
    <xf numFmtId="4" fontId="14" fillId="67" borderId="20" applyNumberFormat="0" applyProtection="0">
      <alignment horizontal="right" vertical="center"/>
    </xf>
    <xf numFmtId="4" fontId="14" fillId="68" borderId="20" applyNumberFormat="0" applyProtection="0">
      <alignment horizontal="right" vertical="center"/>
    </xf>
    <xf numFmtId="4" fontId="14" fillId="69" borderId="20" applyNumberFormat="0" applyProtection="0">
      <alignment horizontal="right" vertical="center"/>
    </xf>
    <xf numFmtId="4" fontId="14" fillId="19" borderId="20" applyNumberFormat="0" applyProtection="0">
      <alignment horizontal="right" vertical="center"/>
    </xf>
    <xf numFmtId="4" fontId="36" fillId="70" borderId="20" applyNumberFormat="0" applyProtection="0">
      <alignment horizontal="left" vertical="center" indent="1"/>
    </xf>
    <xf numFmtId="4" fontId="14" fillId="71" borderId="21" applyNumberFormat="0" applyProtection="0">
      <alignment horizontal="left" vertical="center" indent="1"/>
    </xf>
    <xf numFmtId="4" fontId="37" fillId="72" borderId="0" applyNumberFormat="0" applyProtection="0">
      <alignment horizontal="left" vertical="center" indent="1"/>
    </xf>
    <xf numFmtId="0" fontId="8" fillId="3" borderId="20" applyNumberFormat="0" applyProtection="0">
      <alignment horizontal="left" vertical="center" indent="1"/>
    </xf>
    <xf numFmtId="4" fontId="14" fillId="71" borderId="20" applyNumberFormat="0" applyProtection="0">
      <alignment horizontal="left" vertical="center" indent="1"/>
    </xf>
    <xf numFmtId="4" fontId="14" fillId="73" borderId="20" applyNumberFormat="0" applyProtection="0">
      <alignment horizontal="left" vertical="center" indent="1"/>
    </xf>
    <xf numFmtId="0" fontId="8" fillId="73" borderId="20" applyNumberFormat="0" applyProtection="0">
      <alignment horizontal="left" vertical="center" indent="1"/>
    </xf>
    <xf numFmtId="0" fontId="8" fillId="73" borderId="20" applyNumberFormat="0" applyProtection="0">
      <alignment horizontal="left" vertical="center" indent="1"/>
    </xf>
    <xf numFmtId="0" fontId="8" fillId="74" borderId="20" applyNumberFormat="0" applyProtection="0">
      <alignment horizontal="left" vertical="center" indent="1"/>
    </xf>
    <xf numFmtId="0" fontId="8" fillId="74" borderId="20" applyNumberFormat="0" applyProtection="0">
      <alignment horizontal="left" vertical="center" indent="1"/>
    </xf>
    <xf numFmtId="0" fontId="8" fillId="50" borderId="20" applyNumberFormat="0" applyProtection="0">
      <alignment horizontal="left" vertical="center" indent="1"/>
    </xf>
    <xf numFmtId="0" fontId="8" fillId="50" borderId="20" applyNumberFormat="0" applyProtection="0">
      <alignment horizontal="left" vertical="center" indent="1"/>
    </xf>
    <xf numFmtId="0" fontId="8" fillId="3" borderId="20" applyNumberFormat="0" applyProtection="0">
      <alignment horizontal="left" vertical="center" indent="1"/>
    </xf>
    <xf numFmtId="0" fontId="8" fillId="3" borderId="20" applyNumberFormat="0" applyProtection="0">
      <alignment horizontal="left" vertical="center" indent="1"/>
    </xf>
    <xf numFmtId="0" fontId="8" fillId="56" borderId="9" applyNumberFormat="0">
      <alignment/>
      <protection locked="0"/>
    </xf>
    <xf numFmtId="0" fontId="13" fillId="72" borderId="22" applyBorder="0">
      <alignment/>
      <protection/>
    </xf>
    <xf numFmtId="4" fontId="14" fillId="61" borderId="20" applyNumberFormat="0" applyProtection="0">
      <alignment vertical="center"/>
    </xf>
    <xf numFmtId="4" fontId="35" fillId="61" borderId="20" applyNumberFormat="0" applyProtection="0">
      <alignment vertical="center"/>
    </xf>
    <xf numFmtId="4" fontId="14" fillId="61" borderId="20" applyNumberFormat="0" applyProtection="0">
      <alignment horizontal="left" vertical="center" indent="1"/>
    </xf>
    <xf numFmtId="4" fontId="14" fillId="61" borderId="20" applyNumberFormat="0" applyProtection="0">
      <alignment horizontal="left" vertical="center" indent="1"/>
    </xf>
    <xf numFmtId="4" fontId="14" fillId="71" borderId="20" applyNumberFormat="0" applyProtection="0">
      <alignment horizontal="right" vertical="center"/>
    </xf>
    <xf numFmtId="4" fontId="35" fillId="71" borderId="20" applyNumberFormat="0" applyProtection="0">
      <alignment horizontal="right" vertical="center"/>
    </xf>
    <xf numFmtId="0" fontId="8" fillId="3" borderId="20" applyNumberFormat="0" applyProtection="0">
      <alignment horizontal="left" vertical="center" indent="1"/>
    </xf>
    <xf numFmtId="0" fontId="8" fillId="3" borderId="20" applyNumberFormat="0" applyProtection="0">
      <alignment horizontal="left" vertical="center" indent="1"/>
    </xf>
    <xf numFmtId="0" fontId="38" fillId="0" borderId="0">
      <alignment/>
      <protection/>
    </xf>
    <xf numFmtId="0" fontId="12" fillId="75" borderId="9">
      <alignment/>
      <protection/>
    </xf>
    <xf numFmtId="4" fontId="39" fillId="71" borderId="20" applyNumberFormat="0" applyProtection="0">
      <alignment horizontal="right" vertical="center"/>
    </xf>
    <xf numFmtId="39" fontId="8" fillId="76" borderId="0">
      <alignment/>
      <protection/>
    </xf>
    <xf numFmtId="0" fontId="40" fillId="0" borderId="0" applyNumberFormat="0" applyFill="0" applyBorder="0" applyAlignment="0" applyProtection="0"/>
    <xf numFmtId="38" fontId="12" fillId="0" borderId="23">
      <alignment/>
      <protection/>
    </xf>
    <xf numFmtId="38" fontId="12" fillId="0" borderId="23">
      <alignment/>
      <protection/>
    </xf>
    <xf numFmtId="38" fontId="12" fillId="0" borderId="23">
      <alignment/>
      <protection/>
    </xf>
    <xf numFmtId="38" fontId="12" fillId="0" borderId="23">
      <alignment/>
      <protection/>
    </xf>
    <xf numFmtId="38" fontId="13" fillId="0" borderId="19">
      <alignment/>
      <protection/>
    </xf>
    <xf numFmtId="39" fontId="34" fillId="77" borderId="0">
      <alignment/>
      <protection/>
    </xf>
    <xf numFmtId="168" fontId="8" fillId="0" borderId="0">
      <alignment horizontal="left" wrapText="1"/>
      <protection/>
    </xf>
    <xf numFmtId="0" fontId="8" fillId="0" borderId="0">
      <alignment horizontal="left" wrapText="1"/>
      <protection/>
    </xf>
    <xf numFmtId="175" fontId="8" fillId="0" borderId="0">
      <alignment horizontal="left" wrapText="1"/>
      <protection/>
    </xf>
    <xf numFmtId="177" fontId="8" fillId="0" borderId="0">
      <alignment horizontal="left" wrapText="1"/>
      <protection/>
    </xf>
    <xf numFmtId="168" fontId="8" fillId="0" borderId="0">
      <alignment horizontal="left" wrapText="1"/>
      <protection/>
    </xf>
    <xf numFmtId="40" fontId="41" fillId="0" borderId="0" applyBorder="0">
      <alignment horizontal="right"/>
      <protection/>
    </xf>
    <xf numFmtId="41" fontId="42" fillId="56" borderId="0">
      <alignment horizontal="left"/>
      <protection/>
    </xf>
    <xf numFmtId="0" fontId="54" fillId="0" borderId="0">
      <alignment/>
      <protection/>
    </xf>
    <xf numFmtId="0" fontId="55" fillId="0" borderId="0" applyFill="0" applyBorder="0" applyProtection="0">
      <alignment horizontal="left" vertical="top"/>
    </xf>
    <xf numFmtId="0" fontId="83" fillId="0" borderId="0" applyNumberFormat="0" applyFill="0" applyBorder="0" applyAlignment="0" applyProtection="0"/>
    <xf numFmtId="180" fontId="43" fillId="56" borderId="0">
      <alignment horizontal="left" vertical="center"/>
      <protection/>
    </xf>
    <xf numFmtId="0" fontId="11" fillId="56" borderId="0">
      <alignment horizontal="left" wrapText="1"/>
      <protection/>
    </xf>
    <xf numFmtId="0" fontId="44" fillId="0" borderId="0">
      <alignment horizontal="left" vertical="center"/>
      <protection/>
    </xf>
    <xf numFmtId="0" fontId="84" fillId="0" borderId="24" applyNumberFormat="0" applyFill="0" applyAlignment="0" applyProtection="0"/>
    <xf numFmtId="0" fontId="19" fillId="0" borderId="25">
      <alignment/>
      <protection/>
    </xf>
    <xf numFmtId="0" fontId="85" fillId="0" borderId="0" applyNumberFormat="0" applyFill="0" applyBorder="0" applyAlignment="0" applyProtection="0"/>
  </cellStyleXfs>
  <cellXfs count="254">
    <xf numFmtId="0" fontId="0" fillId="0" borderId="0" xfId="0" applyFont="1" applyAlignment="1">
      <alignment/>
    </xf>
    <xf numFmtId="0" fontId="4" fillId="0" borderId="0" xfId="0" applyNumberFormat="1" applyFont="1" applyFill="1" applyAlignment="1">
      <alignment horizontal="right"/>
    </xf>
    <xf numFmtId="0" fontId="4" fillId="0" borderId="0" xfId="0" applyNumberFormat="1" applyFont="1" applyFill="1" applyBorder="1" applyAlignment="1" quotePrefix="1">
      <alignment horizontal="right"/>
    </xf>
    <xf numFmtId="0" fontId="4" fillId="0" borderId="0" xfId="0" applyNumberFormat="1" applyFont="1" applyFill="1" applyBorder="1" applyAlignment="1">
      <alignment horizontal="left"/>
    </xf>
    <xf numFmtId="0" fontId="4" fillId="0" borderId="0" xfId="0" applyNumberFormat="1" applyFont="1" applyFill="1" applyAlignment="1" applyProtection="1">
      <alignment horizontal="centerContinuous"/>
      <protection locked="0"/>
    </xf>
    <xf numFmtId="0" fontId="4" fillId="0" borderId="0" xfId="0" applyNumberFormat="1" applyFont="1" applyFill="1" applyAlignment="1">
      <alignment horizontal="centerContinuous"/>
    </xf>
    <xf numFmtId="0" fontId="4" fillId="0" borderId="0" xfId="0" applyNumberFormat="1" applyFont="1" applyFill="1" applyBorder="1" applyAlignment="1" quotePrefix="1">
      <alignment horizontal="centerContinuous"/>
    </xf>
    <xf numFmtId="0" fontId="4" fillId="0" borderId="0" xfId="0" applyNumberFormat="1" applyFont="1" applyFill="1" applyAlignment="1" applyProtection="1">
      <alignment horizontal="center"/>
      <protection locked="0"/>
    </xf>
    <xf numFmtId="0" fontId="4" fillId="0" borderId="0" xfId="0" applyNumberFormat="1" applyFont="1" applyFill="1" applyAlignment="1">
      <alignment/>
    </xf>
    <xf numFmtId="0" fontId="4" fillId="0" borderId="18" xfId="0" applyNumberFormat="1" applyFont="1" applyFill="1" applyBorder="1" applyAlignment="1">
      <alignment horizontal="center"/>
    </xf>
    <xf numFmtId="0" fontId="4" fillId="0" borderId="18" xfId="0" applyNumberFormat="1" applyFont="1" applyFill="1" applyBorder="1" applyAlignment="1">
      <alignment/>
    </xf>
    <xf numFmtId="0" fontId="4" fillId="0" borderId="18" xfId="0" applyNumberFormat="1" applyFont="1" applyFill="1" applyBorder="1" applyAlignment="1" applyProtection="1">
      <alignment horizontal="center"/>
      <protection locked="0"/>
    </xf>
    <xf numFmtId="0" fontId="6" fillId="0" borderId="0" xfId="0" applyNumberFormat="1" applyFont="1" applyFill="1" applyAlignment="1">
      <alignment/>
    </xf>
    <xf numFmtId="37" fontId="6" fillId="0" borderId="0" xfId="0" applyNumberFormat="1" applyFont="1" applyFill="1" applyBorder="1" applyAlignment="1">
      <alignment/>
    </xf>
    <xf numFmtId="0" fontId="6" fillId="0" borderId="0" xfId="0" applyNumberFormat="1" applyFont="1" applyFill="1" applyAlignment="1">
      <alignment horizontal="center"/>
    </xf>
    <xf numFmtId="42" fontId="6" fillId="0" borderId="0" xfId="207" applyNumberFormat="1" applyFont="1" applyFill="1" applyBorder="1" applyAlignment="1">
      <alignment/>
    </xf>
    <xf numFmtId="166" fontId="7" fillId="0" borderId="0" xfId="207" applyNumberFormat="1" applyFont="1" applyBorder="1" applyAlignment="1">
      <alignment/>
    </xf>
    <xf numFmtId="165" fontId="7" fillId="0" borderId="0" xfId="243" applyNumberFormat="1" applyFont="1" applyFill="1" applyBorder="1" applyAlignment="1">
      <alignment/>
    </xf>
    <xf numFmtId="41" fontId="6" fillId="0" borderId="0" xfId="207" applyNumberFormat="1" applyFont="1" applyFill="1" applyAlignment="1">
      <alignment/>
    </xf>
    <xf numFmtId="41" fontId="6" fillId="0" borderId="0" xfId="451" applyNumberFormat="1" applyFont="1" applyFill="1" applyBorder="1" applyAlignment="1" applyProtection="1">
      <alignment/>
      <protection locked="0"/>
    </xf>
    <xf numFmtId="0" fontId="6" fillId="0" borderId="0" xfId="0" applyNumberFormat="1" applyFont="1" applyAlignment="1">
      <alignment/>
    </xf>
    <xf numFmtId="9" fontId="5" fillId="0" borderId="0" xfId="0" applyNumberFormat="1" applyFont="1" applyFill="1" applyBorder="1" applyAlignment="1">
      <alignment/>
    </xf>
    <xf numFmtId="167" fontId="6" fillId="0" borderId="0" xfId="365" applyNumberFormat="1" applyFont="1" applyAlignment="1">
      <alignment/>
    </xf>
    <xf numFmtId="167" fontId="0" fillId="0" borderId="0" xfId="365" applyNumberFormat="1" applyFont="1" applyAlignment="1">
      <alignment/>
    </xf>
    <xf numFmtId="0" fontId="6" fillId="0" borderId="0" xfId="0" applyNumberFormat="1" applyFont="1" applyFill="1" applyAlignment="1">
      <alignment vertical="center"/>
    </xf>
    <xf numFmtId="0" fontId="9" fillId="0" borderId="0" xfId="324" applyFont="1" applyAlignment="1">
      <alignment horizontal="left"/>
      <protection/>
    </xf>
    <xf numFmtId="0" fontId="8" fillId="0" borderId="0" xfId="324">
      <alignment/>
      <protection/>
    </xf>
    <xf numFmtId="0" fontId="9" fillId="0" borderId="0" xfId="324" applyFont="1" applyAlignment="1">
      <alignment horizontal="left" wrapText="1"/>
      <protection/>
    </xf>
    <xf numFmtId="0" fontId="10" fillId="0" borderId="0" xfId="324" applyFont="1" applyAlignment="1">
      <alignment horizontal="right" vertical="top" wrapText="1" indent="2"/>
      <protection/>
    </xf>
    <xf numFmtId="0" fontId="10" fillId="0" borderId="0" xfId="324" applyFont="1" applyAlignment="1">
      <alignment horizontal="right" wrapText="1" indent="2"/>
      <protection/>
    </xf>
    <xf numFmtId="0" fontId="8" fillId="0" borderId="0" xfId="324" applyAlignment="1">
      <alignment wrapText="1"/>
      <protection/>
    </xf>
    <xf numFmtId="0" fontId="10" fillId="0" borderId="0" xfId="324" applyFont="1">
      <alignment/>
      <protection/>
    </xf>
    <xf numFmtId="0" fontId="8" fillId="0" borderId="0" xfId="324" applyBorder="1" applyAlignment="1">
      <alignment horizontal="center"/>
      <protection/>
    </xf>
    <xf numFmtId="43" fontId="8" fillId="0" borderId="0" xfId="214" applyBorder="1" applyAlignment="1">
      <alignment/>
    </xf>
    <xf numFmtId="0" fontId="8" fillId="0" borderId="0" xfId="324" applyBorder="1">
      <alignment/>
      <protection/>
    </xf>
    <xf numFmtId="0" fontId="8" fillId="0" borderId="26" xfId="324" applyBorder="1" applyAlignment="1">
      <alignment horizontal="center"/>
      <protection/>
    </xf>
    <xf numFmtId="0" fontId="8" fillId="0" borderId="9" xfId="324" applyBorder="1" applyAlignment="1">
      <alignment horizontal="center"/>
      <protection/>
    </xf>
    <xf numFmtId="43" fontId="8" fillId="0" borderId="9" xfId="214" applyFont="1" applyBorder="1" applyAlignment="1">
      <alignment horizontal="center"/>
    </xf>
    <xf numFmtId="43" fontId="8" fillId="0" borderId="9" xfId="214" applyBorder="1" applyAlignment="1">
      <alignment horizontal="center"/>
    </xf>
    <xf numFmtId="0" fontId="8" fillId="0" borderId="0" xfId="324" applyFill="1">
      <alignment/>
      <protection/>
    </xf>
    <xf numFmtId="43" fontId="8" fillId="0" borderId="26" xfId="214" applyBorder="1" applyAlignment="1">
      <alignment/>
    </xf>
    <xf numFmtId="0" fontId="8" fillId="0" borderId="27" xfId="324" applyBorder="1" applyAlignment="1">
      <alignment horizontal="center"/>
      <protection/>
    </xf>
    <xf numFmtId="43" fontId="8" fillId="0" borderId="27" xfId="214" applyBorder="1" applyAlignment="1">
      <alignment/>
    </xf>
    <xf numFmtId="0" fontId="8" fillId="0" borderId="0" xfId="324" applyAlignment="1">
      <alignment horizontal="center"/>
      <protection/>
    </xf>
    <xf numFmtId="43" fontId="8" fillId="0" borderId="0" xfId="214" applyAlignment="1">
      <alignment/>
    </xf>
    <xf numFmtId="0" fontId="10" fillId="0" borderId="0" xfId="324" applyFont="1" applyFill="1">
      <alignment/>
      <protection/>
    </xf>
    <xf numFmtId="0" fontId="11" fillId="0" borderId="0" xfId="324" applyFont="1">
      <alignment/>
      <protection/>
    </xf>
    <xf numFmtId="0" fontId="8" fillId="0" borderId="26" xfId="324" applyBorder="1" applyAlignment="1" quotePrefix="1">
      <alignment horizontal="center"/>
      <protection/>
    </xf>
    <xf numFmtId="0" fontId="8" fillId="0" borderId="27" xfId="324" applyBorder="1" applyAlignment="1" quotePrefix="1">
      <alignment horizontal="center"/>
      <protection/>
    </xf>
    <xf numFmtId="0" fontId="8" fillId="0" borderId="28" xfId="324" applyBorder="1" applyAlignment="1">
      <alignment horizontal="center"/>
      <protection/>
    </xf>
    <xf numFmtId="42" fontId="7" fillId="0" borderId="0" xfId="243" applyNumberFormat="1" applyFont="1" applyBorder="1" applyAlignment="1">
      <alignment/>
    </xf>
    <xf numFmtId="41" fontId="6" fillId="0" borderId="0" xfId="207" applyNumberFormat="1" applyFont="1" applyFill="1" applyBorder="1" applyAlignment="1">
      <alignment horizontal="center"/>
    </xf>
    <xf numFmtId="41" fontId="7" fillId="0" borderId="0" xfId="207" applyNumberFormat="1" applyFont="1" applyBorder="1" applyAlignment="1">
      <alignment/>
    </xf>
    <xf numFmtId="41" fontId="7" fillId="0" borderId="0" xfId="207" applyNumberFormat="1" applyFont="1" applyFill="1" applyBorder="1" applyAlignment="1">
      <alignment horizontal="center"/>
    </xf>
    <xf numFmtId="41" fontId="7" fillId="0" borderId="0" xfId="0" applyNumberFormat="1" applyFont="1" applyAlignment="1">
      <alignment/>
    </xf>
    <xf numFmtId="41" fontId="7" fillId="0" borderId="18" xfId="207" applyNumberFormat="1" applyFont="1" applyBorder="1" applyAlignment="1">
      <alignment/>
    </xf>
    <xf numFmtId="42" fontId="7" fillId="0" borderId="29" xfId="243" applyNumberFormat="1" applyFont="1" applyBorder="1" applyAlignment="1">
      <alignment/>
    </xf>
    <xf numFmtId="42" fontId="6" fillId="0" borderId="0" xfId="207" applyNumberFormat="1" applyFont="1" applyFill="1" applyBorder="1" applyAlignment="1">
      <alignment horizontal="center"/>
    </xf>
    <xf numFmtId="41" fontId="6" fillId="0" borderId="0" xfId="0" applyNumberFormat="1" applyFont="1" applyFill="1" applyAlignment="1">
      <alignment/>
    </xf>
    <xf numFmtId="41" fontId="7" fillId="0" borderId="18" xfId="0" applyNumberFormat="1" applyFont="1" applyBorder="1" applyAlignment="1">
      <alignment/>
    </xf>
    <xf numFmtId="41" fontId="0" fillId="0" borderId="0" xfId="0" applyNumberFormat="1" applyAlignment="1">
      <alignment/>
    </xf>
    <xf numFmtId="0" fontId="7" fillId="0" borderId="0" xfId="0" applyNumberFormat="1" applyFont="1" applyBorder="1" applyAlignment="1">
      <alignment/>
    </xf>
    <xf numFmtId="41" fontId="6" fillId="0" borderId="18" xfId="207" applyNumberFormat="1" applyFont="1" applyFill="1" applyBorder="1" applyAlignment="1">
      <alignment horizontal="center"/>
    </xf>
    <xf numFmtId="9" fontId="6" fillId="0" borderId="0" xfId="0" applyNumberFormat="1" applyFont="1" applyFill="1" applyBorder="1" applyAlignment="1">
      <alignment/>
    </xf>
    <xf numFmtId="0" fontId="84" fillId="0" borderId="0" xfId="0" applyFont="1" applyAlignment="1">
      <alignment/>
    </xf>
    <xf numFmtId="43" fontId="0" fillId="0" borderId="0" xfId="0" applyNumberFormat="1" applyAlignment="1">
      <alignment/>
    </xf>
    <xf numFmtId="43" fontId="84" fillId="0" borderId="0" xfId="0" applyNumberFormat="1" applyFont="1" applyAlignment="1">
      <alignment/>
    </xf>
    <xf numFmtId="168" fontId="4" fillId="0" borderId="0" xfId="0" applyNumberFormat="1" applyFont="1" applyFill="1" applyAlignment="1">
      <alignment horizontal="right"/>
    </xf>
    <xf numFmtId="0" fontId="4" fillId="0" borderId="30" xfId="0" applyNumberFormat="1" applyFont="1" applyFill="1" applyBorder="1" applyAlignment="1">
      <alignment horizontal="right"/>
    </xf>
    <xf numFmtId="0" fontId="9" fillId="0" borderId="0" xfId="314" applyFont="1">
      <alignment/>
      <protection/>
    </xf>
    <xf numFmtId="0" fontId="8" fillId="0" borderId="0" xfId="314">
      <alignment/>
      <protection/>
    </xf>
    <xf numFmtId="0" fontId="10" fillId="0" borderId="0" xfId="314" applyFont="1" applyAlignment="1">
      <alignment horizontal="center" vertical="top"/>
      <protection/>
    </xf>
    <xf numFmtId="0" fontId="10" fillId="0" borderId="0" xfId="314" applyFont="1" applyAlignment="1">
      <alignment horizontal="right" vertical="top" indent="2"/>
      <protection/>
    </xf>
    <xf numFmtId="0" fontId="10" fillId="0" borderId="0" xfId="314" applyFont="1">
      <alignment/>
      <protection/>
    </xf>
    <xf numFmtId="0" fontId="9" fillId="0" borderId="0" xfId="314" applyFont="1" applyAlignment="1">
      <alignment horizontal="left"/>
      <protection/>
    </xf>
    <xf numFmtId="0" fontId="8" fillId="0" borderId="0" xfId="314" applyAlignment="1">
      <alignment horizontal="center"/>
      <protection/>
    </xf>
    <xf numFmtId="43" fontId="8" fillId="0" borderId="0" xfId="214" applyFont="1" applyAlignment="1">
      <alignment/>
    </xf>
    <xf numFmtId="0" fontId="8" fillId="0" borderId="31" xfId="314" applyBorder="1" applyAlignment="1">
      <alignment horizontal="center"/>
      <protection/>
    </xf>
    <xf numFmtId="0" fontId="8" fillId="0" borderId="32" xfId="314" applyBorder="1" applyAlignment="1">
      <alignment horizontal="center"/>
      <protection/>
    </xf>
    <xf numFmtId="43" fontId="8" fillId="0" borderId="26" xfId="214" applyFont="1" applyBorder="1" applyAlignment="1">
      <alignment/>
    </xf>
    <xf numFmtId="43" fontId="8" fillId="0" borderId="33" xfId="214" applyFont="1" applyBorder="1" applyAlignment="1">
      <alignment/>
    </xf>
    <xf numFmtId="0" fontId="8" fillId="0" borderId="34" xfId="314" applyBorder="1" applyAlignment="1">
      <alignment horizontal="center"/>
      <protection/>
    </xf>
    <xf numFmtId="43" fontId="8" fillId="0" borderId="27" xfId="214" applyFont="1" applyBorder="1" applyAlignment="1">
      <alignment/>
    </xf>
    <xf numFmtId="0" fontId="8" fillId="0" borderId="26" xfId="314" applyBorder="1" applyAlignment="1">
      <alignment horizontal="center"/>
      <protection/>
    </xf>
    <xf numFmtId="0" fontId="8" fillId="0" borderId="27" xfId="314" applyBorder="1" applyAlignment="1">
      <alignment horizontal="center"/>
      <protection/>
    </xf>
    <xf numFmtId="0" fontId="9" fillId="0" borderId="0" xfId="314" applyFont="1" applyAlignment="1">
      <alignment/>
      <protection/>
    </xf>
    <xf numFmtId="0" fontId="11" fillId="0" borderId="0" xfId="314" applyFont="1">
      <alignment/>
      <protection/>
    </xf>
    <xf numFmtId="43" fontId="8" fillId="0" borderId="0" xfId="314" applyNumberFormat="1">
      <alignment/>
      <protection/>
    </xf>
    <xf numFmtId="0" fontId="8" fillId="0" borderId="0" xfId="314" applyAlignment="1">
      <alignment horizontal="left"/>
      <protection/>
    </xf>
    <xf numFmtId="43" fontId="11" fillId="0" borderId="0" xfId="314" applyNumberFormat="1" applyFont="1">
      <alignment/>
      <protection/>
    </xf>
    <xf numFmtId="0" fontId="8" fillId="0" borderId="0" xfId="339" applyNumberFormat="1" applyFont="1" applyFill="1" applyAlignment="1">
      <alignment/>
      <protection/>
    </xf>
    <xf numFmtId="0" fontId="8" fillId="0" borderId="0" xfId="339" applyNumberFormat="1" applyFont="1" applyFill="1" applyAlignment="1">
      <alignment horizontal="center"/>
      <protection/>
    </xf>
    <xf numFmtId="0" fontId="11" fillId="0" borderId="0" xfId="339" applyNumberFormat="1" applyFont="1" applyFill="1" applyBorder="1" applyAlignment="1">
      <alignment horizontal="centerContinuous"/>
      <protection/>
    </xf>
    <xf numFmtId="0" fontId="11" fillId="0" borderId="0" xfId="339" applyNumberFormat="1" applyFont="1" applyFill="1" applyAlignment="1">
      <alignment horizontal="centerContinuous" vertical="center"/>
      <protection/>
    </xf>
    <xf numFmtId="0" fontId="46" fillId="0" borderId="0" xfId="339" applyNumberFormat="1" applyFont="1" applyFill="1" applyAlignment="1">
      <alignment/>
      <protection/>
    </xf>
    <xf numFmtId="0" fontId="46" fillId="0" borderId="0" xfId="339" applyNumberFormat="1" applyFont="1" applyFill="1" applyAlignment="1">
      <alignment horizontal="center"/>
      <protection/>
    </xf>
    <xf numFmtId="0" fontId="47" fillId="0" borderId="18" xfId="339" applyNumberFormat="1" applyFont="1" applyFill="1" applyBorder="1" applyAlignment="1">
      <alignment horizontal="center"/>
      <protection/>
    </xf>
    <xf numFmtId="0" fontId="47" fillId="0" borderId="0" xfId="339" applyNumberFormat="1" applyFont="1" applyFill="1" applyAlignment="1">
      <alignment horizontal="center"/>
      <protection/>
    </xf>
    <xf numFmtId="0" fontId="48" fillId="0" borderId="0" xfId="339" applyNumberFormat="1" applyFont="1" applyFill="1" applyAlignment="1">
      <alignment/>
      <protection/>
    </xf>
    <xf numFmtId="14" fontId="46" fillId="0" borderId="0" xfId="339" applyNumberFormat="1" applyFont="1" applyFill="1" applyAlignment="1">
      <alignment horizontal="center"/>
      <protection/>
    </xf>
    <xf numFmtId="166" fontId="46" fillId="0" borderId="0" xfId="227" applyNumberFormat="1" applyFont="1" applyFill="1" applyAlignment="1">
      <alignment/>
    </xf>
    <xf numFmtId="0" fontId="46" fillId="0" borderId="0" xfId="339" applyNumberFormat="1" applyFont="1" applyFill="1" applyAlignment="1">
      <alignment horizontal="left"/>
      <protection/>
    </xf>
    <xf numFmtId="10" fontId="47" fillId="0" borderId="17" xfId="369" applyNumberFormat="1" applyFont="1" applyFill="1" applyBorder="1" applyAlignment="1">
      <alignment/>
    </xf>
    <xf numFmtId="10" fontId="46" fillId="0" borderId="17" xfId="369" applyNumberFormat="1" applyFont="1" applyFill="1" applyBorder="1" applyAlignment="1">
      <alignment/>
    </xf>
    <xf numFmtId="3" fontId="46" fillId="0" borderId="0" xfId="227" applyNumberFormat="1" applyFont="1" applyFill="1" applyAlignment="1">
      <alignment/>
    </xf>
    <xf numFmtId="3" fontId="46" fillId="0" borderId="0" xfId="339" applyNumberFormat="1" applyFont="1" applyFill="1" applyAlignment="1">
      <alignment/>
      <protection/>
    </xf>
    <xf numFmtId="0" fontId="46" fillId="0" borderId="0" xfId="339" applyNumberFormat="1" applyFont="1" applyFill="1" applyAlignment="1">
      <alignment horizontal="left" wrapText="1"/>
      <protection/>
    </xf>
    <xf numFmtId="42" fontId="46" fillId="0" borderId="0" xfId="257" applyNumberFormat="1" applyFont="1" applyFill="1" applyAlignment="1">
      <alignment/>
    </xf>
    <xf numFmtId="41" fontId="46" fillId="0" borderId="0" xfId="257" applyNumberFormat="1" applyFont="1" applyFill="1" applyAlignment="1">
      <alignment/>
    </xf>
    <xf numFmtId="0" fontId="46" fillId="0" borderId="0" xfId="339" applyNumberFormat="1" applyFont="1" applyFill="1" applyBorder="1" applyAlignment="1">
      <alignment horizontal="center"/>
      <protection/>
    </xf>
    <xf numFmtId="42" fontId="46" fillId="0" borderId="4" xfId="257" applyNumberFormat="1" applyFont="1" applyFill="1" applyBorder="1" applyAlignment="1">
      <alignment/>
    </xf>
    <xf numFmtId="10" fontId="46" fillId="0" borderId="4" xfId="369" applyNumberFormat="1" applyFont="1" applyFill="1" applyBorder="1" applyAlignment="1">
      <alignment/>
    </xf>
    <xf numFmtId="10" fontId="46" fillId="0" borderId="4" xfId="339" applyNumberFormat="1" applyFont="1" applyFill="1" applyBorder="1" applyAlignment="1">
      <alignment/>
      <protection/>
    </xf>
    <xf numFmtId="165" fontId="46" fillId="0" borderId="0" xfId="339" applyNumberFormat="1" applyFont="1" applyFill="1" applyAlignment="1">
      <alignment/>
      <protection/>
    </xf>
    <xf numFmtId="165" fontId="46" fillId="0" borderId="0" xfId="257" applyNumberFormat="1" applyFont="1" applyFill="1" applyAlignment="1">
      <alignment/>
    </xf>
    <xf numFmtId="0" fontId="46" fillId="0" borderId="0" xfId="339" applyNumberFormat="1" applyFont="1" applyFill="1" applyBorder="1" applyAlignment="1">
      <alignment/>
      <protection/>
    </xf>
    <xf numFmtId="10" fontId="46" fillId="0" borderId="18" xfId="369" applyNumberFormat="1" applyFont="1" applyFill="1" applyBorder="1" applyAlignment="1">
      <alignment/>
    </xf>
    <xf numFmtId="4" fontId="46" fillId="0" borderId="0" xfId="227" applyFont="1" applyFill="1" applyAlignment="1">
      <alignment/>
    </xf>
    <xf numFmtId="165" fontId="46" fillId="0" borderId="4" xfId="257" applyNumberFormat="1" applyFont="1" applyFill="1" applyBorder="1" applyAlignment="1">
      <alignment/>
    </xf>
    <xf numFmtId="10" fontId="46" fillId="0" borderId="17" xfId="339" applyNumberFormat="1" applyFont="1" applyFill="1" applyBorder="1" applyAlignment="1">
      <alignment/>
      <protection/>
    </xf>
    <xf numFmtId="4" fontId="46" fillId="0" borderId="0" xfId="339" applyNumberFormat="1" applyFont="1" applyFill="1" applyAlignment="1">
      <alignment/>
      <protection/>
    </xf>
    <xf numFmtId="0" fontId="9" fillId="0" borderId="0" xfId="321" applyFont="1" applyAlignment="1">
      <alignment horizontal="left"/>
      <protection/>
    </xf>
    <xf numFmtId="0" fontId="8" fillId="0" borderId="0" xfId="321">
      <alignment/>
      <protection/>
    </xf>
    <xf numFmtId="0" fontId="9" fillId="0" borderId="0" xfId="321" applyFont="1" applyAlignment="1">
      <alignment horizontal="left" wrapText="1"/>
      <protection/>
    </xf>
    <xf numFmtId="0" fontId="10" fillId="0" borderId="0" xfId="321" applyFont="1" applyAlignment="1">
      <alignment horizontal="right" vertical="top" wrapText="1" indent="2"/>
      <protection/>
    </xf>
    <xf numFmtId="0" fontId="10" fillId="0" borderId="0" xfId="321" applyFont="1" applyAlignment="1">
      <alignment horizontal="right" wrapText="1" indent="2"/>
      <protection/>
    </xf>
    <xf numFmtId="0" fontId="8" fillId="0" borderId="0" xfId="321" applyAlignment="1">
      <alignment wrapText="1"/>
      <protection/>
    </xf>
    <xf numFmtId="0" fontId="10" fillId="0" borderId="0" xfId="321" applyFont="1">
      <alignment/>
      <protection/>
    </xf>
    <xf numFmtId="0" fontId="8" fillId="0" borderId="0" xfId="321" applyAlignment="1">
      <alignment horizontal="center"/>
      <protection/>
    </xf>
    <xf numFmtId="43" fontId="8" fillId="0" borderId="0" xfId="210" applyAlignment="1">
      <alignment/>
    </xf>
    <xf numFmtId="0" fontId="8" fillId="0" borderId="33" xfId="321" applyBorder="1" applyAlignment="1">
      <alignment horizontal="center"/>
      <protection/>
    </xf>
    <xf numFmtId="43" fontId="8" fillId="0" borderId="9" xfId="210" applyBorder="1" applyAlignment="1">
      <alignment horizontal="center"/>
    </xf>
    <xf numFmtId="0" fontId="8" fillId="0" borderId="26" xfId="321" applyBorder="1" applyAlignment="1">
      <alignment horizontal="center"/>
      <protection/>
    </xf>
    <xf numFmtId="43" fontId="8" fillId="0" borderId="26" xfId="210" applyBorder="1" applyAlignment="1">
      <alignment/>
    </xf>
    <xf numFmtId="43" fontId="8" fillId="0" borderId="33" xfId="210" applyBorder="1" applyAlignment="1">
      <alignment/>
    </xf>
    <xf numFmtId="0" fontId="8" fillId="0" borderId="27" xfId="321" applyBorder="1" applyAlignment="1">
      <alignment horizontal="center"/>
      <protection/>
    </xf>
    <xf numFmtId="43" fontId="8" fillId="0" borderId="27" xfId="210" applyBorder="1" applyAlignment="1">
      <alignment/>
    </xf>
    <xf numFmtId="0" fontId="8" fillId="0" borderId="9" xfId="321" applyBorder="1" applyAlignment="1">
      <alignment horizontal="center"/>
      <protection/>
    </xf>
    <xf numFmtId="0" fontId="10" fillId="0" borderId="0" xfId="321" applyFont="1" applyFill="1">
      <alignment/>
      <protection/>
    </xf>
    <xf numFmtId="0" fontId="8" fillId="0" borderId="0" xfId="322" applyNumberFormat="1" applyAlignment="1">
      <alignment/>
      <protection/>
    </xf>
    <xf numFmtId="0" fontId="12" fillId="0" borderId="0" xfId="322" applyNumberFormat="1" applyFont="1" applyAlignment="1">
      <alignment/>
      <protection/>
    </xf>
    <xf numFmtId="0" fontId="8" fillId="0" borderId="0" xfId="322" applyNumberFormat="1" applyFill="1" applyAlignment="1">
      <alignment/>
      <protection/>
    </xf>
    <xf numFmtId="43" fontId="0" fillId="0" borderId="0" xfId="210" applyFont="1" applyAlignment="1">
      <alignment/>
    </xf>
    <xf numFmtId="0" fontId="12" fillId="0" borderId="0" xfId="322" applyNumberFormat="1" applyFont="1" applyFill="1" applyAlignment="1">
      <alignment/>
      <protection/>
    </xf>
    <xf numFmtId="44" fontId="12" fillId="0" borderId="29" xfId="245" applyFont="1" applyFill="1" applyBorder="1" applyAlignment="1">
      <alignment/>
    </xf>
    <xf numFmtId="44" fontId="11" fillId="0" borderId="29" xfId="245" applyFont="1" applyFill="1" applyBorder="1" applyAlignment="1">
      <alignment/>
    </xf>
    <xf numFmtId="0" fontId="11" fillId="0" borderId="29" xfId="322" applyNumberFormat="1" applyFont="1" applyFill="1" applyBorder="1" applyAlignment="1">
      <alignment/>
      <protection/>
    </xf>
    <xf numFmtId="44" fontId="12" fillId="0" borderId="0" xfId="245" applyFont="1" applyFill="1" applyAlignment="1">
      <alignment/>
    </xf>
    <xf numFmtId="44" fontId="0" fillId="0" borderId="0" xfId="245" applyFont="1" applyFill="1" applyAlignment="1">
      <alignment/>
    </xf>
    <xf numFmtId="44" fontId="12" fillId="0" borderId="18" xfId="245" applyFont="1" applyFill="1" applyBorder="1" applyAlignment="1">
      <alignment horizontal="right"/>
    </xf>
    <xf numFmtId="44" fontId="0" fillId="0" borderId="18" xfId="245" applyFont="1" applyFill="1" applyBorder="1" applyAlignment="1">
      <alignment horizontal="right"/>
    </xf>
    <xf numFmtId="0" fontId="8" fillId="0" borderId="18" xfId="322" applyNumberFormat="1" applyFont="1" applyBorder="1" applyAlignment="1">
      <alignment/>
      <protection/>
    </xf>
    <xf numFmtId="44" fontId="12" fillId="0" borderId="0" xfId="245" applyFont="1" applyFill="1" applyBorder="1" applyAlignment="1">
      <alignment horizontal="right"/>
    </xf>
    <xf numFmtId="44" fontId="0" fillId="0" borderId="0" xfId="245" applyFont="1" applyFill="1" applyBorder="1" applyAlignment="1">
      <alignment horizontal="right"/>
    </xf>
    <xf numFmtId="0" fontId="8" fillId="0" borderId="0" xfId="322" applyNumberFormat="1" applyFont="1" applyBorder="1" applyAlignment="1">
      <alignment/>
      <protection/>
    </xf>
    <xf numFmtId="0" fontId="12" fillId="0" borderId="18" xfId="322" applyNumberFormat="1" applyFont="1" applyFill="1" applyBorder="1" applyAlignment="1">
      <alignment horizontal="center"/>
      <protection/>
    </xf>
    <xf numFmtId="0" fontId="8" fillId="0" borderId="18" xfId="322" applyNumberFormat="1" applyFont="1" applyFill="1" applyBorder="1" applyAlignment="1">
      <alignment horizontal="center"/>
      <protection/>
    </xf>
    <xf numFmtId="0" fontId="12" fillId="0" borderId="18" xfId="322" applyNumberFormat="1" applyFont="1" applyFill="1" applyBorder="1" applyAlignment="1">
      <alignment/>
      <protection/>
    </xf>
    <xf numFmtId="0" fontId="8" fillId="0" borderId="18" xfId="322" applyNumberFormat="1" applyFill="1" applyBorder="1" applyAlignment="1">
      <alignment/>
      <protection/>
    </xf>
    <xf numFmtId="0" fontId="8" fillId="0" borderId="18" xfId="322" applyNumberFormat="1" applyBorder="1" applyAlignment="1">
      <alignment/>
      <protection/>
    </xf>
    <xf numFmtId="0" fontId="13" fillId="0" borderId="0" xfId="322" applyNumberFormat="1" applyFont="1" applyFill="1" applyBorder="1" applyAlignment="1">
      <alignment horizontal="center"/>
      <protection/>
    </xf>
    <xf numFmtId="0" fontId="28" fillId="0" borderId="0" xfId="322" applyNumberFormat="1" applyFont="1" applyFill="1" applyBorder="1" applyAlignment="1">
      <alignment horizontal="center"/>
      <protection/>
    </xf>
    <xf numFmtId="0" fontId="13" fillId="0" borderId="0" xfId="322" applyNumberFormat="1" applyFont="1" applyFill="1" applyAlignment="1">
      <alignment horizontal="center"/>
      <protection/>
    </xf>
    <xf numFmtId="0" fontId="28" fillId="0" borderId="0" xfId="322" applyNumberFormat="1" applyFont="1" applyFill="1" applyAlignment="1">
      <alignment horizontal="center"/>
      <protection/>
    </xf>
    <xf numFmtId="0" fontId="50" fillId="0" borderId="0" xfId="314" applyFont="1" applyAlignment="1">
      <alignment horizontal="center"/>
      <protection/>
    </xf>
    <xf numFmtId="0" fontId="11" fillId="0" borderId="0" xfId="314" applyFont="1" quotePrefix="1">
      <alignment/>
      <protection/>
    </xf>
    <xf numFmtId="43" fontId="8" fillId="0" borderId="35" xfId="210" applyBorder="1" applyAlignment="1">
      <alignment horizontal="center"/>
    </xf>
    <xf numFmtId="43" fontId="8" fillId="0" borderId="33" xfId="210" applyFont="1" applyFill="1" applyBorder="1" applyAlignment="1">
      <alignment horizontal="center"/>
    </xf>
    <xf numFmtId="43" fontId="8" fillId="0" borderId="27" xfId="210" applyFont="1" applyBorder="1" applyAlignment="1">
      <alignment horizontal="center"/>
    </xf>
    <xf numFmtId="43" fontId="8" fillId="0" borderId="33" xfId="210" applyFont="1" applyBorder="1" applyAlignment="1">
      <alignment/>
    </xf>
    <xf numFmtId="0" fontId="8" fillId="0" borderId="27" xfId="321" applyFont="1" applyBorder="1" applyAlignment="1">
      <alignment horizontal="center"/>
      <protection/>
    </xf>
    <xf numFmtId="43" fontId="8" fillId="0" borderId="26" xfId="210" applyFont="1" applyBorder="1" applyAlignment="1">
      <alignment/>
    </xf>
    <xf numFmtId="0" fontId="8" fillId="0" borderId="32" xfId="314" applyFill="1" applyBorder="1">
      <alignment/>
      <protection/>
    </xf>
    <xf numFmtId="43" fontId="11" fillId="0" borderId="32" xfId="314" applyNumberFormat="1" applyFont="1" applyFill="1" applyBorder="1">
      <alignment/>
      <protection/>
    </xf>
    <xf numFmtId="43" fontId="8" fillId="0" borderId="32" xfId="314" applyNumberFormat="1" applyFill="1" applyBorder="1">
      <alignment/>
      <protection/>
    </xf>
    <xf numFmtId="0" fontId="8" fillId="0" borderId="0" xfId="314" applyFill="1" applyBorder="1" applyAlignment="1">
      <alignment horizontal="center"/>
      <protection/>
    </xf>
    <xf numFmtId="0" fontId="8" fillId="0" borderId="33" xfId="314" applyBorder="1">
      <alignment/>
      <protection/>
    </xf>
    <xf numFmtId="43" fontId="8" fillId="0" borderId="27" xfId="214" applyFont="1" applyBorder="1" applyAlignment="1">
      <alignment horizontal="center"/>
    </xf>
    <xf numFmtId="43" fontId="8" fillId="0" borderId="36" xfId="214" applyFont="1" applyBorder="1" applyAlignment="1">
      <alignment/>
    </xf>
    <xf numFmtId="0" fontId="8" fillId="0" borderId="0" xfId="314" applyFill="1" applyBorder="1">
      <alignment/>
      <protection/>
    </xf>
    <xf numFmtId="43" fontId="11" fillId="0" borderId="0" xfId="314" applyNumberFormat="1" applyFont="1" applyFill="1" applyBorder="1">
      <alignment/>
      <protection/>
    </xf>
    <xf numFmtId="0" fontId="8" fillId="0" borderId="32" xfId="314" applyBorder="1">
      <alignment/>
      <protection/>
    </xf>
    <xf numFmtId="0" fontId="84" fillId="0" borderId="0" xfId="0" applyFont="1" applyAlignment="1">
      <alignment horizontal="center"/>
    </xf>
    <xf numFmtId="0" fontId="8" fillId="0" borderId="0" xfId="323" applyNumberFormat="1" applyAlignment="1">
      <alignment/>
      <protection/>
    </xf>
    <xf numFmtId="0" fontId="28" fillId="0" borderId="0" xfId="323" applyNumberFormat="1" applyFont="1" applyFill="1" applyAlignment="1">
      <alignment horizontal="center"/>
      <protection/>
    </xf>
    <xf numFmtId="0" fontId="13" fillId="0" borderId="0" xfId="323" applyNumberFormat="1" applyFont="1" applyFill="1" applyAlignment="1">
      <alignment horizontal="center"/>
      <protection/>
    </xf>
    <xf numFmtId="0" fontId="12" fillId="0" borderId="0" xfId="323" applyNumberFormat="1" applyFont="1" applyAlignment="1">
      <alignment/>
      <protection/>
    </xf>
    <xf numFmtId="0" fontId="28" fillId="0" borderId="0" xfId="323" applyNumberFormat="1" applyFont="1" applyFill="1" applyBorder="1" applyAlignment="1">
      <alignment horizontal="center"/>
      <protection/>
    </xf>
    <xf numFmtId="0" fontId="13" fillId="0" borderId="0" xfId="323" applyNumberFormat="1" applyFont="1" applyFill="1" applyBorder="1" applyAlignment="1">
      <alignment horizontal="center"/>
      <protection/>
    </xf>
    <xf numFmtId="0" fontId="8" fillId="0" borderId="18" xfId="323" applyNumberFormat="1" applyBorder="1" applyAlignment="1">
      <alignment/>
      <protection/>
    </xf>
    <xf numFmtId="0" fontId="8" fillId="0" borderId="18" xfId="323" applyNumberFormat="1" applyFill="1" applyBorder="1" applyAlignment="1">
      <alignment/>
      <protection/>
    </xf>
    <xf numFmtId="0" fontId="12" fillId="0" borderId="18" xfId="323" applyNumberFormat="1" applyFont="1" applyFill="1" applyBorder="1" applyAlignment="1">
      <alignment/>
      <protection/>
    </xf>
    <xf numFmtId="0" fontId="8" fillId="0" borderId="18" xfId="323" applyNumberFormat="1" applyFont="1" applyBorder="1" applyAlignment="1">
      <alignment/>
      <protection/>
    </xf>
    <xf numFmtId="0" fontId="8" fillId="0" borderId="18" xfId="323" applyNumberFormat="1" applyFont="1" applyFill="1" applyBorder="1" applyAlignment="1">
      <alignment horizontal="center"/>
      <protection/>
    </xf>
    <xf numFmtId="0" fontId="12" fillId="0" borderId="18" xfId="323" applyNumberFormat="1" applyFont="1" applyFill="1" applyBorder="1" applyAlignment="1">
      <alignment horizontal="center"/>
      <protection/>
    </xf>
    <xf numFmtId="0" fontId="8" fillId="0" borderId="0" xfId="323" applyNumberFormat="1" applyFont="1" applyBorder="1" applyAlignment="1">
      <alignment/>
      <protection/>
    </xf>
    <xf numFmtId="44" fontId="0" fillId="0" borderId="0" xfId="246" applyFont="1" applyFill="1" applyBorder="1" applyAlignment="1">
      <alignment horizontal="right"/>
    </xf>
    <xf numFmtId="44" fontId="12" fillId="0" borderId="0" xfId="246" applyFont="1" applyFill="1" applyBorder="1" applyAlignment="1">
      <alignment horizontal="right"/>
    </xf>
    <xf numFmtId="44" fontId="0" fillId="0" borderId="18" xfId="246" applyFont="1" applyFill="1" applyBorder="1" applyAlignment="1">
      <alignment horizontal="right"/>
    </xf>
    <xf numFmtId="44" fontId="12" fillId="0" borderId="18" xfId="246" applyFont="1" applyFill="1" applyBorder="1" applyAlignment="1">
      <alignment horizontal="right"/>
    </xf>
    <xf numFmtId="0" fontId="8" fillId="0" borderId="0" xfId="323" applyNumberFormat="1" applyFill="1" applyAlignment="1">
      <alignment/>
      <protection/>
    </xf>
    <xf numFmtId="44" fontId="0" fillId="0" borderId="0" xfId="246" applyFont="1" applyFill="1" applyAlignment="1">
      <alignment/>
    </xf>
    <xf numFmtId="44" fontId="12" fillId="0" borderId="0" xfId="246" applyFont="1" applyFill="1" applyAlignment="1">
      <alignment/>
    </xf>
    <xf numFmtId="0" fontId="12" fillId="0" borderId="0" xfId="323" applyNumberFormat="1" applyFont="1" applyFill="1" applyAlignment="1">
      <alignment/>
      <protection/>
    </xf>
    <xf numFmtId="0" fontId="11" fillId="0" borderId="29" xfId="323" applyNumberFormat="1" applyFont="1" applyFill="1" applyBorder="1" applyAlignment="1">
      <alignment/>
      <protection/>
    </xf>
    <xf numFmtId="44" fontId="11" fillId="0" borderId="29" xfId="246" applyFont="1" applyFill="1" applyBorder="1" applyAlignment="1">
      <alignment/>
    </xf>
    <xf numFmtId="44" fontId="12" fillId="0" borderId="29" xfId="246" applyFont="1" applyFill="1" applyBorder="1" applyAlignment="1">
      <alignment/>
    </xf>
    <xf numFmtId="43" fontId="0" fillId="0" borderId="0" xfId="211" applyFont="1" applyAlignment="1">
      <alignment/>
    </xf>
    <xf numFmtId="43" fontId="8" fillId="6" borderId="35" xfId="210" applyFont="1" applyFill="1" applyBorder="1" applyAlignment="1">
      <alignment horizontal="center"/>
    </xf>
    <xf numFmtId="43" fontId="8" fillId="6" borderId="35" xfId="210" applyFont="1" applyFill="1" applyBorder="1" applyAlignment="1">
      <alignment horizontal="center"/>
    </xf>
    <xf numFmtId="0" fontId="8" fillId="6" borderId="9" xfId="321" applyFill="1" applyBorder="1" applyAlignment="1">
      <alignment horizontal="center"/>
      <protection/>
    </xf>
    <xf numFmtId="43" fontId="8" fillId="6" borderId="26" xfId="321" applyNumberFormat="1" applyFill="1" applyBorder="1">
      <alignment/>
      <protection/>
    </xf>
    <xf numFmtId="43" fontId="8" fillId="6" borderId="27" xfId="321" applyNumberFormat="1" applyFill="1" applyBorder="1">
      <alignment/>
      <protection/>
    </xf>
    <xf numFmtId="0" fontId="8" fillId="6" borderId="26" xfId="321" applyFill="1" applyBorder="1">
      <alignment/>
      <protection/>
    </xf>
    <xf numFmtId="43" fontId="11" fillId="6" borderId="27" xfId="321" applyNumberFormat="1" applyFont="1" applyFill="1" applyBorder="1">
      <alignment/>
      <protection/>
    </xf>
    <xf numFmtId="43" fontId="8" fillId="6" borderId="33" xfId="321" applyNumberFormat="1" applyFill="1" applyBorder="1">
      <alignment/>
      <protection/>
    </xf>
    <xf numFmtId="0" fontId="8" fillId="6" borderId="9" xfId="314" applyFill="1" applyBorder="1" applyAlignment="1">
      <alignment horizontal="center"/>
      <protection/>
    </xf>
    <xf numFmtId="0" fontId="8" fillId="6" borderId="33" xfId="314" applyFill="1" applyBorder="1" applyAlignment="1">
      <alignment horizontal="center"/>
      <protection/>
    </xf>
    <xf numFmtId="43" fontId="8" fillId="6" borderId="33" xfId="314" applyNumberFormat="1" applyFill="1" applyBorder="1">
      <alignment/>
      <protection/>
    </xf>
    <xf numFmtId="43" fontId="8" fillId="6" borderId="26" xfId="314" applyNumberFormat="1" applyFill="1" applyBorder="1">
      <alignment/>
      <protection/>
    </xf>
    <xf numFmtId="43" fontId="8" fillId="6" borderId="27" xfId="314" applyNumberFormat="1" applyFill="1" applyBorder="1">
      <alignment/>
      <protection/>
    </xf>
    <xf numFmtId="0" fontId="8" fillId="6" borderId="26" xfId="314" applyFill="1" applyBorder="1">
      <alignment/>
      <protection/>
    </xf>
    <xf numFmtId="43" fontId="11" fillId="6" borderId="27" xfId="314" applyNumberFormat="1" applyFont="1" applyFill="1" applyBorder="1">
      <alignment/>
      <protection/>
    </xf>
    <xf numFmtId="43" fontId="8" fillId="6" borderId="4" xfId="210" applyFont="1" applyFill="1" applyBorder="1" applyAlignment="1">
      <alignment horizontal="center"/>
    </xf>
    <xf numFmtId="0" fontId="8" fillId="6" borderId="4" xfId="314" applyFill="1" applyBorder="1">
      <alignment/>
      <protection/>
    </xf>
    <xf numFmtId="0" fontId="8" fillId="6" borderId="27" xfId="314" applyFill="1" applyBorder="1" applyAlignment="1">
      <alignment horizontal="center"/>
      <protection/>
    </xf>
    <xf numFmtId="0" fontId="8" fillId="6" borderId="33" xfId="324" applyFill="1" applyBorder="1" applyAlignment="1">
      <alignment horizontal="center"/>
      <protection/>
    </xf>
    <xf numFmtId="0" fontId="8" fillId="6" borderId="27" xfId="324" applyFill="1" applyBorder="1" applyAlignment="1">
      <alignment horizontal="center"/>
      <protection/>
    </xf>
    <xf numFmtId="43" fontId="8" fillId="6" borderId="26" xfId="324" applyNumberFormat="1" applyFill="1" applyBorder="1">
      <alignment/>
      <protection/>
    </xf>
    <xf numFmtId="43" fontId="8" fillId="6" borderId="27" xfId="324" applyNumberFormat="1" applyFill="1" applyBorder="1">
      <alignment/>
      <protection/>
    </xf>
    <xf numFmtId="0" fontId="8" fillId="6" borderId="26" xfId="324" applyFill="1" applyBorder="1">
      <alignment/>
      <protection/>
    </xf>
    <xf numFmtId="43" fontId="11" fillId="6" borderId="27" xfId="324" applyNumberFormat="1" applyFont="1" applyFill="1" applyBorder="1">
      <alignment/>
      <protection/>
    </xf>
    <xf numFmtId="43" fontId="8" fillId="6" borderId="31" xfId="214" applyFont="1" applyFill="1" applyBorder="1" applyAlignment="1">
      <alignment horizontal="center"/>
    </xf>
    <xf numFmtId="43" fontId="8" fillId="6" borderId="4" xfId="214" applyFont="1" applyFill="1" applyBorder="1" applyAlignment="1">
      <alignment horizontal="center"/>
    </xf>
    <xf numFmtId="43" fontId="8" fillId="6" borderId="35" xfId="214" applyFont="1" applyFill="1" applyBorder="1" applyAlignment="1">
      <alignment horizontal="center"/>
    </xf>
    <xf numFmtId="0" fontId="9" fillId="0" borderId="0" xfId="324" applyFont="1" applyAlignment="1">
      <alignment horizontal="left" wrapText="1"/>
      <protection/>
    </xf>
    <xf numFmtId="0" fontId="11" fillId="0" borderId="0" xfId="324" applyFont="1" applyAlignment="1">
      <alignment wrapText="1"/>
      <protection/>
    </xf>
    <xf numFmtId="0" fontId="10" fillId="0" borderId="0" xfId="324" applyFont="1" applyAlignment="1">
      <alignment vertical="top" wrapText="1"/>
      <protection/>
    </xf>
    <xf numFmtId="0" fontId="8" fillId="0" borderId="0" xfId="324" applyAlignment="1">
      <alignment vertical="top" wrapText="1"/>
      <protection/>
    </xf>
    <xf numFmtId="0" fontId="10" fillId="0" borderId="0" xfId="324" applyFont="1" applyAlignment="1">
      <alignment wrapText="1"/>
      <protection/>
    </xf>
    <xf numFmtId="0" fontId="8" fillId="0" borderId="0" xfId="324" applyAlignment="1">
      <alignment wrapText="1"/>
      <protection/>
    </xf>
    <xf numFmtId="43" fontId="8" fillId="6" borderId="31" xfId="210" applyFont="1" applyFill="1" applyBorder="1" applyAlignment="1">
      <alignment horizontal="center"/>
    </xf>
    <xf numFmtId="43" fontId="8" fillId="6" borderId="4" xfId="210" applyFont="1" applyFill="1" applyBorder="1" applyAlignment="1">
      <alignment horizontal="center"/>
    </xf>
    <xf numFmtId="43" fontId="8" fillId="6" borderId="4" xfId="210" applyFont="1" applyFill="1" applyBorder="1" applyAlignment="1">
      <alignment horizontal="center"/>
    </xf>
    <xf numFmtId="0" fontId="10" fillId="0" borderId="0" xfId="321" applyFont="1" applyAlignment="1">
      <alignment horizontal="left" wrapText="1"/>
      <protection/>
    </xf>
    <xf numFmtId="0" fontId="8" fillId="0" borderId="0" xfId="321" applyFont="1" applyAlignment="1">
      <alignment wrapText="1"/>
      <protection/>
    </xf>
    <xf numFmtId="0" fontId="10" fillId="0" borderId="0" xfId="321" applyFont="1" applyAlignment="1">
      <alignment vertical="top" wrapText="1"/>
      <protection/>
    </xf>
    <xf numFmtId="0" fontId="8" fillId="0" borderId="0" xfId="321" applyAlignment="1">
      <alignment vertical="top" wrapText="1"/>
      <protection/>
    </xf>
    <xf numFmtId="0" fontId="10" fillId="0" borderId="0" xfId="321" applyFont="1" applyAlignment="1">
      <alignment wrapText="1"/>
      <protection/>
    </xf>
    <xf numFmtId="0" fontId="8" fillId="0" borderId="0" xfId="321" applyAlignment="1">
      <alignment wrapText="1"/>
      <protection/>
    </xf>
    <xf numFmtId="0" fontId="8" fillId="6" borderId="31" xfId="314" applyFill="1" applyBorder="1" applyAlignment="1">
      <alignment horizontal="center"/>
      <protection/>
    </xf>
    <xf numFmtId="0" fontId="8" fillId="6" borderId="4" xfId="314" applyFill="1" applyBorder="1" applyAlignment="1">
      <alignment horizontal="center"/>
      <protection/>
    </xf>
    <xf numFmtId="0" fontId="8" fillId="6" borderId="35" xfId="314" applyFill="1" applyBorder="1" applyAlignment="1">
      <alignment horizontal="center"/>
      <protection/>
    </xf>
    <xf numFmtId="0" fontId="10" fillId="0" borderId="0" xfId="314" applyFont="1" applyAlignment="1">
      <alignment wrapText="1"/>
      <protection/>
    </xf>
  </cellXfs>
  <cellStyles count="452">
    <cellStyle name="Normal" xfId="0"/>
    <cellStyle name="_x0013_" xfId="15"/>
    <cellStyle name="_09GRC Gas Transport For Review" xfId="16"/>
    <cellStyle name="_4.06E Pass Throughs" xfId="17"/>
    <cellStyle name="_4.06E Pass Throughs_04 07E Wild Horse Wind Expansion (C) (2)" xfId="18"/>
    <cellStyle name="_4.06E Pass Throughs_4 31 Regulatory Assets and Liabilities  7 06- Exhibit D" xfId="19"/>
    <cellStyle name="_4.06E Pass Throughs_4 32 Regulatory Assets and Liabilities  7 06- Exhibit D" xfId="20"/>
    <cellStyle name="_4.06E Pass Throughs_Book9" xfId="21"/>
    <cellStyle name="_4.13E Montana Energy Tax" xfId="22"/>
    <cellStyle name="_4.13E Montana Energy Tax_04 07E Wild Horse Wind Expansion (C) (2)" xfId="23"/>
    <cellStyle name="_4.13E Montana Energy Tax_4 31 Regulatory Assets and Liabilities  7 06- Exhibit D" xfId="24"/>
    <cellStyle name="_4.13E Montana Energy Tax_4 32 Regulatory Assets and Liabilities  7 06- Exhibit D" xfId="25"/>
    <cellStyle name="_4.13E Montana Energy Tax_Book9" xfId="26"/>
    <cellStyle name="_AURORA WIP" xfId="27"/>
    <cellStyle name="_Book1" xfId="28"/>
    <cellStyle name="_Book1 (2)" xfId="29"/>
    <cellStyle name="_Book1 (2)_04 07E Wild Horse Wind Expansion (C) (2)" xfId="30"/>
    <cellStyle name="_Book1 (2)_4 31 Regulatory Assets and Liabilities  7 06- Exhibit D" xfId="31"/>
    <cellStyle name="_Book1 (2)_4 32 Regulatory Assets and Liabilities  7 06- Exhibit D" xfId="32"/>
    <cellStyle name="_Book1 (2)_Book9" xfId="33"/>
    <cellStyle name="_Book1_4 31 Regulatory Assets and Liabilities  7 06- Exhibit D" xfId="34"/>
    <cellStyle name="_Book1_4 32 Regulatory Assets and Liabilities  7 06- Exhibit D" xfId="35"/>
    <cellStyle name="_Book1_Book9" xfId="36"/>
    <cellStyle name="_Book2" xfId="37"/>
    <cellStyle name="_Book2_04 07E Wild Horse Wind Expansion (C) (2)" xfId="38"/>
    <cellStyle name="_Book2_4 31 Regulatory Assets and Liabilities  7 06- Exhibit D" xfId="39"/>
    <cellStyle name="_Book2_4 32 Regulatory Assets and Liabilities  7 06- Exhibit D" xfId="40"/>
    <cellStyle name="_Book2_Book9" xfId="41"/>
    <cellStyle name="_Book3" xfId="42"/>
    <cellStyle name="_Book5" xfId="43"/>
    <cellStyle name="_Chelan Debt Forecast 12.19.05" xfId="44"/>
    <cellStyle name="_Chelan Debt Forecast 12.19.05_4 31 Regulatory Assets and Liabilities  7 06- Exhibit D" xfId="45"/>
    <cellStyle name="_Chelan Debt Forecast 12.19.05_4 32 Regulatory Assets and Liabilities  7 06- Exhibit D" xfId="46"/>
    <cellStyle name="_Chelan Debt Forecast 12.19.05_Book9" xfId="47"/>
    <cellStyle name="_Copy 11-9 Sumas Proforma - Current" xfId="48"/>
    <cellStyle name="_Costs not in AURORA 06GRC" xfId="49"/>
    <cellStyle name="_Costs not in AURORA 06GRC_04 07E Wild Horse Wind Expansion (C) (2)" xfId="50"/>
    <cellStyle name="_Costs not in AURORA 06GRC_4 31 Regulatory Assets and Liabilities  7 06- Exhibit D" xfId="51"/>
    <cellStyle name="_Costs not in AURORA 06GRC_4 32 Regulatory Assets and Liabilities  7 06- Exhibit D" xfId="52"/>
    <cellStyle name="_Costs not in AURORA 06GRC_Book9" xfId="53"/>
    <cellStyle name="_Costs not in AURORA 2006GRC 6.15.06" xfId="54"/>
    <cellStyle name="_Costs not in AURORA 2006GRC 6.15.06_04 07E Wild Horse Wind Expansion (C) (2)" xfId="55"/>
    <cellStyle name="_Costs not in AURORA 2006GRC 6.15.06_4 31 Regulatory Assets and Liabilities  7 06- Exhibit D" xfId="56"/>
    <cellStyle name="_Costs not in AURORA 2006GRC 6.15.06_4 32 Regulatory Assets and Liabilities  7 06- Exhibit D" xfId="57"/>
    <cellStyle name="_Costs not in AURORA 2006GRC 6.15.06_Book9" xfId="58"/>
    <cellStyle name="_Costs not in AURORA 2006GRC w gas price updated" xfId="59"/>
    <cellStyle name="_Costs not in AURORA 2007 Rate Case" xfId="60"/>
    <cellStyle name="_Costs not in AURORA 2007 Rate Case_4 31 Regulatory Assets and Liabilities  7 06- Exhibit D" xfId="61"/>
    <cellStyle name="_Costs not in AURORA 2007 Rate Case_4 32 Regulatory Assets and Liabilities  7 06- Exhibit D" xfId="62"/>
    <cellStyle name="_Costs not in AURORA 2007 Rate Case_Book9" xfId="63"/>
    <cellStyle name="_Costs not in KWI3000 '06Budget" xfId="64"/>
    <cellStyle name="_Costs not in KWI3000 '06Budget_4 31 Regulatory Assets and Liabilities  7 06- Exhibit D" xfId="65"/>
    <cellStyle name="_Costs not in KWI3000 '06Budget_4 32 Regulatory Assets and Liabilities  7 06- Exhibit D" xfId="66"/>
    <cellStyle name="_Costs not in KWI3000 '06Budget_Book9" xfId="67"/>
    <cellStyle name="_DEM-WP (C) Power Cost 2006GRC Order" xfId="68"/>
    <cellStyle name="_DEM-WP (C) Power Cost 2006GRC Order_04 07E Wild Horse Wind Expansion (C) (2)" xfId="69"/>
    <cellStyle name="_DEM-WP (C) Power Cost 2006GRC Order_4 31 Regulatory Assets and Liabilities  7 06- Exhibit D" xfId="70"/>
    <cellStyle name="_DEM-WP (C) Power Cost 2006GRC Order_4 32 Regulatory Assets and Liabilities  7 06- Exhibit D" xfId="71"/>
    <cellStyle name="_DEM-WP (C) Power Cost 2006GRC Order_Book9" xfId="72"/>
    <cellStyle name="_DEM-WP Revised (HC) Wild Horse 2006GRC" xfId="73"/>
    <cellStyle name="_DEM-WP(C) Colstrip FOR" xfId="74"/>
    <cellStyle name="_DEM-WP(C) Costs not in AURORA 2006GRC" xfId="75"/>
    <cellStyle name="_DEM-WP(C) Costs not in AURORA 2006GRC_4 31 Regulatory Assets and Liabilities  7 06- Exhibit D" xfId="76"/>
    <cellStyle name="_DEM-WP(C) Costs not in AURORA 2006GRC_4 32 Regulatory Assets and Liabilities  7 06- Exhibit D" xfId="77"/>
    <cellStyle name="_DEM-WP(C) Costs not in AURORA 2006GRC_Book9" xfId="78"/>
    <cellStyle name="_DEM-WP(C) Costs not in AURORA 2007GRC" xfId="79"/>
    <cellStyle name="_DEM-WP(C) Costs not in AURORA 2007PCORC-5.07Update" xfId="80"/>
    <cellStyle name="_DEM-WP(C) Costs not in AURORA 2007PCORC-5.07Update_DEM-WP(C) Production O&amp;M 2009GRC Rebuttal" xfId="81"/>
    <cellStyle name="_DEM-WP(C) Prod O&amp;M 2007GRC" xfId="82"/>
    <cellStyle name="_DEM-WP(C) Rate Year Sumas by Month Update Corrected" xfId="83"/>
    <cellStyle name="_DEM-WP(C) Sumas Proforma 11.5.07" xfId="84"/>
    <cellStyle name="_DEM-WP(C) Westside Hydro Data_051007" xfId="85"/>
    <cellStyle name="_Fixed Gas Transport 1 19 09" xfId="86"/>
    <cellStyle name="_Fuel Prices 4-14" xfId="87"/>
    <cellStyle name="_Fuel Prices 4-14_04 07E Wild Horse Wind Expansion (C) (2)" xfId="88"/>
    <cellStyle name="_Fuel Prices 4-14_4 31 Regulatory Assets and Liabilities  7 06- Exhibit D" xfId="89"/>
    <cellStyle name="_Fuel Prices 4-14_4 32 Regulatory Assets and Liabilities  7 06- Exhibit D" xfId="90"/>
    <cellStyle name="_Fuel Prices 4-14_Book9" xfId="91"/>
    <cellStyle name="_Gas Transportation Charges_2009GRC_120308" xfId="92"/>
    <cellStyle name="_NIM 06 Base Case Current Trends" xfId="93"/>
    <cellStyle name="_Portfolio SPlan Base Case.xls Chart 1" xfId="94"/>
    <cellStyle name="_Portfolio SPlan Base Case.xls Chart 2" xfId="95"/>
    <cellStyle name="_Portfolio SPlan Base Case.xls Chart 3" xfId="96"/>
    <cellStyle name="_Power Cost Value Copy 11.30.05 gas 1.09.06 AURORA at 1.10.06" xfId="97"/>
    <cellStyle name="_Power Cost Value Copy 11.30.05 gas 1.09.06 AURORA at 1.10.06_04 07E Wild Horse Wind Expansion (C) (2)" xfId="98"/>
    <cellStyle name="_Power Cost Value Copy 11.30.05 gas 1.09.06 AURORA at 1.10.06_4 31 Regulatory Assets and Liabilities  7 06- Exhibit D" xfId="99"/>
    <cellStyle name="_Power Cost Value Copy 11.30.05 gas 1.09.06 AURORA at 1.10.06_4 32 Regulatory Assets and Liabilities  7 06- Exhibit D" xfId="100"/>
    <cellStyle name="_Power Cost Value Copy 11.30.05 gas 1.09.06 AURORA at 1.10.06_Book9" xfId="101"/>
    <cellStyle name="_Recon to Darrin's 5.11.05 proforma" xfId="102"/>
    <cellStyle name="_Recon to Darrin's 5.11.05 proforma_4 31 Regulatory Assets and Liabilities  7 06- Exhibit D" xfId="103"/>
    <cellStyle name="_Recon to Darrin's 5.11.05 proforma_4 32 Regulatory Assets and Liabilities  7 06- Exhibit D" xfId="104"/>
    <cellStyle name="_Recon to Darrin's 5.11.05 proforma_Book9" xfId="105"/>
    <cellStyle name="_Sumas Proforma - 11-09-07" xfId="106"/>
    <cellStyle name="_Sumas Property Taxes v1" xfId="107"/>
    <cellStyle name="_Tenaska Comparison" xfId="108"/>
    <cellStyle name="_Tenaska Comparison_4 31 Regulatory Assets and Liabilities  7 06- Exhibit D" xfId="109"/>
    <cellStyle name="_Tenaska Comparison_4 32 Regulatory Assets and Liabilities  7 06- Exhibit D" xfId="110"/>
    <cellStyle name="_Tenaska Comparison_Book9" xfId="111"/>
    <cellStyle name="_Value Copy 11 30 05 gas 12 09 05 AURORA at 12 14 05" xfId="112"/>
    <cellStyle name="_Value Copy 11 30 05 gas 12 09 05 AURORA at 12 14 05_04 07E Wild Horse Wind Expansion (C) (2)" xfId="113"/>
    <cellStyle name="_Value Copy 11 30 05 gas 12 09 05 AURORA at 12 14 05_4 31 Regulatory Assets and Liabilities  7 06- Exhibit D" xfId="114"/>
    <cellStyle name="_Value Copy 11 30 05 gas 12 09 05 AURORA at 12 14 05_4 32 Regulatory Assets and Liabilities  7 06- Exhibit D" xfId="115"/>
    <cellStyle name="_Value Copy 11 30 05 gas 12 09 05 AURORA at 12 14 05_Book9" xfId="116"/>
    <cellStyle name="_VC 6.15.06 update on 06GRC power costs.xls Chart 1" xfId="117"/>
    <cellStyle name="_VC 6.15.06 update on 06GRC power costs.xls Chart 1_04 07E Wild Horse Wind Expansion (C) (2)" xfId="118"/>
    <cellStyle name="_VC 6.15.06 update on 06GRC power costs.xls Chart 1_4 31 Regulatory Assets and Liabilities  7 06- Exhibit D" xfId="119"/>
    <cellStyle name="_VC 6.15.06 update on 06GRC power costs.xls Chart 1_4 32 Regulatory Assets and Liabilities  7 06- Exhibit D" xfId="120"/>
    <cellStyle name="_VC 6.15.06 update on 06GRC power costs.xls Chart 1_Book9" xfId="121"/>
    <cellStyle name="_VC 6.15.06 update on 06GRC power costs.xls Chart 2" xfId="122"/>
    <cellStyle name="_VC 6.15.06 update on 06GRC power costs.xls Chart 2_04 07E Wild Horse Wind Expansion (C) (2)" xfId="123"/>
    <cellStyle name="_VC 6.15.06 update on 06GRC power costs.xls Chart 2_4 31 Regulatory Assets and Liabilities  7 06- Exhibit D" xfId="124"/>
    <cellStyle name="_VC 6.15.06 update on 06GRC power costs.xls Chart 2_4 32 Regulatory Assets and Liabilities  7 06- Exhibit D" xfId="125"/>
    <cellStyle name="_VC 6.15.06 update on 06GRC power costs.xls Chart 2_Book9" xfId="126"/>
    <cellStyle name="_VC 6.15.06 update on 06GRC power costs.xls Chart 3" xfId="127"/>
    <cellStyle name="_VC 6.15.06 update on 06GRC power costs.xls Chart 3_04 07E Wild Horse Wind Expansion (C) (2)" xfId="128"/>
    <cellStyle name="_VC 6.15.06 update on 06GRC power costs.xls Chart 3_4 31 Regulatory Assets and Liabilities  7 06- Exhibit D" xfId="129"/>
    <cellStyle name="_VC 6.15.06 update on 06GRC power costs.xls Chart 3_4 32 Regulatory Assets and Liabilities  7 06- Exhibit D" xfId="130"/>
    <cellStyle name="_VC 6.15.06 update on 06GRC power costs.xls Chart 3_Book9" xfId="131"/>
    <cellStyle name="0,0&#13;&#10;NA&#13;&#10;" xfId="132"/>
    <cellStyle name="0000" xfId="133"/>
    <cellStyle name="000000" xfId="134"/>
    <cellStyle name="20% - Accent1" xfId="135"/>
    <cellStyle name="20% - Accent1 2" xfId="136"/>
    <cellStyle name="20% - Accent1 3" xfId="137"/>
    <cellStyle name="20% - Accent2" xfId="138"/>
    <cellStyle name="20% - Accent2 2" xfId="139"/>
    <cellStyle name="20% - Accent2 3" xfId="140"/>
    <cellStyle name="20% - Accent3" xfId="141"/>
    <cellStyle name="20% - Accent3 2" xfId="142"/>
    <cellStyle name="20% - Accent3 3" xfId="143"/>
    <cellStyle name="20% - Accent4" xfId="144"/>
    <cellStyle name="20% - Accent4 2" xfId="145"/>
    <cellStyle name="20% - Accent4 3" xfId="146"/>
    <cellStyle name="20% - Accent5" xfId="147"/>
    <cellStyle name="20% - Accent5 2" xfId="148"/>
    <cellStyle name="20% - Accent5 3" xfId="149"/>
    <cellStyle name="20% - Accent6" xfId="150"/>
    <cellStyle name="20% - Accent6 2" xfId="151"/>
    <cellStyle name="20% - Accent6 3" xfId="152"/>
    <cellStyle name="40% - Accent1" xfId="153"/>
    <cellStyle name="40% - Accent1 2" xfId="154"/>
    <cellStyle name="40% - Accent1 3" xfId="155"/>
    <cellStyle name="40% - Accent2" xfId="156"/>
    <cellStyle name="40% - Accent2 2" xfId="157"/>
    <cellStyle name="40% - Accent2 3" xfId="158"/>
    <cellStyle name="40% - Accent3" xfId="159"/>
    <cellStyle name="40% - Accent3 2" xfId="160"/>
    <cellStyle name="40% - Accent3 3" xfId="161"/>
    <cellStyle name="40% - Accent4" xfId="162"/>
    <cellStyle name="40% - Accent4 2" xfId="163"/>
    <cellStyle name="40% - Accent4 3" xfId="164"/>
    <cellStyle name="40% - Accent5" xfId="165"/>
    <cellStyle name="40% - Accent5 2" xfId="166"/>
    <cellStyle name="40% - Accent5 3" xfId="167"/>
    <cellStyle name="40% - Accent6" xfId="168"/>
    <cellStyle name="40% - Accent6 2" xfId="169"/>
    <cellStyle name="40% - Accent6 3" xfId="170"/>
    <cellStyle name="60% - Accent1" xfId="171"/>
    <cellStyle name="60% - Accent2" xfId="172"/>
    <cellStyle name="60% - Accent3" xfId="173"/>
    <cellStyle name="60% - Accent4" xfId="174"/>
    <cellStyle name="60% - Accent5" xfId="175"/>
    <cellStyle name="60% - Accent6" xfId="176"/>
    <cellStyle name="Accent1" xfId="177"/>
    <cellStyle name="Accent1 - 20%" xfId="178"/>
    <cellStyle name="Accent1 - 40%" xfId="179"/>
    <cellStyle name="Accent1 - 60%" xfId="180"/>
    <cellStyle name="Accent2" xfId="181"/>
    <cellStyle name="Accent2 - 20%" xfId="182"/>
    <cellStyle name="Accent2 - 40%" xfId="183"/>
    <cellStyle name="Accent2 - 60%" xfId="184"/>
    <cellStyle name="Accent3" xfId="185"/>
    <cellStyle name="Accent3 - 20%" xfId="186"/>
    <cellStyle name="Accent3 - 40%" xfId="187"/>
    <cellStyle name="Accent3 - 60%" xfId="188"/>
    <cellStyle name="Accent4" xfId="189"/>
    <cellStyle name="Accent4 - 20%" xfId="190"/>
    <cellStyle name="Accent4 - 40%" xfId="191"/>
    <cellStyle name="Accent4 - 60%" xfId="192"/>
    <cellStyle name="Accent5" xfId="193"/>
    <cellStyle name="Accent5 - 20%" xfId="194"/>
    <cellStyle name="Accent5 - 40%" xfId="195"/>
    <cellStyle name="Accent5 - 60%" xfId="196"/>
    <cellStyle name="Accent6" xfId="197"/>
    <cellStyle name="Accent6 - 20%" xfId="198"/>
    <cellStyle name="Accent6 - 40%" xfId="199"/>
    <cellStyle name="Accent6 - 60%" xfId="200"/>
    <cellStyle name="Bad" xfId="201"/>
    <cellStyle name="blank" xfId="202"/>
    <cellStyle name="Calc Currency (0)" xfId="203"/>
    <cellStyle name="Calculation" xfId="204"/>
    <cellStyle name="Check Cell" xfId="205"/>
    <cellStyle name="CheckCell" xfId="206"/>
    <cellStyle name="Comma" xfId="207"/>
    <cellStyle name="Comma [0]" xfId="208"/>
    <cellStyle name="Comma 10" xfId="209"/>
    <cellStyle name="Comma 11" xfId="210"/>
    <cellStyle name="Comma 11 2" xfId="211"/>
    <cellStyle name="Comma 12" xfId="212"/>
    <cellStyle name="Comma 13" xfId="213"/>
    <cellStyle name="Comma 2" xfId="214"/>
    <cellStyle name="Comma 2 2" xfId="215"/>
    <cellStyle name="Comma 2 3" xfId="216"/>
    <cellStyle name="Comma 3" xfId="217"/>
    <cellStyle name="Comma 3 2" xfId="218"/>
    <cellStyle name="Comma 4" xfId="219"/>
    <cellStyle name="Comma 4 2" xfId="220"/>
    <cellStyle name="Comma 4 3" xfId="221"/>
    <cellStyle name="Comma 5" xfId="222"/>
    <cellStyle name="Comma 6" xfId="223"/>
    <cellStyle name="Comma 7" xfId="224"/>
    <cellStyle name="Comma 8" xfId="225"/>
    <cellStyle name="Comma 9" xfId="226"/>
    <cellStyle name="Comma_Common Allocators GRC TY 0903" xfId="227"/>
    <cellStyle name="Comma0" xfId="228"/>
    <cellStyle name="Comma0 - Style2" xfId="229"/>
    <cellStyle name="Comma0 - Style4" xfId="230"/>
    <cellStyle name="Comma0 - Style5" xfId="231"/>
    <cellStyle name="Comma0 2" xfId="232"/>
    <cellStyle name="Comma0 3" xfId="233"/>
    <cellStyle name="Comma0 4" xfId="234"/>
    <cellStyle name="Comma0_00COS Ind Allocators" xfId="235"/>
    <cellStyle name="Comma1 - Style1" xfId="236"/>
    <cellStyle name="Copied" xfId="237"/>
    <cellStyle name="COST1" xfId="238"/>
    <cellStyle name="Curren - Style1" xfId="239"/>
    <cellStyle name="Curren - Style2" xfId="240"/>
    <cellStyle name="Curren - Style5" xfId="241"/>
    <cellStyle name="Curren - Style6" xfId="242"/>
    <cellStyle name="Currency" xfId="243"/>
    <cellStyle name="Currency [0]" xfId="244"/>
    <cellStyle name="Currency 10" xfId="245"/>
    <cellStyle name="Currency 10 2" xfId="246"/>
    <cellStyle name="Currency 11" xfId="247"/>
    <cellStyle name="Currency 2" xfId="248"/>
    <cellStyle name="Currency 2 2" xfId="249"/>
    <cellStyle name="Currency 3" xfId="250"/>
    <cellStyle name="Currency 4" xfId="251"/>
    <cellStyle name="Currency 5" xfId="252"/>
    <cellStyle name="Currency 6" xfId="253"/>
    <cellStyle name="Currency 7" xfId="254"/>
    <cellStyle name="Currency 8" xfId="255"/>
    <cellStyle name="Currency 9" xfId="256"/>
    <cellStyle name="Currency_Common Allocators GRC TY 0903" xfId="257"/>
    <cellStyle name="Currency0" xfId="258"/>
    <cellStyle name="Date" xfId="259"/>
    <cellStyle name="Date 2" xfId="260"/>
    <cellStyle name="Date 3" xfId="261"/>
    <cellStyle name="Date 4" xfId="262"/>
    <cellStyle name="Emphasis 1" xfId="263"/>
    <cellStyle name="Emphasis 2" xfId="264"/>
    <cellStyle name="Emphasis 3" xfId="265"/>
    <cellStyle name="Entered" xfId="266"/>
    <cellStyle name="Euro" xfId="267"/>
    <cellStyle name="Explanatory Text" xfId="268"/>
    <cellStyle name="Fixed" xfId="269"/>
    <cellStyle name="Fixed3 - Style3" xfId="270"/>
    <cellStyle name="Good" xfId="271"/>
    <cellStyle name="Grey" xfId="272"/>
    <cellStyle name="Grey 2" xfId="273"/>
    <cellStyle name="Grey 3" xfId="274"/>
    <cellStyle name="Grey 4" xfId="275"/>
    <cellStyle name="Header" xfId="276"/>
    <cellStyle name="Header1" xfId="277"/>
    <cellStyle name="Header2" xfId="278"/>
    <cellStyle name="Heading" xfId="279"/>
    <cellStyle name="Heading 1" xfId="280"/>
    <cellStyle name="Heading 2" xfId="281"/>
    <cellStyle name="Heading 3" xfId="282"/>
    <cellStyle name="Heading 4" xfId="283"/>
    <cellStyle name="Heading1" xfId="284"/>
    <cellStyle name="Heading2" xfId="285"/>
    <cellStyle name="Hyperlink_Net of cust chrg" xfId="286"/>
    <cellStyle name="Input" xfId="287"/>
    <cellStyle name="Input [yellow]" xfId="288"/>
    <cellStyle name="Input [yellow] 2" xfId="289"/>
    <cellStyle name="Input [yellow] 3" xfId="290"/>
    <cellStyle name="Input [yellow] 4" xfId="291"/>
    <cellStyle name="Input Cells" xfId="292"/>
    <cellStyle name="Input Cells Percent" xfId="293"/>
    <cellStyle name="Input Cells_Book9" xfId="294"/>
    <cellStyle name="Lines" xfId="295"/>
    <cellStyle name="LINKED" xfId="296"/>
    <cellStyle name="Linked Cell" xfId="297"/>
    <cellStyle name="modified border" xfId="298"/>
    <cellStyle name="modified border 2" xfId="299"/>
    <cellStyle name="modified border 3" xfId="300"/>
    <cellStyle name="modified border 4" xfId="301"/>
    <cellStyle name="modified border1" xfId="302"/>
    <cellStyle name="modified border1 2" xfId="303"/>
    <cellStyle name="modified border1 3" xfId="304"/>
    <cellStyle name="modified border1 4" xfId="305"/>
    <cellStyle name="Neutral" xfId="306"/>
    <cellStyle name="no dec" xfId="307"/>
    <cellStyle name="Normal - Style1" xfId="308"/>
    <cellStyle name="Normal - Style1 2" xfId="309"/>
    <cellStyle name="Normal - Style1 3" xfId="310"/>
    <cellStyle name="Normal - Style1 4" xfId="311"/>
    <cellStyle name="Normal 10" xfId="312"/>
    <cellStyle name="Normal 10 2" xfId="313"/>
    <cellStyle name="Normal 11" xfId="314"/>
    <cellStyle name="Normal 12" xfId="315"/>
    <cellStyle name="Normal 13" xfId="316"/>
    <cellStyle name="Normal 14" xfId="317"/>
    <cellStyle name="Normal 15" xfId="318"/>
    <cellStyle name="Normal 16" xfId="319"/>
    <cellStyle name="Normal 17" xfId="320"/>
    <cellStyle name="Normal 18" xfId="321"/>
    <cellStyle name="Normal 19" xfId="322"/>
    <cellStyle name="Normal 19 2" xfId="323"/>
    <cellStyle name="Normal 2" xfId="324"/>
    <cellStyle name="Normal 2 2" xfId="325"/>
    <cellStyle name="Normal 2 2 2" xfId="326"/>
    <cellStyle name="Normal 2 2 3" xfId="327"/>
    <cellStyle name="Normal 2 3" xfId="328"/>
    <cellStyle name="Normal 2 4" xfId="329"/>
    <cellStyle name="Normal 2 5" xfId="330"/>
    <cellStyle name="Normal 2 6" xfId="331"/>
    <cellStyle name="Normal 2 7" xfId="332"/>
    <cellStyle name="Normal 2_3.05 Allocation Method 2010 GTR WF" xfId="333"/>
    <cellStyle name="Normal 3" xfId="334"/>
    <cellStyle name="Normal 3 2" xfId="335"/>
    <cellStyle name="Normal 3 3" xfId="336"/>
    <cellStyle name="Normal 3 4" xfId="337"/>
    <cellStyle name="Normal 3 5" xfId="338"/>
    <cellStyle name="Normal 3 6" xfId="339"/>
    <cellStyle name="Normal 3_Net Classified Plant" xfId="340"/>
    <cellStyle name="Normal 4" xfId="341"/>
    <cellStyle name="Normal 4 2" xfId="342"/>
    <cellStyle name="Normal 4_3.05 Allocation Method 2010 GTR WF" xfId="343"/>
    <cellStyle name="Normal 5" xfId="344"/>
    <cellStyle name="Normal 6" xfId="345"/>
    <cellStyle name="Normal 7" xfId="346"/>
    <cellStyle name="Normal 8" xfId="347"/>
    <cellStyle name="Normal 9" xfId="348"/>
    <cellStyle name="Note" xfId="349"/>
    <cellStyle name="Note 10" xfId="350"/>
    <cellStyle name="Note 11" xfId="351"/>
    <cellStyle name="Note 12" xfId="352"/>
    <cellStyle name="Note 2" xfId="353"/>
    <cellStyle name="Note 3" xfId="354"/>
    <cellStyle name="Note 4" xfId="355"/>
    <cellStyle name="Note 5" xfId="356"/>
    <cellStyle name="Note 6" xfId="357"/>
    <cellStyle name="Note 7" xfId="358"/>
    <cellStyle name="Note 8" xfId="359"/>
    <cellStyle name="Note 9" xfId="360"/>
    <cellStyle name="Output" xfId="361"/>
    <cellStyle name="Percen - Style1" xfId="362"/>
    <cellStyle name="Percen - Style2" xfId="363"/>
    <cellStyle name="Percen - Style3" xfId="364"/>
    <cellStyle name="Percent" xfId="365"/>
    <cellStyle name="Percent (0)" xfId="366"/>
    <cellStyle name="Percent [2]" xfId="367"/>
    <cellStyle name="Percent 2" xfId="368"/>
    <cellStyle name="Percent 2 2" xfId="369"/>
    <cellStyle name="Percent 3" xfId="370"/>
    <cellStyle name="Percent 3 2" xfId="371"/>
    <cellStyle name="Percent 4" xfId="372"/>
    <cellStyle name="Percent 4 2" xfId="373"/>
    <cellStyle name="Percent 5" xfId="374"/>
    <cellStyle name="Percent 6" xfId="375"/>
    <cellStyle name="Percent 7" xfId="376"/>
    <cellStyle name="Percent 8" xfId="377"/>
    <cellStyle name="Processing" xfId="378"/>
    <cellStyle name="PSChar" xfId="379"/>
    <cellStyle name="PSDate" xfId="380"/>
    <cellStyle name="PSDec" xfId="381"/>
    <cellStyle name="PSHeading" xfId="382"/>
    <cellStyle name="PSInt" xfId="383"/>
    <cellStyle name="PSSpacer" xfId="384"/>
    <cellStyle name="purple - Style8" xfId="385"/>
    <cellStyle name="RED" xfId="386"/>
    <cellStyle name="Red - Style7" xfId="387"/>
    <cellStyle name="RED_04 07E Wild Horse Wind Expansion (C) (2)" xfId="388"/>
    <cellStyle name="Report" xfId="389"/>
    <cellStyle name="Report Bar" xfId="390"/>
    <cellStyle name="Report Heading" xfId="391"/>
    <cellStyle name="Report Percent" xfId="392"/>
    <cellStyle name="Report Unit Cost" xfId="393"/>
    <cellStyle name="Reports" xfId="394"/>
    <cellStyle name="Reports Total" xfId="395"/>
    <cellStyle name="Reports Unit Cost Total" xfId="396"/>
    <cellStyle name="Reports_Book9" xfId="397"/>
    <cellStyle name="RevList" xfId="398"/>
    <cellStyle name="round100" xfId="399"/>
    <cellStyle name="SAPBEXaggData" xfId="400"/>
    <cellStyle name="SAPBEXaggDataEmph" xfId="401"/>
    <cellStyle name="SAPBEXaggItem" xfId="402"/>
    <cellStyle name="SAPBEXaggItemX" xfId="403"/>
    <cellStyle name="SAPBEXchaText" xfId="404"/>
    <cellStyle name="SAPBEXchaText 2" xfId="405"/>
    <cellStyle name="SAPBEXexcBad7" xfId="406"/>
    <cellStyle name="SAPBEXexcBad8" xfId="407"/>
    <cellStyle name="SAPBEXexcBad9" xfId="408"/>
    <cellStyle name="SAPBEXexcCritical4" xfId="409"/>
    <cellStyle name="SAPBEXexcCritical5" xfId="410"/>
    <cellStyle name="SAPBEXexcCritical6" xfId="411"/>
    <cellStyle name="SAPBEXexcGood1" xfId="412"/>
    <cellStyle name="SAPBEXexcGood2" xfId="413"/>
    <cellStyle name="SAPBEXexcGood3" xfId="414"/>
    <cellStyle name="SAPBEXfilterDrill" xfId="415"/>
    <cellStyle name="SAPBEXfilterItem" xfId="416"/>
    <cellStyle name="SAPBEXfilterText" xfId="417"/>
    <cellStyle name="SAPBEXformats" xfId="418"/>
    <cellStyle name="SAPBEXheaderItem" xfId="419"/>
    <cellStyle name="SAPBEXheaderText" xfId="420"/>
    <cellStyle name="SAPBEXHLevel0" xfId="421"/>
    <cellStyle name="SAPBEXHLevel0X" xfId="422"/>
    <cellStyle name="SAPBEXHLevel1" xfId="423"/>
    <cellStyle name="SAPBEXHLevel1X" xfId="424"/>
    <cellStyle name="SAPBEXHLevel2" xfId="425"/>
    <cellStyle name="SAPBEXHLevel2X" xfId="426"/>
    <cellStyle name="SAPBEXHLevel3" xfId="427"/>
    <cellStyle name="SAPBEXHLevel3X" xfId="428"/>
    <cellStyle name="SAPBEXinputData" xfId="429"/>
    <cellStyle name="SAPBEXItemHeader" xfId="430"/>
    <cellStyle name="SAPBEXresData" xfId="431"/>
    <cellStyle name="SAPBEXresDataEmph" xfId="432"/>
    <cellStyle name="SAPBEXresItem" xfId="433"/>
    <cellStyle name="SAPBEXresItemX" xfId="434"/>
    <cellStyle name="SAPBEXstdData" xfId="435"/>
    <cellStyle name="SAPBEXstdDataEmph" xfId="436"/>
    <cellStyle name="SAPBEXstdItem" xfId="437"/>
    <cellStyle name="SAPBEXstdItemX" xfId="438"/>
    <cellStyle name="SAPBEXtitle" xfId="439"/>
    <cellStyle name="SAPBEXunassignedItem" xfId="440"/>
    <cellStyle name="SAPBEXundefined" xfId="441"/>
    <cellStyle name="shade" xfId="442"/>
    <cellStyle name="Sheet Title" xfId="443"/>
    <cellStyle name="StmtTtl1" xfId="444"/>
    <cellStyle name="StmtTtl1 2" xfId="445"/>
    <cellStyle name="StmtTtl1 3" xfId="446"/>
    <cellStyle name="StmtTtl1 4" xfId="447"/>
    <cellStyle name="StmtTtl2" xfId="448"/>
    <cellStyle name="STYL1 - Style1" xfId="449"/>
    <cellStyle name="Style 1" xfId="450"/>
    <cellStyle name="Style 1 2" xfId="451"/>
    <cellStyle name="Style 1 3" xfId="452"/>
    <cellStyle name="Style 1 4" xfId="453"/>
    <cellStyle name="Style 1_4 31 Regulatory Assets and Liabilities  7 06- Exhibit D" xfId="454"/>
    <cellStyle name="Subtotal" xfId="455"/>
    <cellStyle name="Sub-total" xfId="456"/>
    <cellStyle name="taples Plaza" xfId="457"/>
    <cellStyle name="Tickmark" xfId="458"/>
    <cellStyle name="Title" xfId="459"/>
    <cellStyle name="Title: Major" xfId="460"/>
    <cellStyle name="Title: Minor" xfId="461"/>
    <cellStyle name="Title: Worksheet" xfId="462"/>
    <cellStyle name="Total" xfId="463"/>
    <cellStyle name="Total4 - Style4" xfId="464"/>
    <cellStyle name="Warning Text" xfId="4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externalLink" Target="externalLinks/externalLink11.xml" /><Relationship Id="rId26" Type="http://schemas.openxmlformats.org/officeDocument/2006/relationships/externalLink" Target="externalLinks/externalLink12.xml" /><Relationship Id="rId27" Type="http://schemas.openxmlformats.org/officeDocument/2006/relationships/externalLink" Target="externalLinks/externalLink13.xml" /><Relationship Id="rId28" Type="http://schemas.openxmlformats.org/officeDocument/2006/relationships/externalLink" Target="externalLinks/externalLink14.xml" /><Relationship Id="rId29" Type="http://schemas.openxmlformats.org/officeDocument/2006/relationships/externalLink" Target="externalLinks/externalLink15.xml" /><Relationship Id="rId30" Type="http://schemas.openxmlformats.org/officeDocument/2006/relationships/externalLink" Target="externalLinks/externalLink16.xml" /><Relationship Id="rId31" Type="http://schemas.openxmlformats.org/officeDocument/2006/relationships/externalLink" Target="externalLinks/externalLink17.xml" /><Relationship Id="rId32" Type="http://schemas.openxmlformats.org/officeDocument/2006/relationships/externalLink" Target="externalLinks/externalLink18.xml" /><Relationship Id="rId33" Type="http://schemas.openxmlformats.org/officeDocument/2006/relationships/externalLink" Target="externalLinks/externalLink19.xml" /><Relationship Id="rId34" Type="http://schemas.openxmlformats.org/officeDocument/2006/relationships/externalLink" Target="externalLinks/externalLink20.xml" /><Relationship Id="rId35" Type="http://schemas.openxmlformats.org/officeDocument/2006/relationships/externalLink" Target="externalLinks/externalLink21.xml" /><Relationship Id="rId36" Type="http://schemas.openxmlformats.org/officeDocument/2006/relationships/externalLink" Target="externalLinks/externalLink22.xml" /><Relationship Id="rId37" Type="http://schemas.openxmlformats.org/officeDocument/2006/relationships/externalLink" Target="externalLinks/externalLink23.xml" /><Relationship Id="rId38" Type="http://schemas.openxmlformats.org/officeDocument/2006/relationships/externalLink" Target="externalLinks/externalLink24.xml" /><Relationship Id="rId39" Type="http://schemas.openxmlformats.org/officeDocument/2006/relationships/externalLink" Target="externalLinks/externalLink25.xml" /><Relationship Id="rId40" Type="http://schemas.openxmlformats.org/officeDocument/2006/relationships/externalLink" Target="externalLinks/externalLink26.xml" /><Relationship Id="rId41" Type="http://schemas.openxmlformats.org/officeDocument/2006/relationships/externalLink" Target="externalLinks/externalLink27.xml" /><Relationship Id="rId42" Type="http://schemas.openxmlformats.org/officeDocument/2006/relationships/externalLink" Target="externalLinks/externalLink28.xml" /><Relationship Id="rId43" Type="http://schemas.openxmlformats.org/officeDocument/2006/relationships/externalLink" Target="externalLinks/externalLink29.xml" /><Relationship Id="rId44" Type="http://schemas.openxmlformats.org/officeDocument/2006/relationships/externalLink" Target="externalLinks/externalLink30.xml" /><Relationship Id="rId45" Type="http://schemas.openxmlformats.org/officeDocument/2006/relationships/externalLink" Target="externalLinks/externalLink31.xml" /><Relationship Id="rId46" Type="http://schemas.openxmlformats.org/officeDocument/2006/relationships/externalLink" Target="externalLinks/externalLink32.xml" /><Relationship Id="rId47" Type="http://schemas.openxmlformats.org/officeDocument/2006/relationships/externalLink" Target="externalLinks/externalLink33.xml" /><Relationship Id="rId48" Type="http://schemas.openxmlformats.org/officeDocument/2006/relationships/externalLink" Target="externalLinks/externalLink34.xml" /><Relationship Id="rId49" Type="http://schemas.openxmlformats.org/officeDocument/2006/relationships/externalLink" Target="externalLinks/externalLink35.xml" /><Relationship Id="rId50" Type="http://schemas.openxmlformats.org/officeDocument/2006/relationships/externalLink" Target="externalLinks/externalLink36.xml" /><Relationship Id="rId51" Type="http://schemas.openxmlformats.org/officeDocument/2006/relationships/externalLink" Target="externalLinks/externalLink37.xml" /><Relationship Id="rId52" Type="http://schemas.openxmlformats.org/officeDocument/2006/relationships/externalLink" Target="externalLinks/externalLink38.xml" /><Relationship Id="rId53" Type="http://schemas.openxmlformats.org/officeDocument/2006/relationships/externalLink" Target="externalLinks/externalLink39.xml" /><Relationship Id="rId54" Type="http://schemas.openxmlformats.org/officeDocument/2006/relationships/externalLink" Target="externalLinks/externalLink40.xml" /><Relationship Id="rId55" Type="http://schemas.openxmlformats.org/officeDocument/2006/relationships/externalLink" Target="externalLinks/externalLink41.xml" /><Relationship Id="rId56" Type="http://schemas.openxmlformats.org/officeDocument/2006/relationships/externalLink" Target="externalLinks/externalLink42.xml" /><Relationship Id="rId57" Type="http://schemas.openxmlformats.org/officeDocument/2006/relationships/externalLink" Target="externalLinks/externalLink43.xml" /><Relationship Id="rId58" Type="http://schemas.openxmlformats.org/officeDocument/2006/relationships/externalLink" Target="externalLinks/externalLink44.xml" /><Relationship Id="rId59" Type="http://schemas.openxmlformats.org/officeDocument/2006/relationships/externalLink" Target="externalLinks/externalLink45.xml" /><Relationship Id="rId60" Type="http://schemas.openxmlformats.org/officeDocument/2006/relationships/externalLink" Target="externalLinks/externalLink46.xml" /><Relationship Id="rId61" Type="http://schemas.openxmlformats.org/officeDocument/2006/relationships/externalLink" Target="externalLinks/externalLink47.xml" /><Relationship Id="rId62" Type="http://schemas.openxmlformats.org/officeDocument/2006/relationships/externalLink" Target="externalLinks/externalLink48.xml" /><Relationship Id="rId63" Type="http://schemas.openxmlformats.org/officeDocument/2006/relationships/externalLink" Target="externalLinks/externalLink49.xml" /><Relationship Id="rId64" Type="http://schemas.openxmlformats.org/officeDocument/2006/relationships/externalLink" Target="externalLinks/externalLink50.xml" /><Relationship Id="rId65" Type="http://schemas.openxmlformats.org/officeDocument/2006/relationships/externalLink" Target="externalLinks/externalLink51.xml" /><Relationship Id="rId66" Type="http://schemas.openxmlformats.org/officeDocument/2006/relationships/externalLink" Target="externalLinks/externalLink52.xml" /><Relationship Id="rId67" Type="http://schemas.openxmlformats.org/officeDocument/2006/relationships/externalLink" Target="externalLinks/externalLink53.xml" /><Relationship Id="rId68" Type="http://schemas.openxmlformats.org/officeDocument/2006/relationships/externalLink" Target="externalLinks/externalLink54.xml" /><Relationship Id="rId69" Type="http://schemas.openxmlformats.org/officeDocument/2006/relationships/externalLink" Target="externalLinks/externalLink55.xml" /><Relationship Id="rId70" Type="http://schemas.openxmlformats.org/officeDocument/2006/relationships/externalLink" Target="externalLinks/externalLink56.xml" /><Relationship Id="rId71" Type="http://schemas.openxmlformats.org/officeDocument/2006/relationships/externalLink" Target="externalLinks/externalLink57.xml" /><Relationship Id="rId72" Type="http://schemas.openxmlformats.org/officeDocument/2006/relationships/externalLink" Target="externalLinks/externalLink58.xml" /><Relationship Id="rId73" Type="http://schemas.openxmlformats.org/officeDocument/2006/relationships/externalLink" Target="externalLinks/externalLink59.xml" /><Relationship Id="rId74" Type="http://schemas.openxmlformats.org/officeDocument/2006/relationships/externalLink" Target="externalLinks/externalLink60.xml" /><Relationship Id="rId75" Type="http://schemas.openxmlformats.org/officeDocument/2006/relationships/externalLink" Target="externalLinks/externalLink61.xml" /><Relationship Id="rId76" Type="http://schemas.openxmlformats.org/officeDocument/2006/relationships/externalLink" Target="externalLinks/externalLink62.xml" /><Relationship Id="rId77" Type="http://schemas.openxmlformats.org/officeDocument/2006/relationships/externalLink" Target="externalLinks/externalLink63.xml" /><Relationship Id="rId78" Type="http://schemas.openxmlformats.org/officeDocument/2006/relationships/externalLink" Target="externalLinks/externalLink64.xml" /><Relationship Id="rId79" Type="http://schemas.openxmlformats.org/officeDocument/2006/relationships/externalLink" Target="externalLinks/externalLink65.xml" /><Relationship Id="rId80" Type="http://schemas.openxmlformats.org/officeDocument/2006/relationships/externalLink" Target="externalLinks/externalLink66.xml" /><Relationship Id="rId81" Type="http://schemas.openxmlformats.org/officeDocument/2006/relationships/externalLink" Target="externalLinks/externalLink67.xml" /><Relationship Id="rId82" Type="http://schemas.openxmlformats.org/officeDocument/2006/relationships/externalLink" Target="externalLinks/externalLink68.xml" /><Relationship Id="rId83" Type="http://schemas.openxmlformats.org/officeDocument/2006/relationships/externalLink" Target="externalLinks/externalLink69.xml" /><Relationship Id="rId84" Type="http://schemas.openxmlformats.org/officeDocument/2006/relationships/externalLink" Target="externalLinks/externalLink70.xml" /><Relationship Id="rId85" Type="http://schemas.openxmlformats.org/officeDocument/2006/relationships/externalLink" Target="externalLinks/externalLink71.xml" /><Relationship Id="rId86" Type="http://schemas.openxmlformats.org/officeDocument/2006/relationships/externalLink" Target="externalLinks/externalLink72.xml" /><Relationship Id="rId87" Type="http://schemas.openxmlformats.org/officeDocument/2006/relationships/externalLink" Target="externalLinks/externalLink73.xml" /><Relationship Id="rId88" Type="http://schemas.openxmlformats.org/officeDocument/2006/relationships/externalLink" Target="externalLinks/externalLink74.xml" /><Relationship Id="rId89" Type="http://schemas.openxmlformats.org/officeDocument/2006/relationships/externalLink" Target="externalLinks/externalLink75.xml" /><Relationship Id="rId90" Type="http://schemas.openxmlformats.org/officeDocument/2006/relationships/externalLink" Target="externalLinks/externalLink76.xml" /><Relationship Id="rId91" Type="http://schemas.openxmlformats.org/officeDocument/2006/relationships/externalLink" Target="externalLinks/externalLink77.xml" /><Relationship Id="rId92" Type="http://schemas.openxmlformats.org/officeDocument/2006/relationships/externalLink" Target="externalLinks/externalLink78.xml" /><Relationship Id="rId93" Type="http://schemas.openxmlformats.org/officeDocument/2006/relationships/externalLink" Target="externalLinks/externalLink79.xml" /><Relationship Id="rId94" Type="http://schemas.openxmlformats.org/officeDocument/2006/relationships/externalLink" Target="externalLinks/externalLink80.xml" /><Relationship Id="rId95" Type="http://schemas.openxmlformats.org/officeDocument/2006/relationships/externalLink" Target="externalLinks/externalLink81.xml" /><Relationship Id="rId96" Type="http://schemas.openxmlformats.org/officeDocument/2006/relationships/externalLink" Target="externalLinks/externalLink82.xml" /><Relationship Id="rId97" Type="http://schemas.openxmlformats.org/officeDocument/2006/relationships/externalLink" Target="externalLinks/externalLink83.xml" /><Relationship Id="rId98" Type="http://schemas.openxmlformats.org/officeDocument/2006/relationships/externalLink" Target="externalLinks/externalLink84.xml" /><Relationship Id="rId99" Type="http://schemas.openxmlformats.org/officeDocument/2006/relationships/externalLink" Target="externalLinks/externalLink85.xml" /><Relationship Id="rId100" Type="http://schemas.openxmlformats.org/officeDocument/2006/relationships/externalLink" Target="externalLinks/externalLink86.xml" /><Relationship Id="rId101" Type="http://schemas.openxmlformats.org/officeDocument/2006/relationships/externalLink" Target="externalLinks/externalLink87.xml" /><Relationship Id="rId102" Type="http://schemas.openxmlformats.org/officeDocument/2006/relationships/externalLink" Target="externalLinks/externalLink88.xml" /><Relationship Id="rId103" Type="http://schemas.openxmlformats.org/officeDocument/2006/relationships/externalLink" Target="externalLinks/externalLink89.xml" /><Relationship Id="rId104" Type="http://schemas.openxmlformats.org/officeDocument/2006/relationships/externalLink" Target="externalLinks/externalLink90.xml" /><Relationship Id="rId105" Type="http://schemas.openxmlformats.org/officeDocument/2006/relationships/externalLink" Target="externalLinks/externalLink91.xml" /><Relationship Id="rId106" Type="http://schemas.openxmlformats.org/officeDocument/2006/relationships/externalLink" Target="externalLinks/externalLink92.xml" /><Relationship Id="rId107" Type="http://schemas.openxmlformats.org/officeDocument/2006/relationships/externalLink" Target="externalLinks/externalLink93.xml" /><Relationship Id="rId108" Type="http://schemas.openxmlformats.org/officeDocument/2006/relationships/externalLink" Target="externalLinks/externalLink94.xml" /><Relationship Id="rId109" Type="http://schemas.openxmlformats.org/officeDocument/2006/relationships/externalLink" Target="externalLinks/externalLink95.xml" /><Relationship Id="rId110" Type="http://schemas.openxmlformats.org/officeDocument/2006/relationships/externalLink" Target="externalLinks/externalLink96.xml" /><Relationship Id="rId111" Type="http://schemas.openxmlformats.org/officeDocument/2006/relationships/externalLink" Target="externalLinks/externalLink97.xml" /><Relationship Id="rId112" Type="http://schemas.openxmlformats.org/officeDocument/2006/relationships/externalLink" Target="externalLinks/externalLink98.xml" /><Relationship Id="rId113" Type="http://schemas.openxmlformats.org/officeDocument/2006/relationships/externalLink" Target="externalLinks/externalLink99.xml" /><Relationship Id="rId114" Type="http://schemas.openxmlformats.org/officeDocument/2006/relationships/externalLink" Target="externalLinks/externalLink100.xml" /><Relationship Id="rId115" Type="http://schemas.openxmlformats.org/officeDocument/2006/relationships/externalLink" Target="externalLinks/externalLink101.xml" /><Relationship Id="rId116" Type="http://schemas.openxmlformats.org/officeDocument/2006/relationships/externalLink" Target="externalLinks/externalLink102.xml" /><Relationship Id="rId117" Type="http://schemas.openxmlformats.org/officeDocument/2006/relationships/externalLink" Target="externalLinks/externalLink103.xml" /><Relationship Id="rId118" Type="http://schemas.openxmlformats.org/officeDocument/2006/relationships/externalLink" Target="externalLinks/externalLink104.xml" /><Relationship Id="rId1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npeder\Local%20Settings\Temporary%20Internet%20Files\Content.Outlook\966INFBW\Final%20SOG%2008-2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Cost%20Accounting\Resource%20Costs\QF\QF%20Nooksack\Nooksack_wboo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GrpRevnu\PUBLIC\Monthly%20Regulatory%20Reports\2010%20IS%20and%20Balance%20Sheet%20Reports\WC\4th%20Quarter\MRM-04%20Repairs%20Removal%20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ExRepositorySheet"/>
      <sheetName val="Monthly"/>
      <sheetName val="YTD"/>
      <sheetName val="12ME"/>
      <sheetName val="Graph"/>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_1"/>
      <sheetName val="Sheet1"/>
      <sheetName val="Tab_1 strat plan 05"/>
      <sheetName val="Sheet3"/>
      <sheetName val="Tab_1_strat_plan_0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of Tax Adjustment"/>
      <sheetName val="ADIT Summary for Electric"/>
      <sheetName val="ADIT Summary for G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E28"/>
  <sheetViews>
    <sheetView tabSelected="1" zoomScalePageLayoutView="0" workbookViewId="0" topLeftCell="A1">
      <selection activeCell="D24" sqref="D24"/>
    </sheetView>
  </sheetViews>
  <sheetFormatPr defaultColWidth="9.140625" defaultRowHeight="15"/>
  <cols>
    <col min="1" max="1" width="5.57421875" style="0" customWidth="1"/>
    <col min="2" max="2" width="54.57421875" style="0" customWidth="1"/>
    <col min="3" max="3" width="11.7109375" style="0" customWidth="1"/>
    <col min="4" max="4" width="13.00390625" style="0" customWidth="1"/>
    <col min="5" max="5" width="14.7109375" style="0" customWidth="1"/>
  </cols>
  <sheetData>
    <row r="2" spans="1:5" ht="15">
      <c r="A2" s="1"/>
      <c r="B2" s="1"/>
      <c r="C2" s="1"/>
      <c r="D2" s="1"/>
      <c r="E2" s="67" t="s">
        <v>195</v>
      </c>
    </row>
    <row r="3" spans="1:5" ht="15.75" thickBot="1">
      <c r="A3" s="1"/>
      <c r="B3" s="1"/>
      <c r="C3" s="1"/>
      <c r="D3" s="1"/>
      <c r="E3" s="67" t="s">
        <v>201</v>
      </c>
    </row>
    <row r="4" spans="1:5" ht="15.75" thickBot="1">
      <c r="A4" s="2"/>
      <c r="B4" s="3"/>
      <c r="C4" s="2"/>
      <c r="D4" s="2"/>
      <c r="E4" s="68" t="s">
        <v>202</v>
      </c>
    </row>
    <row r="5" spans="1:5" ht="15">
      <c r="A5" s="4" t="s">
        <v>13</v>
      </c>
      <c r="B5" s="5"/>
      <c r="C5" s="5"/>
      <c r="D5" s="5"/>
      <c r="E5" s="5"/>
    </row>
    <row r="6" spans="1:5" ht="15">
      <c r="A6" s="5" t="s">
        <v>16</v>
      </c>
      <c r="B6" s="6"/>
      <c r="C6" s="6"/>
      <c r="D6" s="6"/>
      <c r="E6" s="6"/>
    </row>
    <row r="7" spans="1:5" ht="15">
      <c r="A7" s="5" t="s">
        <v>166</v>
      </c>
      <c r="B7" s="6"/>
      <c r="C7" s="6"/>
      <c r="D7" s="6"/>
      <c r="E7" s="6"/>
    </row>
    <row r="8" spans="1:5" ht="15">
      <c r="A8" s="5" t="s">
        <v>194</v>
      </c>
      <c r="B8" s="6"/>
      <c r="C8" s="6"/>
      <c r="D8" s="6"/>
      <c r="E8" s="6"/>
    </row>
    <row r="9" spans="1:5" ht="15">
      <c r="A9" s="4"/>
      <c r="B9" s="6"/>
      <c r="C9" s="6"/>
      <c r="D9" s="6"/>
      <c r="E9" s="6"/>
    </row>
    <row r="10" spans="1:5" ht="15">
      <c r="A10" s="7" t="s">
        <v>0</v>
      </c>
      <c r="B10" s="8"/>
      <c r="C10" s="7"/>
      <c r="D10" s="7"/>
      <c r="E10" s="7"/>
    </row>
    <row r="11" spans="1:5" ht="15">
      <c r="A11" s="9" t="s">
        <v>1</v>
      </c>
      <c r="B11" s="10" t="s">
        <v>2</v>
      </c>
      <c r="C11" s="11" t="s">
        <v>145</v>
      </c>
      <c r="D11" s="11" t="s">
        <v>146</v>
      </c>
      <c r="E11" s="11" t="s">
        <v>3</v>
      </c>
    </row>
    <row r="12" spans="1:5" ht="15">
      <c r="A12" s="12"/>
      <c r="B12" s="13"/>
      <c r="C12" s="13"/>
      <c r="D12" s="13"/>
      <c r="E12" s="13"/>
    </row>
    <row r="13" spans="1:5" ht="15">
      <c r="A13" s="14">
        <v>1</v>
      </c>
      <c r="B13" s="15" t="s">
        <v>144</v>
      </c>
      <c r="C13" s="57">
        <f>'FERC 925 by Month'!G63</f>
        <v>111906.9486</v>
      </c>
      <c r="D13" s="57">
        <f>'3 Yr Aver. Accruals-Gas'!B12</f>
        <v>70635.64953333333</v>
      </c>
      <c r="E13" s="50">
        <f>D13-C13</f>
        <v>-41271.299066666674</v>
      </c>
    </row>
    <row r="14" spans="1:5" ht="15">
      <c r="A14" s="14">
        <f>A13+1</f>
        <v>2</v>
      </c>
      <c r="B14" s="15" t="s">
        <v>148</v>
      </c>
      <c r="C14" s="62">
        <f>'FERC 925 by Month'!H63</f>
        <v>524688.345832</v>
      </c>
      <c r="D14" s="62">
        <f>' 3 Yr Aver. Payments-Gas'!B12</f>
        <v>649512.4631780008</v>
      </c>
      <c r="E14" s="55">
        <f>D14-C14</f>
        <v>124824.11734600074</v>
      </c>
    </row>
    <row r="15" spans="1:5" ht="15">
      <c r="A15" s="14">
        <f aca="true" t="shared" si="0" ref="A15:A20">A14+1</f>
        <v>3</v>
      </c>
      <c r="B15" s="15" t="s">
        <v>149</v>
      </c>
      <c r="C15" s="53">
        <f>SUM(C13:C14)</f>
        <v>636595.294432</v>
      </c>
      <c r="D15" s="53">
        <f>SUM(D13:D14)</f>
        <v>720148.1127113341</v>
      </c>
      <c r="E15" s="53">
        <f>SUM(E13:E14)</f>
        <v>83552.81827933407</v>
      </c>
    </row>
    <row r="16" spans="1:5" ht="15">
      <c r="A16" s="14">
        <f t="shared" si="0"/>
        <v>4</v>
      </c>
      <c r="B16" s="17"/>
      <c r="C16" s="51"/>
      <c r="D16" s="51"/>
      <c r="E16" s="52"/>
    </row>
    <row r="17" spans="1:5" ht="15">
      <c r="A17" s="14">
        <f t="shared" si="0"/>
        <v>5</v>
      </c>
      <c r="B17" s="15" t="s">
        <v>150</v>
      </c>
      <c r="C17" s="51"/>
      <c r="D17" s="51"/>
      <c r="E17" s="50">
        <f>E15</f>
        <v>83552.81827933407</v>
      </c>
    </row>
    <row r="18" spans="1:5" ht="15">
      <c r="A18" s="14">
        <f t="shared" si="0"/>
        <v>6</v>
      </c>
      <c r="B18" s="20" t="s">
        <v>44</v>
      </c>
      <c r="C18" s="18"/>
      <c r="D18" s="63">
        <v>0.35</v>
      </c>
      <c r="E18" s="59">
        <f>ROUND(-E17*D18,0)</f>
        <v>-29243</v>
      </c>
    </row>
    <row r="19" spans="1:5" ht="15">
      <c r="A19" s="14">
        <f t="shared" si="0"/>
        <v>7</v>
      </c>
      <c r="B19" s="12"/>
      <c r="C19" s="58"/>
      <c r="D19" s="58"/>
      <c r="E19" s="54"/>
    </row>
    <row r="20" spans="1:5" ht="15.75" thickBot="1">
      <c r="A20" s="14">
        <f t="shared" si="0"/>
        <v>8</v>
      </c>
      <c r="B20" s="24" t="s">
        <v>45</v>
      </c>
      <c r="C20" s="19"/>
      <c r="E20" s="56">
        <f>-E17-E18</f>
        <v>-54309.81827933407</v>
      </c>
    </row>
    <row r="21" spans="1:5" ht="15.75" thickTop="1">
      <c r="A21" s="14"/>
      <c r="B21" s="12"/>
      <c r="C21" s="58"/>
      <c r="D21" s="58"/>
      <c r="E21" s="54"/>
    </row>
    <row r="22" spans="1:5" ht="15">
      <c r="A22" s="14"/>
      <c r="B22" s="12"/>
      <c r="C22" s="58"/>
      <c r="D22" s="58"/>
      <c r="E22" s="54"/>
    </row>
    <row r="23" spans="1:5" ht="15">
      <c r="A23" s="14"/>
      <c r="B23" s="20"/>
      <c r="C23" s="60"/>
      <c r="D23" s="60"/>
      <c r="E23" s="54"/>
    </row>
    <row r="24" spans="1:5" ht="15">
      <c r="A24" s="14"/>
      <c r="B24" s="20"/>
      <c r="C24" s="60"/>
      <c r="D24" s="60"/>
      <c r="E24" s="54"/>
    </row>
    <row r="25" spans="1:5" ht="15">
      <c r="A25" s="14"/>
      <c r="B25" s="20"/>
      <c r="C25" s="21"/>
      <c r="D25" s="21"/>
      <c r="E25" s="16"/>
    </row>
    <row r="26" spans="1:5" ht="15">
      <c r="A26" s="14"/>
      <c r="B26" s="22"/>
      <c r="C26" s="23"/>
      <c r="D26" s="23"/>
      <c r="E26" s="61"/>
    </row>
    <row r="27" spans="1:5" ht="15">
      <c r="A27" s="14"/>
      <c r="B27" s="24"/>
      <c r="C27" s="24"/>
      <c r="D27" s="24"/>
      <c r="E27" s="17"/>
    </row>
    <row r="28" spans="1:5" ht="15">
      <c r="A28" s="12"/>
      <c r="B28" s="12"/>
      <c r="C28" s="12"/>
      <c r="D28" s="12"/>
      <c r="E28" s="12"/>
    </row>
  </sheetData>
  <sheetProtection/>
  <printOptions/>
  <pageMargins left="0.7" right="0.7" top="0.75" bottom="0.75" header="0.3" footer="0.3"/>
  <pageSetup horizontalDpi="600" verticalDpi="600" orientation="portrait" scale="90" r:id="rId1"/>
</worksheet>
</file>

<file path=xl/worksheets/sheet10.xml><?xml version="1.0" encoding="utf-8"?>
<worksheet xmlns="http://schemas.openxmlformats.org/spreadsheetml/2006/main" xmlns:r="http://schemas.openxmlformats.org/officeDocument/2006/relationships">
  <dimension ref="A1:B31"/>
  <sheetViews>
    <sheetView zoomScalePageLayoutView="0" workbookViewId="0" topLeftCell="A1">
      <selection activeCell="J43" sqref="J43"/>
    </sheetView>
  </sheetViews>
  <sheetFormatPr defaultColWidth="9.140625" defaultRowHeight="15"/>
  <cols>
    <col min="1" max="1" width="54.421875" style="0" customWidth="1"/>
    <col min="2" max="2" width="16.00390625" style="0" customWidth="1"/>
  </cols>
  <sheetData>
    <row r="1" ht="15">
      <c r="A1" t="s">
        <v>173</v>
      </c>
    </row>
    <row r="2" ht="15">
      <c r="A2" t="s">
        <v>167</v>
      </c>
    </row>
    <row r="3" ht="15">
      <c r="A3" t="s">
        <v>46</v>
      </c>
    </row>
    <row r="4" ht="15">
      <c r="A4" t="s">
        <v>47</v>
      </c>
    </row>
    <row r="5" ht="15">
      <c r="A5" s="64" t="s">
        <v>78</v>
      </c>
    </row>
    <row r="7" spans="1:2" ht="15">
      <c r="A7" s="64" t="s">
        <v>48</v>
      </c>
      <c r="B7" s="182" t="s">
        <v>49</v>
      </c>
    </row>
    <row r="8" spans="1:2" ht="15">
      <c r="A8" t="s">
        <v>50</v>
      </c>
      <c r="B8" s="65">
        <v>4011036.18</v>
      </c>
    </row>
    <row r="9" spans="1:2" ht="15">
      <c r="A9" t="s">
        <v>51</v>
      </c>
      <c r="B9" s="65">
        <v>21660.61</v>
      </c>
    </row>
    <row r="10" spans="1:2" ht="15">
      <c r="A10" t="s">
        <v>52</v>
      </c>
      <c r="B10" s="65">
        <v>2980.65</v>
      </c>
    </row>
    <row r="11" spans="1:2" ht="15">
      <c r="A11" t="s">
        <v>53</v>
      </c>
      <c r="B11" s="65">
        <v>4035677.44</v>
      </c>
    </row>
    <row r="12" spans="1:2" ht="15">
      <c r="A12" t="s">
        <v>54</v>
      </c>
      <c r="B12" s="65">
        <v>713399.29</v>
      </c>
    </row>
    <row r="13" spans="1:2" ht="15">
      <c r="A13" t="s">
        <v>55</v>
      </c>
      <c r="B13" s="65">
        <v>713399.29</v>
      </c>
    </row>
    <row r="14" spans="1:2" ht="15">
      <c r="A14" t="s">
        <v>56</v>
      </c>
      <c r="B14" s="65">
        <v>49285.32</v>
      </c>
    </row>
    <row r="15" spans="1:2" ht="15">
      <c r="A15" t="s">
        <v>57</v>
      </c>
      <c r="B15" s="65">
        <v>132823.3</v>
      </c>
    </row>
    <row r="16" spans="1:2" ht="15">
      <c r="A16" t="s">
        <v>58</v>
      </c>
      <c r="B16" s="65">
        <v>-2418425.17</v>
      </c>
    </row>
    <row r="17" spans="1:2" ht="15">
      <c r="A17" t="s">
        <v>60</v>
      </c>
      <c r="B17" s="65">
        <v>584263.02</v>
      </c>
    </row>
    <row r="18" spans="1:2" ht="15">
      <c r="A18" t="s">
        <v>61</v>
      </c>
      <c r="B18" s="65">
        <v>50950.56</v>
      </c>
    </row>
    <row r="19" spans="1:2" ht="15">
      <c r="A19" t="s">
        <v>62</v>
      </c>
      <c r="B19" s="65">
        <v>655.57</v>
      </c>
    </row>
    <row r="20" spans="1:2" ht="15">
      <c r="A20" t="s">
        <v>63</v>
      </c>
      <c r="B20" s="65">
        <v>1781743.24</v>
      </c>
    </row>
    <row r="21" spans="1:2" ht="15">
      <c r="A21" t="s">
        <v>64</v>
      </c>
      <c r="B21" s="65">
        <v>109425</v>
      </c>
    </row>
    <row r="22" spans="1:2" ht="15">
      <c r="A22" t="s">
        <v>65</v>
      </c>
      <c r="B22" s="65">
        <v>2411239.52</v>
      </c>
    </row>
    <row r="23" spans="1:2" ht="15">
      <c r="A23" t="s">
        <v>66</v>
      </c>
      <c r="B23" s="65">
        <v>154000</v>
      </c>
    </row>
    <row r="24" spans="1:2" ht="15">
      <c r="A24" t="s">
        <v>67</v>
      </c>
      <c r="B24" s="65">
        <v>256946.7</v>
      </c>
    </row>
    <row r="25" spans="1:2" ht="15">
      <c r="A25" t="s">
        <v>68</v>
      </c>
      <c r="B25" s="65">
        <v>556353.87</v>
      </c>
    </row>
    <row r="26" spans="1:2" ht="15">
      <c r="A26" t="s">
        <v>69</v>
      </c>
      <c r="B26" s="65">
        <v>1660173.84</v>
      </c>
    </row>
    <row r="27" spans="1:2" ht="15">
      <c r="A27" t="s">
        <v>70</v>
      </c>
      <c r="B27" s="65">
        <v>-986307.78</v>
      </c>
    </row>
    <row r="28" spans="1:2" ht="15">
      <c r="A28" t="s">
        <v>169</v>
      </c>
      <c r="B28" s="65">
        <v>4027.91</v>
      </c>
    </row>
    <row r="29" spans="1:2" ht="15">
      <c r="A29" t="s">
        <v>71</v>
      </c>
      <c r="B29" s="65">
        <v>4347154.9</v>
      </c>
    </row>
    <row r="30" spans="1:2" ht="15">
      <c r="A30" t="s">
        <v>72</v>
      </c>
      <c r="B30" s="65">
        <v>9096231.63</v>
      </c>
    </row>
    <row r="31" spans="1:2" ht="15">
      <c r="A31" s="64" t="s">
        <v>73</v>
      </c>
      <c r="B31" s="66">
        <v>9096231.63</v>
      </c>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B30"/>
  <sheetViews>
    <sheetView zoomScalePageLayoutView="0" workbookViewId="0" topLeftCell="A1">
      <selection activeCell="A5" sqref="A5"/>
    </sheetView>
  </sheetViews>
  <sheetFormatPr defaultColWidth="9.140625" defaultRowHeight="15"/>
  <cols>
    <col min="1" max="1" width="52.8515625" style="0" customWidth="1"/>
    <col min="2" max="2" width="15.57421875" style="0" customWidth="1"/>
  </cols>
  <sheetData>
    <row r="1" ht="15">
      <c r="A1" t="s">
        <v>171</v>
      </c>
    </row>
    <row r="2" ht="15">
      <c r="A2" t="s">
        <v>167</v>
      </c>
    </row>
    <row r="3" ht="15">
      <c r="A3" t="s">
        <v>46</v>
      </c>
    </row>
    <row r="4" ht="15">
      <c r="A4" t="s">
        <v>47</v>
      </c>
    </row>
    <row r="5" ht="15">
      <c r="A5" s="64" t="s">
        <v>78</v>
      </c>
    </row>
    <row r="7" spans="1:2" ht="15">
      <c r="A7" s="64" t="s">
        <v>48</v>
      </c>
      <c r="B7" s="182" t="s">
        <v>49</v>
      </c>
    </row>
    <row r="8" spans="1:2" ht="15">
      <c r="A8" t="s">
        <v>50</v>
      </c>
      <c r="B8" s="65">
        <v>1513337.28</v>
      </c>
    </row>
    <row r="9" spans="1:2" ht="15">
      <c r="A9" t="s">
        <v>51</v>
      </c>
      <c r="B9" s="65">
        <v>22534.07</v>
      </c>
    </row>
    <row r="10" spans="1:2" ht="15">
      <c r="A10" t="s">
        <v>53</v>
      </c>
      <c r="B10" s="65">
        <v>1535871.35</v>
      </c>
    </row>
    <row r="11" spans="1:2" ht="15">
      <c r="A11" t="s">
        <v>54</v>
      </c>
      <c r="B11" s="65">
        <v>601514</v>
      </c>
    </row>
    <row r="12" spans="1:2" ht="15">
      <c r="A12" t="s">
        <v>55</v>
      </c>
      <c r="B12" s="65">
        <v>601514</v>
      </c>
    </row>
    <row r="13" spans="1:2" ht="15">
      <c r="A13" t="s">
        <v>56</v>
      </c>
      <c r="B13" s="65">
        <v>45901.07</v>
      </c>
    </row>
    <row r="14" spans="1:2" ht="15">
      <c r="A14" t="s">
        <v>57</v>
      </c>
      <c r="B14" s="65">
        <v>122369.17</v>
      </c>
    </row>
    <row r="15" spans="1:2" ht="15">
      <c r="A15" t="s">
        <v>58</v>
      </c>
      <c r="B15" s="65">
        <v>-2132460.97</v>
      </c>
    </row>
    <row r="16" spans="1:2" ht="15">
      <c r="A16" t="s">
        <v>60</v>
      </c>
      <c r="B16" s="65">
        <v>176574.36</v>
      </c>
    </row>
    <row r="17" spans="1:2" ht="15">
      <c r="A17" t="s">
        <v>61</v>
      </c>
      <c r="B17" s="65">
        <v>63256.64</v>
      </c>
    </row>
    <row r="18" spans="1:2" ht="15">
      <c r="A18" t="s">
        <v>63</v>
      </c>
      <c r="B18" s="65">
        <v>1117945.71</v>
      </c>
    </row>
    <row r="19" spans="1:2" ht="15">
      <c r="A19" t="s">
        <v>64</v>
      </c>
      <c r="B19" s="65">
        <v>11792</v>
      </c>
    </row>
    <row r="20" spans="1:2" ht="15">
      <c r="A20" t="s">
        <v>65</v>
      </c>
      <c r="B20" s="65">
        <v>2841715.43</v>
      </c>
    </row>
    <row r="21" spans="1:2" ht="15">
      <c r="A21" t="s">
        <v>66</v>
      </c>
      <c r="B21" s="65">
        <v>178590.77</v>
      </c>
    </row>
    <row r="22" spans="1:2" ht="15">
      <c r="A22" t="s">
        <v>74</v>
      </c>
      <c r="B22" s="65">
        <v>330</v>
      </c>
    </row>
    <row r="23" spans="1:2" ht="15">
      <c r="A23" t="s">
        <v>67</v>
      </c>
      <c r="B23" s="65">
        <v>329072.12</v>
      </c>
    </row>
    <row r="24" spans="1:2" ht="15">
      <c r="A24" t="s">
        <v>68</v>
      </c>
      <c r="B24" s="65">
        <v>580615.69</v>
      </c>
    </row>
    <row r="25" spans="1:2" ht="15">
      <c r="A25" t="s">
        <v>69</v>
      </c>
      <c r="B25" s="65">
        <v>2213142.28</v>
      </c>
    </row>
    <row r="26" spans="1:2" ht="15">
      <c r="A26" t="s">
        <v>70</v>
      </c>
      <c r="B26" s="65">
        <v>-1222107.43</v>
      </c>
    </row>
    <row r="27" spans="1:2" ht="15">
      <c r="A27" t="s">
        <v>169</v>
      </c>
      <c r="B27" s="65">
        <v>4000.26</v>
      </c>
    </row>
    <row r="28" spans="1:2" ht="15">
      <c r="A28" t="s">
        <v>71</v>
      </c>
      <c r="B28" s="65">
        <v>4330737.1</v>
      </c>
    </row>
    <row r="29" spans="1:2" ht="15">
      <c r="A29" t="s">
        <v>72</v>
      </c>
      <c r="B29" s="65">
        <v>6468122.45</v>
      </c>
    </row>
    <row r="30" spans="1:2" ht="15">
      <c r="A30" t="s">
        <v>73</v>
      </c>
      <c r="B30" s="66">
        <v>6468122.45</v>
      </c>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B34"/>
  <sheetViews>
    <sheetView zoomScalePageLayoutView="0" workbookViewId="0" topLeftCell="A1">
      <selection activeCell="A2" sqref="A2"/>
    </sheetView>
  </sheetViews>
  <sheetFormatPr defaultColWidth="9.140625" defaultRowHeight="15"/>
  <cols>
    <col min="1" max="1" width="54.28125" style="0" customWidth="1"/>
    <col min="2" max="2" width="16.00390625" style="0" customWidth="1"/>
  </cols>
  <sheetData>
    <row r="1" ht="15">
      <c r="A1" t="s">
        <v>172</v>
      </c>
    </row>
    <row r="2" ht="15">
      <c r="A2" t="s">
        <v>167</v>
      </c>
    </row>
    <row r="3" ht="15">
      <c r="A3" t="s">
        <v>46</v>
      </c>
    </row>
    <row r="4" ht="15">
      <c r="A4" t="s">
        <v>47</v>
      </c>
    </row>
    <row r="5" ht="15">
      <c r="A5" s="64" t="s">
        <v>78</v>
      </c>
    </row>
    <row r="7" spans="1:2" ht="15">
      <c r="A7" s="64" t="s">
        <v>48</v>
      </c>
      <c r="B7" s="182" t="s">
        <v>49</v>
      </c>
    </row>
    <row r="8" spans="1:2" ht="15">
      <c r="A8" t="s">
        <v>50</v>
      </c>
      <c r="B8" s="65">
        <v>864959.06</v>
      </c>
    </row>
    <row r="9" spans="1:2" ht="15">
      <c r="A9" t="s">
        <v>51</v>
      </c>
      <c r="B9" s="65">
        <v>25943.78</v>
      </c>
    </row>
    <row r="10" spans="1:2" ht="15">
      <c r="A10" t="s">
        <v>53</v>
      </c>
      <c r="B10" s="65">
        <v>890902.84</v>
      </c>
    </row>
    <row r="11" spans="1:2" ht="15">
      <c r="A11" t="s">
        <v>54</v>
      </c>
      <c r="B11" s="65">
        <v>552188.65</v>
      </c>
    </row>
    <row r="12" spans="1:2" ht="15">
      <c r="A12" t="s">
        <v>79</v>
      </c>
      <c r="B12" s="65">
        <v>973.92</v>
      </c>
    </row>
    <row r="13" spans="1:2" ht="15">
      <c r="A13" t="s">
        <v>55</v>
      </c>
      <c r="B13" s="65">
        <v>553162.57</v>
      </c>
    </row>
    <row r="14" spans="1:2" ht="15">
      <c r="A14" t="s">
        <v>56</v>
      </c>
      <c r="B14" s="65">
        <v>45446.68</v>
      </c>
    </row>
    <row r="15" spans="1:2" ht="15">
      <c r="A15" t="s">
        <v>57</v>
      </c>
      <c r="B15" s="65">
        <v>123134.27</v>
      </c>
    </row>
    <row r="16" spans="1:2" ht="15">
      <c r="A16" t="s">
        <v>58</v>
      </c>
      <c r="B16" s="65">
        <v>-2185107</v>
      </c>
    </row>
    <row r="17" spans="1:2" ht="15">
      <c r="A17" t="s">
        <v>59</v>
      </c>
      <c r="B17" s="65">
        <v>368.77</v>
      </c>
    </row>
    <row r="18" spans="1:2" ht="15">
      <c r="A18" t="s">
        <v>60</v>
      </c>
      <c r="B18" s="65">
        <v>167427.92</v>
      </c>
    </row>
    <row r="19" spans="1:2" ht="15">
      <c r="A19" t="s">
        <v>61</v>
      </c>
      <c r="B19" s="65">
        <v>60433.41</v>
      </c>
    </row>
    <row r="20" spans="1:2" ht="15">
      <c r="A20" t="s">
        <v>62</v>
      </c>
      <c r="B20" s="65">
        <v>52.65</v>
      </c>
    </row>
    <row r="21" spans="1:2" ht="15">
      <c r="A21" t="s">
        <v>63</v>
      </c>
      <c r="B21" s="65">
        <v>994379.23</v>
      </c>
    </row>
    <row r="22" spans="1:2" ht="15">
      <c r="A22" t="s">
        <v>65</v>
      </c>
      <c r="B22" s="65">
        <v>3329049.11</v>
      </c>
    </row>
    <row r="23" spans="1:2" ht="15">
      <c r="A23" t="s">
        <v>66</v>
      </c>
      <c r="B23" s="65">
        <v>161000</v>
      </c>
    </row>
    <row r="24" spans="1:2" ht="15">
      <c r="A24" t="s">
        <v>80</v>
      </c>
      <c r="B24" s="65">
        <v>2213.7</v>
      </c>
    </row>
    <row r="25" spans="1:2" ht="15">
      <c r="A25" t="s">
        <v>168</v>
      </c>
      <c r="B25" s="65">
        <v>326.88</v>
      </c>
    </row>
    <row r="26" spans="1:2" ht="15">
      <c r="A26" t="s">
        <v>67</v>
      </c>
      <c r="B26" s="65">
        <v>476053.38</v>
      </c>
    </row>
    <row r="27" spans="1:2" ht="15">
      <c r="A27" t="s">
        <v>68</v>
      </c>
      <c r="B27" s="65">
        <v>584899.54</v>
      </c>
    </row>
    <row r="28" spans="1:2" ht="15">
      <c r="A28" t="s">
        <v>69</v>
      </c>
      <c r="B28" s="65">
        <v>1791140.47</v>
      </c>
    </row>
    <row r="29" spans="1:2" ht="15">
      <c r="A29" t="s">
        <v>70</v>
      </c>
      <c r="B29" s="65">
        <v>-1105403.3</v>
      </c>
    </row>
    <row r="30" spans="1:2" ht="15">
      <c r="A30" t="s">
        <v>169</v>
      </c>
      <c r="B30" s="65">
        <v>2287.07</v>
      </c>
    </row>
    <row r="31" spans="1:2" ht="15">
      <c r="A31" t="s">
        <v>170</v>
      </c>
      <c r="B31" s="65">
        <v>340761.7</v>
      </c>
    </row>
    <row r="32" spans="1:2" ht="15">
      <c r="A32" t="s">
        <v>71</v>
      </c>
      <c r="B32" s="65">
        <v>4788464.48</v>
      </c>
    </row>
    <row r="33" spans="1:2" ht="15">
      <c r="A33" t="s">
        <v>72</v>
      </c>
      <c r="B33" s="65">
        <v>6232529.89</v>
      </c>
    </row>
    <row r="34" spans="1:2" ht="15">
      <c r="A34" t="s">
        <v>73</v>
      </c>
      <c r="B34" s="66">
        <v>6232529.89</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12"/>
  <sheetViews>
    <sheetView zoomScalePageLayoutView="0" workbookViewId="0" topLeftCell="A1">
      <selection activeCell="B12" sqref="B12"/>
    </sheetView>
  </sheetViews>
  <sheetFormatPr defaultColWidth="9.140625" defaultRowHeight="15"/>
  <cols>
    <col min="1" max="1" width="26.421875" style="139" bestFit="1" customWidth="1"/>
    <col min="2" max="2" width="36.8515625" style="141" customWidth="1"/>
    <col min="3" max="3" width="3.140625" style="143" customWidth="1"/>
    <col min="4" max="4" width="2.7109375" style="140" customWidth="1"/>
    <col min="5" max="5" width="13.8515625" style="139" bestFit="1" customWidth="1"/>
    <col min="6" max="9" width="9.140625" style="139" customWidth="1"/>
    <col min="10" max="10" width="14.00390625" style="142" bestFit="1" customWidth="1"/>
    <col min="11" max="16384" width="9.140625" style="139" customWidth="1"/>
  </cols>
  <sheetData>
    <row r="1" spans="2:3" ht="15">
      <c r="B1" s="163" t="s">
        <v>15</v>
      </c>
      <c r="C1" s="162"/>
    </row>
    <row r="2" spans="2:3" ht="15">
      <c r="B2" s="161" t="s">
        <v>141</v>
      </c>
      <c r="C2" s="160"/>
    </row>
    <row r="3" spans="2:3" ht="15">
      <c r="B3" s="161" t="s">
        <v>142</v>
      </c>
      <c r="C3" s="160"/>
    </row>
    <row r="4" spans="1:3" ht="15">
      <c r="A4" s="159"/>
      <c r="B4" s="158"/>
      <c r="C4" s="157"/>
    </row>
    <row r="5" spans="1:3" ht="15">
      <c r="A5" s="151" t="s">
        <v>140</v>
      </c>
      <c r="B5" s="156" t="s">
        <v>165</v>
      </c>
      <c r="C5" s="155"/>
    </row>
    <row r="6" spans="1:3" ht="15">
      <c r="A6" s="154" t="s">
        <v>187</v>
      </c>
      <c r="B6" s="153">
        <f>'FERC 925 by Month'!G27</f>
        <v>100000</v>
      </c>
      <c r="C6" s="152"/>
    </row>
    <row r="7" spans="1:3" ht="15">
      <c r="A7" s="154" t="s">
        <v>188</v>
      </c>
      <c r="B7" s="153">
        <f>'FERC 925 by Month'!G45</f>
        <v>0</v>
      </c>
      <c r="C7" s="152"/>
    </row>
    <row r="8" spans="1:3" ht="15">
      <c r="A8" s="151" t="s">
        <v>189</v>
      </c>
      <c r="B8" s="150">
        <f>'FERC 925 by Month'!G63</f>
        <v>111906.9486</v>
      </c>
      <c r="C8" s="149"/>
    </row>
    <row r="9" spans="1:4" ht="15">
      <c r="A9" s="141" t="s">
        <v>11</v>
      </c>
      <c r="B9" s="148">
        <f>SUM(B6:B8)</f>
        <v>211906.9486</v>
      </c>
      <c r="C9" s="147"/>
      <c r="D9" s="143"/>
    </row>
    <row r="10" spans="1:4" ht="15">
      <c r="A10" s="141"/>
      <c r="B10" s="148"/>
      <c r="C10" s="147"/>
      <c r="D10" s="143"/>
    </row>
    <row r="11" spans="1:4" ht="15">
      <c r="A11" s="141"/>
      <c r="B11" s="148"/>
      <c r="C11" s="147"/>
      <c r="D11" s="143"/>
    </row>
    <row r="12" spans="1:3" ht="15.75" thickBot="1">
      <c r="A12" s="146" t="s">
        <v>147</v>
      </c>
      <c r="B12" s="145">
        <f>B9/3</f>
        <v>70635.64953333333</v>
      </c>
      <c r="C12" s="144"/>
    </row>
    <row r="13" ht="15.75" thickTop="1"/>
  </sheetData>
  <sheetProtection/>
  <printOptions horizontalCentered="1"/>
  <pageMargins left="0" right="0" top="1" bottom="1" header="0.5" footer="0.5"/>
  <pageSetup horizontalDpi="600" verticalDpi="600" orientation="portrait" scale="85" r:id="rId1"/>
</worksheet>
</file>

<file path=xl/worksheets/sheet3.xml><?xml version="1.0" encoding="utf-8"?>
<worksheet xmlns="http://schemas.openxmlformats.org/spreadsheetml/2006/main" xmlns:r="http://schemas.openxmlformats.org/officeDocument/2006/relationships">
  <dimension ref="A1:D13"/>
  <sheetViews>
    <sheetView zoomScalePageLayoutView="0" workbookViewId="0" topLeftCell="A1">
      <selection activeCell="B12" sqref="B12"/>
    </sheetView>
  </sheetViews>
  <sheetFormatPr defaultColWidth="9.140625" defaultRowHeight="15"/>
  <cols>
    <col min="1" max="1" width="26.421875" style="183" bestFit="1" customWidth="1"/>
    <col min="2" max="2" width="36.8515625" style="200" customWidth="1"/>
    <col min="3" max="3" width="3.140625" style="203" customWidth="1"/>
    <col min="4" max="4" width="2.7109375" style="186" customWidth="1"/>
    <col min="5" max="5" width="13.8515625" style="183" bestFit="1" customWidth="1"/>
    <col min="6" max="9" width="9.140625" style="183" customWidth="1"/>
    <col min="10" max="10" width="14.00390625" style="207" bestFit="1" customWidth="1"/>
    <col min="11" max="16384" width="9.140625" style="183" customWidth="1"/>
  </cols>
  <sheetData>
    <row r="1" spans="2:4" s="183" customFormat="1" ht="14.25">
      <c r="B1" s="184" t="s">
        <v>15</v>
      </c>
      <c r="C1" s="185"/>
      <c r="D1" s="186"/>
    </row>
    <row r="2" spans="2:4" s="183" customFormat="1" ht="14.25">
      <c r="B2" s="187" t="s">
        <v>141</v>
      </c>
      <c r="C2" s="188"/>
      <c r="D2" s="186"/>
    </row>
    <row r="3" spans="2:4" s="183" customFormat="1" ht="14.25">
      <c r="B3" s="187" t="s">
        <v>190</v>
      </c>
      <c r="C3" s="188"/>
      <c r="D3" s="186"/>
    </row>
    <row r="4" spans="1:4" s="183" customFormat="1" ht="12.75">
      <c r="A4" s="189"/>
      <c r="B4" s="190"/>
      <c r="C4" s="191"/>
      <c r="D4" s="186"/>
    </row>
    <row r="5" spans="1:4" s="183" customFormat="1" ht="12.75">
      <c r="A5" s="192" t="s">
        <v>140</v>
      </c>
      <c r="B5" s="193" t="s">
        <v>191</v>
      </c>
      <c r="C5" s="194"/>
      <c r="D5" s="186"/>
    </row>
    <row r="6" spans="1:4" s="183" customFormat="1" ht="15">
      <c r="A6" s="195" t="s">
        <v>187</v>
      </c>
      <c r="B6" s="196">
        <f>'FERC 925 by Month'!B27</f>
        <v>2832212.54</v>
      </c>
      <c r="C6" s="197"/>
      <c r="D6" s="186"/>
    </row>
    <row r="7" spans="1:4" s="183" customFormat="1" ht="15">
      <c r="A7" s="195" t="s">
        <v>188</v>
      </c>
      <c r="B7" s="196">
        <f>'FERC 925 by Month'!B45</f>
        <v>300000</v>
      </c>
      <c r="C7" s="197"/>
      <c r="D7" s="186"/>
    </row>
    <row r="8" spans="1:4" s="183" customFormat="1" ht="15">
      <c r="A8" s="192" t="s">
        <v>189</v>
      </c>
      <c r="B8" s="198">
        <f>'FERC 925 by Month'!B63</f>
        <v>195770.8014</v>
      </c>
      <c r="C8" s="199"/>
      <c r="D8" s="186"/>
    </row>
    <row r="9" spans="1:4" s="183" customFormat="1" ht="15">
      <c r="A9" s="200" t="s">
        <v>11</v>
      </c>
      <c r="B9" s="201">
        <f>SUM(B6:B8)</f>
        <v>3327983.3414000003</v>
      </c>
      <c r="C9" s="202"/>
      <c r="D9" s="203"/>
    </row>
    <row r="10" spans="1:4" s="183" customFormat="1" ht="15">
      <c r="A10" s="200"/>
      <c r="B10" s="201"/>
      <c r="C10" s="202"/>
      <c r="D10" s="203"/>
    </row>
    <row r="11" spans="1:4" s="183" customFormat="1" ht="15">
      <c r="A11" s="200"/>
      <c r="B11" s="201"/>
      <c r="C11" s="202"/>
      <c r="D11" s="203"/>
    </row>
    <row r="12" spans="1:4" s="183" customFormat="1" ht="13.5" thickBot="1">
      <c r="A12" s="204" t="s">
        <v>147</v>
      </c>
      <c r="B12" s="205">
        <f>B9/3</f>
        <v>1109327.7804666667</v>
      </c>
      <c r="C12" s="206"/>
      <c r="D12" s="186"/>
    </row>
    <row r="13" spans="2:4" s="183" customFormat="1" ht="13.5" thickTop="1">
      <c r="B13" s="200"/>
      <c r="C13" s="203"/>
      <c r="D13" s="186"/>
    </row>
  </sheetData>
  <sheetProtection/>
  <printOptions horizontalCentered="1"/>
  <pageMargins left="0" right="0" top="1" bottom="1" header="0.5" footer="0.5"/>
  <pageSetup horizontalDpi="600" verticalDpi="600" orientation="portrait" scale="85" r:id="rId1"/>
</worksheet>
</file>

<file path=xl/worksheets/sheet4.xml><?xml version="1.0" encoding="utf-8"?>
<worksheet xmlns="http://schemas.openxmlformats.org/spreadsheetml/2006/main" xmlns:r="http://schemas.openxmlformats.org/officeDocument/2006/relationships">
  <dimension ref="A1:D12"/>
  <sheetViews>
    <sheetView zoomScalePageLayoutView="0" workbookViewId="0" topLeftCell="A3">
      <selection activeCell="B9" sqref="B9"/>
    </sheetView>
  </sheetViews>
  <sheetFormatPr defaultColWidth="9.140625" defaultRowHeight="15"/>
  <cols>
    <col min="1" max="1" width="26.421875" style="139" bestFit="1" customWidth="1"/>
    <col min="2" max="2" width="36.8515625" style="141" customWidth="1"/>
    <col min="3" max="3" width="3.140625" style="143" customWidth="1"/>
    <col min="4" max="4" width="2.7109375" style="140" customWidth="1"/>
    <col min="5" max="5" width="13.8515625" style="139" bestFit="1" customWidth="1"/>
    <col min="6" max="9" width="9.140625" style="139" customWidth="1"/>
    <col min="10" max="10" width="14.00390625" style="142" bestFit="1" customWidth="1"/>
    <col min="11" max="16384" width="9.140625" style="139" customWidth="1"/>
  </cols>
  <sheetData>
    <row r="1" spans="2:3" ht="15">
      <c r="B1" s="163" t="s">
        <v>15</v>
      </c>
      <c r="C1" s="162"/>
    </row>
    <row r="2" spans="2:3" ht="15">
      <c r="B2" s="161" t="s">
        <v>143</v>
      </c>
      <c r="C2" s="160"/>
    </row>
    <row r="3" spans="2:3" ht="15">
      <c r="B3" s="161" t="s">
        <v>142</v>
      </c>
      <c r="C3" s="160"/>
    </row>
    <row r="4" spans="1:3" ht="15">
      <c r="A4" s="159"/>
      <c r="B4" s="158"/>
      <c r="C4" s="157"/>
    </row>
    <row r="5" spans="1:3" ht="15">
      <c r="A5" s="151" t="s">
        <v>140</v>
      </c>
      <c r="B5" s="156" t="s">
        <v>164</v>
      </c>
      <c r="C5" s="155"/>
    </row>
    <row r="6" spans="1:3" ht="15">
      <c r="A6" s="154" t="s">
        <v>187</v>
      </c>
      <c r="B6" s="153">
        <f>'FERC 925 by Month'!H27</f>
        <v>669673.8102906505</v>
      </c>
      <c r="C6" s="152"/>
    </row>
    <row r="7" spans="1:3" ht="15">
      <c r="A7" s="154" t="s">
        <v>188</v>
      </c>
      <c r="B7" s="153">
        <f>'FERC 925 by Month'!H45</f>
        <v>754175.2334113518</v>
      </c>
      <c r="C7" s="152"/>
    </row>
    <row r="8" spans="1:3" ht="15">
      <c r="A8" s="151" t="s">
        <v>189</v>
      </c>
      <c r="B8" s="150">
        <f>'FERC 925 by Month'!H63</f>
        <v>524688.345832</v>
      </c>
      <c r="C8" s="149"/>
    </row>
    <row r="9" spans="1:4" ht="15">
      <c r="A9" s="141" t="s">
        <v>11</v>
      </c>
      <c r="B9" s="148">
        <f>SUM(B6:B8)</f>
        <v>1948537.3895340022</v>
      </c>
      <c r="C9" s="147"/>
      <c r="D9" s="143"/>
    </row>
    <row r="10" spans="1:4" ht="15">
      <c r="A10" s="141"/>
      <c r="B10" s="148"/>
      <c r="C10" s="147"/>
      <c r="D10" s="143"/>
    </row>
    <row r="11" spans="1:4" ht="15">
      <c r="A11" s="141"/>
      <c r="B11" s="148"/>
      <c r="C11" s="147"/>
      <c r="D11" s="143"/>
    </row>
    <row r="12" spans="1:3" ht="15.75" thickBot="1">
      <c r="A12" s="146" t="s">
        <v>147</v>
      </c>
      <c r="B12" s="145">
        <f>B9/3</f>
        <v>649512.4631780008</v>
      </c>
      <c r="C12" s="144"/>
    </row>
    <row r="13" ht="15.75" thickTop="1"/>
  </sheetData>
  <sheetProtection/>
  <printOptions horizontalCentered="1"/>
  <pageMargins left="0" right="0" top="1" bottom="1" header="0.5" footer="0.5"/>
  <pageSetup horizontalDpi="600" verticalDpi="600" orientation="portrait" scale="85" r:id="rId1"/>
</worksheet>
</file>

<file path=xl/worksheets/sheet5.xml><?xml version="1.0" encoding="utf-8"?>
<worksheet xmlns="http://schemas.openxmlformats.org/spreadsheetml/2006/main" xmlns:r="http://schemas.openxmlformats.org/officeDocument/2006/relationships">
  <dimension ref="A1:D13"/>
  <sheetViews>
    <sheetView zoomScalePageLayoutView="0" workbookViewId="0" topLeftCell="A1">
      <selection activeCell="B8" sqref="B8"/>
    </sheetView>
  </sheetViews>
  <sheetFormatPr defaultColWidth="9.140625" defaultRowHeight="15"/>
  <cols>
    <col min="1" max="1" width="26.421875" style="183" bestFit="1" customWidth="1"/>
    <col min="2" max="2" width="36.8515625" style="200" customWidth="1"/>
    <col min="3" max="3" width="3.140625" style="203" customWidth="1"/>
    <col min="4" max="4" width="2.7109375" style="186" customWidth="1"/>
    <col min="5" max="5" width="13.8515625" style="183" bestFit="1" customWidth="1"/>
    <col min="6" max="9" width="9.140625" style="183" customWidth="1"/>
    <col min="10" max="10" width="14.00390625" style="207" bestFit="1" customWidth="1"/>
    <col min="11" max="16384" width="9.140625" style="183" customWidth="1"/>
  </cols>
  <sheetData>
    <row r="1" spans="2:4" s="183" customFormat="1" ht="14.25">
      <c r="B1" s="184" t="s">
        <v>15</v>
      </c>
      <c r="C1" s="185"/>
      <c r="D1" s="186"/>
    </row>
    <row r="2" spans="2:4" s="183" customFormat="1" ht="14.25">
      <c r="B2" s="187" t="s">
        <v>143</v>
      </c>
      <c r="C2" s="188"/>
      <c r="D2" s="186"/>
    </row>
    <row r="3" spans="2:4" s="183" customFormat="1" ht="14.25">
      <c r="B3" s="187" t="s">
        <v>190</v>
      </c>
      <c r="C3" s="188"/>
      <c r="D3" s="186"/>
    </row>
    <row r="4" spans="1:4" s="183" customFormat="1" ht="12.75">
      <c r="A4" s="189"/>
      <c r="B4" s="190"/>
      <c r="C4" s="191"/>
      <c r="D4" s="186"/>
    </row>
    <row r="5" spans="1:4" s="183" customFormat="1" ht="12.75">
      <c r="A5" s="192" t="s">
        <v>140</v>
      </c>
      <c r="B5" s="193" t="s">
        <v>191</v>
      </c>
      <c r="C5" s="194"/>
      <c r="D5" s="186"/>
    </row>
    <row r="6" spans="1:4" s="183" customFormat="1" ht="15">
      <c r="A6" s="195" t="s">
        <v>187</v>
      </c>
      <c r="B6" s="196">
        <f>'FERC 925 by Month'!C27</f>
        <v>1015316.3536682134</v>
      </c>
      <c r="C6" s="197"/>
      <c r="D6" s="186"/>
    </row>
    <row r="7" spans="1:4" s="183" customFormat="1" ht="15">
      <c r="A7" s="195" t="s">
        <v>188</v>
      </c>
      <c r="B7" s="196">
        <f>'FERC 925 by Month'!C45</f>
        <v>823683.2169281995</v>
      </c>
      <c r="C7" s="197"/>
      <c r="D7" s="186"/>
    </row>
    <row r="8" spans="1:4" s="183" customFormat="1" ht="15">
      <c r="A8" s="192" t="s">
        <v>193</v>
      </c>
      <c r="B8" s="198">
        <f>'FERC 925 by Month'!C63</f>
        <v>615331.374168</v>
      </c>
      <c r="C8" s="199"/>
      <c r="D8" s="186"/>
    </row>
    <row r="9" spans="1:4" s="183" customFormat="1" ht="15">
      <c r="A9" s="200" t="s">
        <v>11</v>
      </c>
      <c r="B9" s="201">
        <f>SUM(B6:B8)</f>
        <v>2454330.944764413</v>
      </c>
      <c r="C9" s="202"/>
      <c r="D9" s="203"/>
    </row>
    <row r="10" spans="1:4" s="183" customFormat="1" ht="15">
      <c r="A10" s="200"/>
      <c r="B10" s="201"/>
      <c r="C10" s="202"/>
      <c r="D10" s="203"/>
    </row>
    <row r="11" spans="1:4" s="183" customFormat="1" ht="15">
      <c r="A11" s="200"/>
      <c r="B11" s="201"/>
      <c r="C11" s="202"/>
      <c r="D11" s="203"/>
    </row>
    <row r="12" spans="1:4" s="183" customFormat="1" ht="13.5" thickBot="1">
      <c r="A12" s="204" t="s">
        <v>192</v>
      </c>
      <c r="B12" s="205">
        <f>B9/3</f>
        <v>818110.3149214709</v>
      </c>
      <c r="C12" s="206"/>
      <c r="D12" s="186"/>
    </row>
    <row r="13" spans="2:4" s="183" customFormat="1" ht="13.5" thickTop="1">
      <c r="B13" s="200"/>
      <c r="C13" s="203"/>
      <c r="D13" s="186"/>
    </row>
  </sheetData>
  <sheetProtection/>
  <printOptions horizontalCentered="1"/>
  <pageMargins left="0" right="0" top="1" bottom="1" header="0.5" footer="0.5"/>
  <pageSetup horizontalDpi="600" verticalDpi="600" orientation="portrait" scale="85" r:id="rId1"/>
</worksheet>
</file>

<file path=xl/worksheets/sheet6.xml><?xml version="1.0" encoding="utf-8"?>
<worksheet xmlns="http://schemas.openxmlformats.org/spreadsheetml/2006/main" xmlns:r="http://schemas.openxmlformats.org/officeDocument/2006/relationships">
  <sheetPr>
    <pageSetUpPr fitToPage="1"/>
  </sheetPr>
  <dimension ref="A1:L66"/>
  <sheetViews>
    <sheetView zoomScale="85" zoomScaleNormal="85" zoomScalePageLayoutView="0" workbookViewId="0" topLeftCell="A5">
      <selection activeCell="R60" sqref="R59:R60"/>
    </sheetView>
  </sheetViews>
  <sheetFormatPr defaultColWidth="12.7109375" defaultRowHeight="15"/>
  <cols>
    <col min="1" max="1" width="7.140625" style="26" customWidth="1"/>
    <col min="2" max="2" width="14.00390625" style="26" bestFit="1" customWidth="1"/>
    <col min="3" max="3" width="13.421875" style="26" bestFit="1" customWidth="1"/>
    <col min="4" max="4" width="13.140625" style="26" bestFit="1" customWidth="1"/>
    <col min="5" max="5" width="14.140625" style="26" bestFit="1" customWidth="1"/>
    <col min="6" max="6" width="2.7109375" style="26" customWidth="1"/>
    <col min="7" max="7" width="12.57421875" style="26" bestFit="1" customWidth="1"/>
    <col min="8" max="8" width="13.28125" style="26" bestFit="1" customWidth="1"/>
    <col min="9" max="9" width="13.8515625" style="26" customWidth="1"/>
    <col min="10" max="10" width="14.7109375" style="26" bestFit="1" customWidth="1"/>
    <col min="11" max="11" width="2.7109375" style="26" customWidth="1"/>
    <col min="12" max="12" width="19.140625" style="26" bestFit="1" customWidth="1"/>
    <col min="13" max="252" width="9.140625" style="26" customWidth="1"/>
    <col min="253" max="253" width="6.140625" style="26" bestFit="1" customWidth="1"/>
    <col min="254" max="254" width="14.00390625" style="26" bestFit="1" customWidth="1"/>
    <col min="255" max="255" width="13.421875" style="26" bestFit="1" customWidth="1"/>
    <col min="256" max="16384" width="12.7109375" style="26" bestFit="1" customWidth="1"/>
  </cols>
  <sheetData>
    <row r="1" ht="15.75">
      <c r="A1" s="25"/>
    </row>
    <row r="2" ht="15.75" customHeight="1">
      <c r="A2" s="25"/>
    </row>
    <row r="3" spans="1:12" s="46" customFormat="1" ht="15.75" customHeight="1">
      <c r="A3" s="235" t="s">
        <v>14</v>
      </c>
      <c r="B3" s="236"/>
      <c r="C3" s="236"/>
      <c r="D3" s="236"/>
      <c r="E3" s="236"/>
      <c r="F3" s="236"/>
      <c r="G3" s="236"/>
      <c r="H3" s="236"/>
      <c r="I3" s="236"/>
      <c r="J3" s="236"/>
      <c r="K3" s="236"/>
      <c r="L3" s="236"/>
    </row>
    <row r="4" spans="1:12" ht="32.25" customHeight="1">
      <c r="A4" s="27"/>
      <c r="B4" s="28" t="s">
        <v>4</v>
      </c>
      <c r="C4" s="237" t="s">
        <v>5</v>
      </c>
      <c r="D4" s="237"/>
      <c r="E4" s="238"/>
      <c r="F4" s="238"/>
      <c r="G4" s="238"/>
      <c r="H4" s="238"/>
      <c r="I4" s="238"/>
      <c r="J4" s="238"/>
      <c r="K4" s="238"/>
      <c r="L4" s="238"/>
    </row>
    <row r="5" spans="1:12" ht="15.75">
      <c r="A5" s="27"/>
      <c r="B5" s="29" t="s">
        <v>6</v>
      </c>
      <c r="C5" s="239" t="s">
        <v>7</v>
      </c>
      <c r="D5" s="239"/>
      <c r="E5" s="240"/>
      <c r="F5" s="240"/>
      <c r="G5" s="240"/>
      <c r="H5" s="240"/>
      <c r="I5" s="240"/>
      <c r="J5" s="240"/>
      <c r="K5" s="240"/>
      <c r="L5" s="240"/>
    </row>
    <row r="6" spans="1:12" ht="15.75">
      <c r="A6" s="27"/>
      <c r="B6" s="29" t="s">
        <v>8</v>
      </c>
      <c r="C6" s="31" t="s">
        <v>152</v>
      </c>
      <c r="D6" s="31"/>
      <c r="E6" s="30"/>
      <c r="F6" s="30"/>
      <c r="G6" s="30"/>
      <c r="H6" s="30"/>
      <c r="I6" s="30"/>
      <c r="J6" s="30"/>
      <c r="K6" s="30"/>
      <c r="L6" s="30"/>
    </row>
    <row r="8" ht="15.75">
      <c r="A8" s="25" t="s">
        <v>174</v>
      </c>
    </row>
    <row r="10" spans="1:10" ht="12.75">
      <c r="A10" s="32"/>
      <c r="B10" s="33"/>
      <c r="C10" s="33"/>
      <c r="D10" s="33"/>
      <c r="E10" s="33"/>
      <c r="F10" s="34"/>
      <c r="G10" s="33"/>
      <c r="H10" s="33"/>
      <c r="I10" s="33"/>
      <c r="J10" s="33"/>
    </row>
    <row r="11" spans="1:10" ht="12.75">
      <c r="A11" s="32"/>
      <c r="B11" s="33"/>
      <c r="C11" s="33"/>
      <c r="D11" s="33"/>
      <c r="E11" s="33"/>
      <c r="F11" s="34"/>
      <c r="G11" s="33"/>
      <c r="H11" s="33"/>
      <c r="I11" s="33"/>
      <c r="J11" s="33"/>
    </row>
    <row r="12" spans="1:12" ht="12.75">
      <c r="A12" s="49"/>
      <c r="B12" s="232" t="s">
        <v>175</v>
      </c>
      <c r="C12" s="233"/>
      <c r="D12" s="234"/>
      <c r="E12" s="44"/>
      <c r="G12" s="232" t="s">
        <v>176</v>
      </c>
      <c r="H12" s="233"/>
      <c r="I12" s="234"/>
      <c r="L12" s="226" t="s">
        <v>198</v>
      </c>
    </row>
    <row r="13" spans="1:12" ht="12.75">
      <c r="A13" s="36" t="s">
        <v>10</v>
      </c>
      <c r="B13" s="37" t="s">
        <v>4</v>
      </c>
      <c r="C13" s="37" t="s">
        <v>6</v>
      </c>
      <c r="D13" s="37" t="s">
        <v>8</v>
      </c>
      <c r="E13" s="38" t="s">
        <v>11</v>
      </c>
      <c r="F13" s="39"/>
      <c r="G13" s="37" t="s">
        <v>4</v>
      </c>
      <c r="H13" s="37" t="s">
        <v>6</v>
      </c>
      <c r="I13" s="37" t="s">
        <v>8</v>
      </c>
      <c r="J13" s="38" t="s">
        <v>11</v>
      </c>
      <c r="L13" s="227" t="s">
        <v>12</v>
      </c>
    </row>
    <row r="14" spans="1:12" ht="12.75">
      <c r="A14" s="47" t="s">
        <v>17</v>
      </c>
      <c r="B14" s="40">
        <f>'DR PC No. 336 Part D'!B36</f>
        <v>0</v>
      </c>
      <c r="C14" s="40">
        <f>'DR PC No. 336 Part D'!C36</f>
        <v>62053.4</v>
      </c>
      <c r="D14" s="40">
        <f>'DR PC No. 336 Part D'!G36</f>
        <v>241452.75604500002</v>
      </c>
      <c r="E14" s="40">
        <f aca="true" t="shared" si="0" ref="E14:E25">SUM(B14:D14)</f>
        <v>303506.156045</v>
      </c>
      <c r="G14" s="40">
        <f>'DR PC No. 336 Part D'!J36</f>
        <v>0</v>
      </c>
      <c r="H14" s="40">
        <f>'DR PC No. 336 Part D'!K36</f>
        <v>47008.26616341358</v>
      </c>
      <c r="I14" s="40">
        <f>'DR PC No. 336 Part D'!O36</f>
        <v>170049.73980158643</v>
      </c>
      <c r="J14" s="40">
        <f aca="true" t="shared" si="1" ref="J14:J25">SUM(G14:I14)</f>
        <v>217058.00596500002</v>
      </c>
      <c r="L14" s="228">
        <f aca="true" t="shared" si="2" ref="L14:L25">+J14+E14</f>
        <v>520564.16201000003</v>
      </c>
    </row>
    <row r="15" spans="1:12" ht="12.75">
      <c r="A15" s="47" t="s">
        <v>18</v>
      </c>
      <c r="B15" s="40">
        <f>'DR PC No. 336 Part D'!B37</f>
        <v>0</v>
      </c>
      <c r="C15" s="40">
        <f>'DR PC No. 336 Part D'!C37</f>
        <v>107353.11421626052</v>
      </c>
      <c r="D15" s="40">
        <f>'DR PC No. 336 Part D'!G37</f>
        <v>220308.7954237395</v>
      </c>
      <c r="E15" s="40">
        <f t="shared" si="0"/>
        <v>327661.90964</v>
      </c>
      <c r="G15" s="40">
        <f>'DR PC No. 336 Part D'!J37</f>
        <v>0</v>
      </c>
      <c r="H15" s="40">
        <f>'DR PC No. 336 Part D'!K37</f>
        <v>41300.65232270734</v>
      </c>
      <c r="I15" s="40">
        <f>'DR PC No. 336 Part D'!O37</f>
        <v>141421.44803729266</v>
      </c>
      <c r="J15" s="40">
        <f t="shared" si="1"/>
        <v>182722.10036</v>
      </c>
      <c r="L15" s="228">
        <f t="shared" si="2"/>
        <v>510384.01</v>
      </c>
    </row>
    <row r="16" spans="1:12" ht="12.75">
      <c r="A16" s="47" t="s">
        <v>19</v>
      </c>
      <c r="B16" s="40">
        <f>'DR PC No. 336 Part D'!B38</f>
        <v>150000</v>
      </c>
      <c r="C16" s="40">
        <f>'DR PC No. 336 Part D'!C38</f>
        <v>84154.50368402086</v>
      </c>
      <c r="D16" s="40">
        <f>'DR PC No. 336 Part D'!G38</f>
        <v>209932.0758959792</v>
      </c>
      <c r="E16" s="40">
        <f t="shared" si="0"/>
        <v>444086.57958</v>
      </c>
      <c r="G16" s="40">
        <f>'DR PC No. 336 Part D'!J38</f>
        <v>50000</v>
      </c>
      <c r="H16" s="40">
        <f>'DR PC No. 336 Part D'!K38</f>
        <v>40997.48816021429</v>
      </c>
      <c r="I16" s="40">
        <f>'DR PC No. 336 Part D'!O38</f>
        <v>123781.68225978571</v>
      </c>
      <c r="J16" s="40">
        <f t="shared" si="1"/>
        <v>214779.17042</v>
      </c>
      <c r="L16" s="228">
        <f t="shared" si="2"/>
        <v>658865.75</v>
      </c>
    </row>
    <row r="17" spans="1:12" ht="12.75">
      <c r="A17" s="47" t="s">
        <v>20</v>
      </c>
      <c r="B17" s="40">
        <f>'DR PC No. 336 Part D'!B39</f>
        <v>0</v>
      </c>
      <c r="C17" s="40">
        <f>'DR PC No. 336 Part D'!C39</f>
        <v>114032.23180588499</v>
      </c>
      <c r="D17" s="40">
        <f>'DR PC No. 336 Part D'!G39</f>
        <v>219964.58714911502</v>
      </c>
      <c r="E17" s="40">
        <f t="shared" si="0"/>
        <v>333996.818955</v>
      </c>
      <c r="G17" s="40">
        <f>'DR PC No. 336 Part D'!J39</f>
        <v>0</v>
      </c>
      <c r="H17" s="40">
        <f>'DR PC No. 336 Part D'!K39</f>
        <v>49095.72222609635</v>
      </c>
      <c r="I17" s="40">
        <f>'DR PC No. 336 Part D'!O39</f>
        <v>135708.05881890364</v>
      </c>
      <c r="J17" s="40">
        <f t="shared" si="1"/>
        <v>184803.78104499998</v>
      </c>
      <c r="L17" s="228">
        <f t="shared" si="2"/>
        <v>518800.6</v>
      </c>
    </row>
    <row r="18" spans="1:12" ht="12.75">
      <c r="A18" s="47" t="s">
        <v>21</v>
      </c>
      <c r="B18" s="40">
        <f>'DR PC No. 336 Part D'!B40</f>
        <v>0</v>
      </c>
      <c r="C18" s="40">
        <f>'DR PC No. 336 Part D'!C40</f>
        <v>93376.0508143148</v>
      </c>
      <c r="D18" s="40">
        <f>'DR PC No. 336 Part D'!G40</f>
        <v>255957.2604256852</v>
      </c>
      <c r="E18" s="40">
        <f t="shared" si="0"/>
        <v>349333.31124</v>
      </c>
      <c r="G18" s="40">
        <f>'DR PC No. 336 Part D'!J40</f>
        <v>0</v>
      </c>
      <c r="H18" s="40">
        <f>'DR PC No. 336 Part D'!K40</f>
        <v>77316.24722008791</v>
      </c>
      <c r="I18" s="40">
        <f>'DR PC No. 336 Part D'!O40</f>
        <v>153579.1315399121</v>
      </c>
      <c r="J18" s="40">
        <f t="shared" si="1"/>
        <v>230895.37876000002</v>
      </c>
      <c r="L18" s="228">
        <f t="shared" si="2"/>
        <v>580228.6900000001</v>
      </c>
    </row>
    <row r="19" spans="1:12" ht="12.75">
      <c r="A19" s="47" t="s">
        <v>22</v>
      </c>
      <c r="B19" s="40">
        <f>'DR PC No. 336 Part D'!B41</f>
        <v>0</v>
      </c>
      <c r="C19" s="40">
        <f>'DR PC No. 336 Part D'!C41</f>
        <v>46069.850550140414</v>
      </c>
      <c r="D19" s="40">
        <f>'DR PC No. 336 Part D'!G41</f>
        <v>221410.84192485962</v>
      </c>
      <c r="E19" s="40">
        <f t="shared" si="0"/>
        <v>267480.69247500005</v>
      </c>
      <c r="F19" s="34"/>
      <c r="G19" s="40">
        <f>'DR PC No. 336 Part D'!J41</f>
        <v>0</v>
      </c>
      <c r="H19" s="40">
        <f>'DR PC No. 336 Part D'!K41</f>
        <v>107553.16453053767</v>
      </c>
      <c r="I19" s="40">
        <f>'DR PC No. 336 Part D'!O41</f>
        <v>127308.09299446232</v>
      </c>
      <c r="J19" s="40">
        <f t="shared" si="1"/>
        <v>234861.257525</v>
      </c>
      <c r="K19" s="34"/>
      <c r="L19" s="228">
        <f t="shared" si="2"/>
        <v>502341.95000000007</v>
      </c>
    </row>
    <row r="20" spans="1:12" ht="12.75">
      <c r="A20" s="47" t="s">
        <v>23</v>
      </c>
      <c r="B20" s="40">
        <f>'DR PC No. 336 Part D'!B42</f>
        <v>0</v>
      </c>
      <c r="C20" s="40">
        <f>'DR PC No. 336 Part D'!C42</f>
        <v>87097.90322644847</v>
      </c>
      <c r="D20" s="40">
        <f>'DR PC No. 336 Part D'!G42</f>
        <v>231427.81552855152</v>
      </c>
      <c r="E20" s="40">
        <f t="shared" si="0"/>
        <v>318525.718755</v>
      </c>
      <c r="G20" s="40">
        <f>'DR PC No. 336 Part D'!J42</f>
        <v>0</v>
      </c>
      <c r="H20" s="40">
        <f>'DR PC No. 336 Part D'!K42</f>
        <v>53524.06161935756</v>
      </c>
      <c r="I20" s="40">
        <f>'DR PC No. 336 Part D'!O42</f>
        <v>149155.7796256424</v>
      </c>
      <c r="J20" s="40">
        <f t="shared" si="1"/>
        <v>202679.84124499996</v>
      </c>
      <c r="L20" s="228">
        <f t="shared" si="2"/>
        <v>521205.55999999994</v>
      </c>
    </row>
    <row r="21" spans="1:12" ht="12.75">
      <c r="A21" s="47" t="s">
        <v>24</v>
      </c>
      <c r="B21" s="40">
        <f>'DR PC No. 336 Part D'!B43</f>
        <v>0</v>
      </c>
      <c r="C21" s="40">
        <f>'DR PC No. 336 Part D'!C43</f>
        <v>70059.34360007687</v>
      </c>
      <c r="D21" s="40">
        <f>'DR PC No. 336 Part D'!G43</f>
        <v>206084.0655299231</v>
      </c>
      <c r="E21" s="40">
        <f t="shared" si="0"/>
        <v>276143.40913</v>
      </c>
      <c r="G21" s="40">
        <f>'DR PC No. 336 Part D'!J43</f>
        <v>0</v>
      </c>
      <c r="H21" s="40">
        <f>'DR PC No. 336 Part D'!K43</f>
        <v>41278.667754837385</v>
      </c>
      <c r="I21" s="40">
        <f>'DR PC No. 336 Part D'!O43</f>
        <v>123072.6831151626</v>
      </c>
      <c r="J21" s="40">
        <f t="shared" si="1"/>
        <v>164351.35086999997</v>
      </c>
      <c r="L21" s="228">
        <f t="shared" si="2"/>
        <v>440494.75999999995</v>
      </c>
    </row>
    <row r="22" spans="1:12" ht="12.75">
      <c r="A22" s="47" t="s">
        <v>25</v>
      </c>
      <c r="B22" s="40">
        <f>'DR PC No. 336 Part D'!B44</f>
        <v>2765413</v>
      </c>
      <c r="C22" s="40">
        <f>'DR PC No. 336 Part D'!C44</f>
        <v>42394.424430084655</v>
      </c>
      <c r="D22" s="40">
        <f>'DR PC No. 336 Part D'!G44</f>
        <v>242507.2332349152</v>
      </c>
      <c r="E22" s="40">
        <f t="shared" si="0"/>
        <v>3050314.6576650003</v>
      </c>
      <c r="F22" s="34"/>
      <c r="G22" s="40">
        <f>'DR PC No. 336 Part D'!J44</f>
        <v>50000</v>
      </c>
      <c r="H22" s="40">
        <f>'DR PC No. 336 Part D'!K44</f>
        <v>55207.92623898343</v>
      </c>
      <c r="I22" s="40">
        <f>'DR PC No. 336 Part D'!O44</f>
        <v>142610.94609601656</v>
      </c>
      <c r="J22" s="40">
        <f t="shared" si="1"/>
        <v>247818.872335</v>
      </c>
      <c r="K22" s="34"/>
      <c r="L22" s="228">
        <f t="shared" si="2"/>
        <v>3298133.5300000003</v>
      </c>
    </row>
    <row r="23" spans="1:12" ht="12.75">
      <c r="A23" s="47" t="s">
        <v>26</v>
      </c>
      <c r="B23" s="40">
        <f>'DR PC No. 336 Part D'!B45</f>
        <v>0</v>
      </c>
      <c r="C23" s="40">
        <f>'DR PC No. 336 Part D'!C45</f>
        <v>67738.05568130751</v>
      </c>
      <c r="D23" s="40">
        <f>'DR PC No. 336 Part D'!G45</f>
        <v>250964.54762869253</v>
      </c>
      <c r="E23" s="40">
        <f t="shared" si="0"/>
        <v>318702.60331000003</v>
      </c>
      <c r="G23" s="40">
        <f>'DR PC No. 336 Part D'!J45</f>
        <v>0</v>
      </c>
      <c r="H23" s="40">
        <f>'DR PC No. 336 Part D'!K45</f>
        <v>61861.92644622424</v>
      </c>
      <c r="I23" s="40">
        <f>'DR PC No. 336 Part D'!O45</f>
        <v>158162.20024377573</v>
      </c>
      <c r="J23" s="40">
        <f t="shared" si="1"/>
        <v>220024.12668999998</v>
      </c>
      <c r="L23" s="228">
        <f t="shared" si="2"/>
        <v>538726.73</v>
      </c>
    </row>
    <row r="24" spans="1:12" ht="12.75">
      <c r="A24" s="47" t="s">
        <v>27</v>
      </c>
      <c r="B24" s="40">
        <f>'DR PC No. 336 Part D'!B46</f>
        <v>0</v>
      </c>
      <c r="C24" s="40">
        <f>'DR PC No. 336 Part D'!C46</f>
        <v>71131.80809933445</v>
      </c>
      <c r="D24" s="40">
        <f>'DR PC No. 336 Part D'!G46</f>
        <v>213627.88576566556</v>
      </c>
      <c r="E24" s="40">
        <f t="shared" si="0"/>
        <v>284759.69386500004</v>
      </c>
      <c r="G24" s="40">
        <f>'DR PC No. 336 Part D'!J46</f>
        <v>0</v>
      </c>
      <c r="H24" s="40">
        <f>'DR PC No. 336 Part D'!K46</f>
        <v>50691.21485466122</v>
      </c>
      <c r="I24" s="40">
        <f>'DR PC No. 336 Part D'!O46</f>
        <v>128661.91128033875</v>
      </c>
      <c r="J24" s="40">
        <f t="shared" si="1"/>
        <v>179353.12613499997</v>
      </c>
      <c r="L24" s="228">
        <f t="shared" si="2"/>
        <v>464112.82</v>
      </c>
    </row>
    <row r="25" spans="1:12" ht="12.75">
      <c r="A25" s="48" t="s">
        <v>28</v>
      </c>
      <c r="B25" s="42">
        <f>'DR PC No. 336 Part D'!B47</f>
        <v>-83200.46</v>
      </c>
      <c r="C25" s="42">
        <f>'DR PC No. 336 Part D'!C47</f>
        <v>169855.6675603398</v>
      </c>
      <c r="D25" s="42">
        <f>'DR PC No. 336 Part D'!G47</f>
        <v>241505.65223966024</v>
      </c>
      <c r="E25" s="42">
        <f t="shared" si="0"/>
        <v>328160.85980000003</v>
      </c>
      <c r="G25" s="42">
        <f>'DR PC No. 336 Part D'!J47</f>
        <v>0</v>
      </c>
      <c r="H25" s="42">
        <f>'DR PC No. 336 Part D'!K47</f>
        <v>43838.472753529466</v>
      </c>
      <c r="I25" s="42">
        <f>'DR PC No. 336 Part D'!O47</f>
        <v>170373.73744647054</v>
      </c>
      <c r="J25" s="42">
        <f t="shared" si="1"/>
        <v>214212.2102</v>
      </c>
      <c r="L25" s="229">
        <f t="shared" si="2"/>
        <v>542373.0700000001</v>
      </c>
    </row>
    <row r="26" spans="1:12" ht="12.75">
      <c r="A26" s="35"/>
      <c r="B26" s="40"/>
      <c r="C26" s="40"/>
      <c r="D26" s="40"/>
      <c r="E26" s="40"/>
      <c r="G26" s="40"/>
      <c r="H26" s="40"/>
      <c r="I26" s="40"/>
      <c r="J26" s="40"/>
      <c r="L26" s="230"/>
    </row>
    <row r="27" spans="1:12" ht="12.75">
      <c r="A27" s="41" t="s">
        <v>11</v>
      </c>
      <c r="B27" s="42">
        <f>SUM(B14:B25)</f>
        <v>2832212.54</v>
      </c>
      <c r="C27" s="42">
        <f>SUM(C14:C25)</f>
        <v>1015316.3536682134</v>
      </c>
      <c r="D27" s="42">
        <f>SUM(D14:D25)</f>
        <v>2755143.516791787</v>
      </c>
      <c r="E27" s="42">
        <f>SUM(E14:E25)</f>
        <v>6602672.41046</v>
      </c>
      <c r="G27" s="42">
        <f>SUM(G14:G25)</f>
        <v>100000</v>
      </c>
      <c r="H27" s="42">
        <f>SUM(H14:H25)</f>
        <v>669673.8102906505</v>
      </c>
      <c r="I27" s="42">
        <f>SUM(I14:I25)</f>
        <v>1723885.4112593494</v>
      </c>
      <c r="J27" s="42">
        <f>SUM(J14:J25)</f>
        <v>2493559.22155</v>
      </c>
      <c r="L27" s="231">
        <f>SUM(L14:L25)</f>
        <v>9096231.632010002</v>
      </c>
    </row>
    <row r="30" spans="1:12" ht="12.75">
      <c r="A30" s="43"/>
      <c r="B30" s="232" t="s">
        <v>183</v>
      </c>
      <c r="C30" s="233"/>
      <c r="D30" s="234"/>
      <c r="E30" s="44"/>
      <c r="G30" s="232" t="s">
        <v>184</v>
      </c>
      <c r="H30" s="233"/>
      <c r="I30" s="234"/>
      <c r="L30" s="226" t="s">
        <v>199</v>
      </c>
    </row>
    <row r="31" spans="1:12" ht="12.75">
      <c r="A31" s="36" t="s">
        <v>10</v>
      </c>
      <c r="B31" s="37" t="s">
        <v>4</v>
      </c>
      <c r="C31" s="37" t="s">
        <v>6</v>
      </c>
      <c r="D31" s="37" t="s">
        <v>8</v>
      </c>
      <c r="E31" s="38" t="s">
        <v>11</v>
      </c>
      <c r="G31" s="37" t="s">
        <v>4</v>
      </c>
      <c r="H31" s="37" t="s">
        <v>6</v>
      </c>
      <c r="I31" s="37" t="s">
        <v>8</v>
      </c>
      <c r="J31" s="38" t="s">
        <v>11</v>
      </c>
      <c r="L31" s="227" t="s">
        <v>12</v>
      </c>
    </row>
    <row r="32" spans="1:12" ht="12.75">
      <c r="A32" s="47" t="s">
        <v>29</v>
      </c>
      <c r="B32" s="40">
        <f>'DR336Addendum'!B52</f>
        <v>0</v>
      </c>
      <c r="C32" s="40">
        <f>'DR336Addendum'!C52</f>
        <v>60603.01998332392</v>
      </c>
      <c r="D32" s="40">
        <f>'DR336Addendum'!G52</f>
        <v>271789.30080067605</v>
      </c>
      <c r="E32" s="40">
        <f aca="true" t="shared" si="3" ref="E32:E43">SUM(B32:D32)</f>
        <v>332392.320784</v>
      </c>
      <c r="G32" s="40">
        <f>'DR336Addendum'!J52</f>
        <v>0</v>
      </c>
      <c r="H32" s="40">
        <f>'DR336Addendum'!K52</f>
        <v>42616.01422177092</v>
      </c>
      <c r="I32" s="40">
        <f>'DR336Addendum'!P52</f>
        <v>125436.27499422907</v>
      </c>
      <c r="J32" s="40">
        <f aca="true" t="shared" si="4" ref="J32:J43">SUM(G32:I32)</f>
        <v>168052.289216</v>
      </c>
      <c r="L32" s="228">
        <f>+J32+E32</f>
        <v>500444.61</v>
      </c>
    </row>
    <row r="33" spans="1:12" ht="12.75">
      <c r="A33" s="47" t="s">
        <v>30</v>
      </c>
      <c r="B33" s="40">
        <f>'DR336Addendum'!B53</f>
        <v>0</v>
      </c>
      <c r="C33" s="40">
        <f>'DR336Addendum'!C53</f>
        <v>81280.10717689832</v>
      </c>
      <c r="D33" s="40">
        <f>'DR336Addendum'!G53</f>
        <v>205705.90169510167</v>
      </c>
      <c r="E33" s="40">
        <f t="shared" si="3"/>
        <v>286986.008872</v>
      </c>
      <c r="G33" s="40">
        <f>'DR336Addendum'!J53</f>
        <v>0</v>
      </c>
      <c r="H33" s="40">
        <f>'DR336Addendum'!K53</f>
        <v>66429.9183741504</v>
      </c>
      <c r="I33" s="40">
        <f>'DR336Addendum'!P53</f>
        <v>105382.6527538496</v>
      </c>
      <c r="J33" s="40">
        <f t="shared" si="4"/>
        <v>171812.57112799998</v>
      </c>
      <c r="L33" s="228">
        <f aca="true" t="shared" si="5" ref="L33:L43">+J33+E33</f>
        <v>458798.57999999996</v>
      </c>
    </row>
    <row r="34" spans="1:12" ht="12.75">
      <c r="A34" s="47" t="s">
        <v>31</v>
      </c>
      <c r="B34" s="40">
        <f>'DR336Addendum'!B54</f>
        <v>0</v>
      </c>
      <c r="C34" s="40">
        <f>'DR336Addendum'!C54</f>
        <v>112833.10333830632</v>
      </c>
      <c r="D34" s="40">
        <f>'DR336Addendum'!G54</f>
        <v>306351.3938696937</v>
      </c>
      <c r="E34" s="40">
        <f t="shared" si="3"/>
        <v>419184.497208</v>
      </c>
      <c r="G34" s="40">
        <f>'DR336Addendum'!J54</f>
        <v>0</v>
      </c>
      <c r="H34" s="40">
        <f>'DR336Addendum'!K54</f>
        <v>164952.55146886178</v>
      </c>
      <c r="I34" s="40">
        <f>'DR336Addendum'!P54</f>
        <v>174955.2613231382</v>
      </c>
      <c r="J34" s="40">
        <f t="shared" si="4"/>
        <v>339907.812792</v>
      </c>
      <c r="L34" s="228">
        <f t="shared" si="5"/>
        <v>759092.31</v>
      </c>
    </row>
    <row r="35" spans="1:12" ht="12.75">
      <c r="A35" s="47" t="s">
        <v>32</v>
      </c>
      <c r="B35" s="40">
        <f>'DR336Addendum'!B55</f>
        <v>100000</v>
      </c>
      <c r="C35" s="40">
        <f>'DR336Addendum'!C55</f>
        <v>-4003.8090398511995</v>
      </c>
      <c r="D35" s="40">
        <f>'DR336Addendum'!G55</f>
        <v>248957.99256785118</v>
      </c>
      <c r="E35" s="40">
        <f t="shared" si="3"/>
        <v>344954.18352799997</v>
      </c>
      <c r="G35" s="40">
        <f>'DR336Addendum'!J55</f>
        <v>0</v>
      </c>
      <c r="H35" s="40">
        <f>'DR336Addendum'!K55</f>
        <v>79623.11864661647</v>
      </c>
      <c r="I35" s="40">
        <f>'DR336Addendum'!P55</f>
        <v>164150.9378253835</v>
      </c>
      <c r="J35" s="40">
        <f t="shared" si="4"/>
        <v>243774.05647199997</v>
      </c>
      <c r="L35" s="228">
        <f t="shared" si="5"/>
        <v>588728.24</v>
      </c>
    </row>
    <row r="36" spans="1:12" ht="12.75">
      <c r="A36" s="47" t="s">
        <v>33</v>
      </c>
      <c r="B36" s="40">
        <f>'DR336Addendum'!B56</f>
        <v>0</v>
      </c>
      <c r="C36" s="40">
        <f>'DR336Addendum'!C56</f>
        <v>77474.25852552205</v>
      </c>
      <c r="D36" s="40">
        <f>'DR336Addendum'!G56</f>
        <v>228862.29325847793</v>
      </c>
      <c r="E36" s="40">
        <f t="shared" si="3"/>
        <v>306336.551784</v>
      </c>
      <c r="G36" s="40">
        <f>'DR336Addendum'!J56</f>
        <v>0</v>
      </c>
      <c r="H36" s="40">
        <f>'DR336Addendum'!K56</f>
        <v>50532.28764395225</v>
      </c>
      <c r="I36" s="40">
        <f>'DR336Addendum'!P56</f>
        <v>139082.62057204774</v>
      </c>
      <c r="J36" s="40">
        <f t="shared" si="4"/>
        <v>189614.908216</v>
      </c>
      <c r="L36" s="228">
        <f t="shared" si="5"/>
        <v>495951.46</v>
      </c>
    </row>
    <row r="37" spans="1:12" ht="12.75">
      <c r="A37" s="47" t="s">
        <v>34</v>
      </c>
      <c r="B37" s="40">
        <f>'DR336Addendum'!B57</f>
        <v>-100000</v>
      </c>
      <c r="C37" s="40">
        <f>'DR336Addendum'!C57</f>
        <v>75099.72361599999</v>
      </c>
      <c r="D37" s="40">
        <f>'DR336Addendum'!G57</f>
        <v>224419.48017599998</v>
      </c>
      <c r="E37" s="40">
        <f t="shared" si="3"/>
        <v>199519.20379199996</v>
      </c>
      <c r="F37" s="34"/>
      <c r="G37" s="40">
        <f>'DR336Addendum'!J57</f>
        <v>0</v>
      </c>
      <c r="H37" s="40">
        <f>'DR336Addendum'!K57</f>
        <v>45166.966384</v>
      </c>
      <c r="I37" s="40">
        <f>'DR336Addendum'!P57</f>
        <v>105730.92982399999</v>
      </c>
      <c r="J37" s="40">
        <f t="shared" si="4"/>
        <v>150897.896208</v>
      </c>
      <c r="K37" s="34"/>
      <c r="L37" s="228">
        <f t="shared" si="5"/>
        <v>350417.1</v>
      </c>
    </row>
    <row r="38" spans="1:12" ht="12.75">
      <c r="A38" s="47" t="s">
        <v>35</v>
      </c>
      <c r="B38" s="40">
        <f>'DR336Addendum'!B58</f>
        <v>0</v>
      </c>
      <c r="C38" s="40">
        <f>'DR336Addendum'!C58</f>
        <v>139584.367432</v>
      </c>
      <c r="D38" s="40">
        <f>'DR336Addendum'!G58</f>
        <v>249669.77547199995</v>
      </c>
      <c r="E38" s="40">
        <f t="shared" si="3"/>
        <v>389254.14290399995</v>
      </c>
      <c r="G38" s="40">
        <f>'DR336Addendum'!J58</f>
        <v>0</v>
      </c>
      <c r="H38" s="40">
        <f>'DR336Addendum'!K58</f>
        <v>73687.15256799999</v>
      </c>
      <c r="I38" s="40">
        <f>'DR336Addendum'!P58</f>
        <v>150203.92452799997</v>
      </c>
      <c r="J38" s="40">
        <f t="shared" si="4"/>
        <v>223891.07709599996</v>
      </c>
      <c r="L38" s="228">
        <f t="shared" si="5"/>
        <v>613145.22</v>
      </c>
    </row>
    <row r="39" spans="1:12" ht="12.75">
      <c r="A39" s="47" t="s">
        <v>36</v>
      </c>
      <c r="B39" s="40">
        <f>'DR336Addendum'!B59</f>
        <v>0</v>
      </c>
      <c r="C39" s="40">
        <f>'DR336Addendum'!C59</f>
        <v>63817.112424000006</v>
      </c>
      <c r="D39" s="40">
        <f>'DR336Addendum'!G59</f>
        <v>207194.5316</v>
      </c>
      <c r="E39" s="40">
        <f t="shared" si="3"/>
        <v>271011.644024</v>
      </c>
      <c r="G39" s="40">
        <f>'DR336Addendum'!J59</f>
        <v>0</v>
      </c>
      <c r="H39" s="40">
        <f>'DR336Addendum'!K59</f>
        <v>112634.83757599999</v>
      </c>
      <c r="I39" s="40">
        <f>'DR336Addendum'!P59</f>
        <v>89722.24839999998</v>
      </c>
      <c r="J39" s="40">
        <f t="shared" si="4"/>
        <v>202357.08597599997</v>
      </c>
      <c r="L39" s="228">
        <f t="shared" si="5"/>
        <v>473368.73</v>
      </c>
    </row>
    <row r="40" spans="1:12" ht="12.75">
      <c r="A40" s="47" t="s">
        <v>37</v>
      </c>
      <c r="B40" s="40">
        <f>'DR336Addendum'!B60</f>
        <v>300000</v>
      </c>
      <c r="C40" s="40">
        <f>'DR336Addendum'!C60</f>
        <v>15722.352736000003</v>
      </c>
      <c r="D40" s="40">
        <f>'DR336Addendum'!G60</f>
        <v>275012.98221600003</v>
      </c>
      <c r="E40" s="40">
        <f t="shared" si="3"/>
        <v>590735.3349520001</v>
      </c>
      <c r="F40" s="34"/>
      <c r="G40" s="40">
        <f>'DR336Addendum'!J60</f>
        <v>0</v>
      </c>
      <c r="H40" s="40">
        <f>'DR336Addendum'!K60</f>
        <v>10604.367264</v>
      </c>
      <c r="I40" s="40">
        <f>'DR336Addendum'!P60</f>
        <v>140822.627784</v>
      </c>
      <c r="J40" s="40">
        <f t="shared" si="4"/>
        <v>151426.995048</v>
      </c>
      <c r="K40" s="34"/>
      <c r="L40" s="228">
        <f t="shared" si="5"/>
        <v>742162.3300000001</v>
      </c>
    </row>
    <row r="41" spans="1:12" ht="12.75">
      <c r="A41" s="47" t="s">
        <v>38</v>
      </c>
      <c r="B41" s="40">
        <f>'DR336Addendum'!B61</f>
        <v>0</v>
      </c>
      <c r="C41" s="40">
        <f>'DR336Addendum'!C61</f>
        <v>56086.484015999995</v>
      </c>
      <c r="D41" s="40">
        <f>'DR336Addendum'!G61</f>
        <v>224672.51507200004</v>
      </c>
      <c r="E41" s="40">
        <f t="shared" si="3"/>
        <v>280758.99908800004</v>
      </c>
      <c r="G41" s="40">
        <f>'DR336Addendum'!J61</f>
        <v>0</v>
      </c>
      <c r="H41" s="40">
        <f>'DR336Addendum'!K61</f>
        <v>36813.795984</v>
      </c>
      <c r="I41" s="40">
        <f>'DR336Addendum'!P61</f>
        <v>155762.954928</v>
      </c>
      <c r="J41" s="40">
        <f t="shared" si="4"/>
        <v>192576.750912</v>
      </c>
      <c r="L41" s="228">
        <f t="shared" si="5"/>
        <v>473335.75</v>
      </c>
    </row>
    <row r="42" spans="1:12" ht="12.75">
      <c r="A42" s="47" t="s">
        <v>39</v>
      </c>
      <c r="B42" s="40">
        <f>'DR336Addendum'!B62</f>
        <v>0</v>
      </c>
      <c r="C42" s="40">
        <f>'DR336Addendum'!C62</f>
        <v>83869.641648</v>
      </c>
      <c r="D42" s="40">
        <f>'DR336Addendum'!G62</f>
        <v>248891.14061600005</v>
      </c>
      <c r="E42" s="40">
        <f t="shared" si="3"/>
        <v>332760.78226400004</v>
      </c>
      <c r="G42" s="40">
        <f>'DR336Addendum'!J62</f>
        <v>0</v>
      </c>
      <c r="H42" s="40">
        <f>'DR336Addendum'!K62</f>
        <v>53006.988352</v>
      </c>
      <c r="I42" s="40">
        <f>'DR336Addendum'!P62</f>
        <v>109727.93938400003</v>
      </c>
      <c r="J42" s="40">
        <f t="shared" si="4"/>
        <v>162734.92773600004</v>
      </c>
      <c r="L42" s="228">
        <f t="shared" si="5"/>
        <v>495495.7100000001</v>
      </c>
    </row>
    <row r="43" spans="1:12" ht="12.75">
      <c r="A43" s="48" t="s">
        <v>40</v>
      </c>
      <c r="B43" s="42">
        <f>'DR336Addendum'!B63</f>
        <v>0</v>
      </c>
      <c r="C43" s="42">
        <f>'DR336Addendum'!C63</f>
        <v>61316.85507200001</v>
      </c>
      <c r="D43" s="42">
        <f>'DR336Addendum'!G63</f>
        <v>274063.419888</v>
      </c>
      <c r="E43" s="42">
        <f t="shared" si="3"/>
        <v>335380.27496</v>
      </c>
      <c r="G43" s="42">
        <f>'DR336Addendum'!J63</f>
        <v>0</v>
      </c>
      <c r="H43" s="42">
        <f>'DR336Addendum'!K63</f>
        <v>18107.23492800001</v>
      </c>
      <c r="I43" s="42">
        <f>'DR336Addendum'!P63</f>
        <v>163694.900112</v>
      </c>
      <c r="J43" s="42">
        <f t="shared" si="4"/>
        <v>181802.13504000002</v>
      </c>
      <c r="L43" s="229">
        <f t="shared" si="5"/>
        <v>517182.41000000003</v>
      </c>
    </row>
    <row r="44" spans="1:12" ht="12.75">
      <c r="A44" s="35"/>
      <c r="B44" s="40"/>
      <c r="C44" s="40"/>
      <c r="D44" s="40"/>
      <c r="E44" s="40"/>
      <c r="G44" s="40"/>
      <c r="H44" s="40"/>
      <c r="I44" s="40"/>
      <c r="J44" s="40"/>
      <c r="L44" s="230"/>
    </row>
    <row r="45" spans="1:12" ht="12.75">
      <c r="A45" s="41" t="s">
        <v>11</v>
      </c>
      <c r="B45" s="42">
        <f>SUM(B32:B43)</f>
        <v>300000</v>
      </c>
      <c r="C45" s="42">
        <f>SUM(C32:C43)</f>
        <v>823683.2169281995</v>
      </c>
      <c r="D45" s="42">
        <f>SUM(D32:D43)</f>
        <v>2965590.727231801</v>
      </c>
      <c r="E45" s="42">
        <f>SUM(E32:E43)</f>
        <v>4089273.9441600004</v>
      </c>
      <c r="G45" s="42">
        <f>SUM(G32:G43)</f>
        <v>0</v>
      </c>
      <c r="H45" s="42">
        <f>SUM(H32:H43)</f>
        <v>754175.2334113518</v>
      </c>
      <c r="I45" s="42">
        <f>SUM(I32:I43)</f>
        <v>1624673.2724286483</v>
      </c>
      <c r="J45" s="42">
        <f>SUM(J32:J43)</f>
        <v>2378848.50584</v>
      </c>
      <c r="L45" s="231">
        <f>SUM(L32:L43)</f>
        <v>6468122.45</v>
      </c>
    </row>
    <row r="48" spans="1:12" ht="12.75">
      <c r="A48" s="43"/>
      <c r="B48" s="232" t="s">
        <v>185</v>
      </c>
      <c r="C48" s="233"/>
      <c r="D48" s="234"/>
      <c r="E48" s="44"/>
      <c r="G48" s="232" t="s">
        <v>186</v>
      </c>
      <c r="H48" s="233"/>
      <c r="I48" s="234"/>
      <c r="L48" s="226" t="s">
        <v>200</v>
      </c>
    </row>
    <row r="49" spans="1:12" ht="12.75">
      <c r="A49" s="36" t="s">
        <v>10</v>
      </c>
      <c r="B49" s="37" t="s">
        <v>4</v>
      </c>
      <c r="C49" s="37" t="s">
        <v>6</v>
      </c>
      <c r="D49" s="37" t="s">
        <v>8</v>
      </c>
      <c r="E49" s="38" t="s">
        <v>11</v>
      </c>
      <c r="G49" s="37" t="s">
        <v>4</v>
      </c>
      <c r="H49" s="37" t="s">
        <v>6</v>
      </c>
      <c r="I49" s="37" t="s">
        <v>8</v>
      </c>
      <c r="J49" s="38" t="s">
        <v>11</v>
      </c>
      <c r="L49" s="227" t="s">
        <v>12</v>
      </c>
    </row>
    <row r="50" spans="1:12" ht="12.75">
      <c r="A50" s="47" t="s">
        <v>41</v>
      </c>
      <c r="B50" s="40">
        <f>'DR336Addendum'!B71</f>
        <v>0</v>
      </c>
      <c r="C50" s="40">
        <f>'DR336Addendum'!C71</f>
        <v>46669.02989599999</v>
      </c>
      <c r="D50" s="40">
        <f>'DR336Addendum'!G71</f>
        <v>261747.18800800003</v>
      </c>
      <c r="E50" s="40">
        <f aca="true" t="shared" si="6" ref="E50:E61">SUM(B50:D50)</f>
        <v>308416.217904</v>
      </c>
      <c r="G50" s="40">
        <f>'DR336Addendum'!J71</f>
        <v>0</v>
      </c>
      <c r="H50" s="40">
        <f>'DR336Addendum'!K71</f>
        <v>30264.920103999997</v>
      </c>
      <c r="I50" s="40">
        <f>'DR336Addendum'!P71</f>
        <v>155042.161992</v>
      </c>
      <c r="J50" s="40">
        <f>SUM(G50:I50)</f>
        <v>185307.082096</v>
      </c>
      <c r="L50" s="228">
        <f aca="true" t="shared" si="7" ref="L50:L61">+J50+E50</f>
        <v>493723.30000000005</v>
      </c>
    </row>
    <row r="51" spans="1:12" ht="12.75">
      <c r="A51" s="47" t="s">
        <v>42</v>
      </c>
      <c r="B51" s="40">
        <f>'DR336Addendum'!B72</f>
        <v>0</v>
      </c>
      <c r="C51" s="40">
        <f>'DR336Addendum'!C72</f>
        <v>39275.99378399999</v>
      </c>
      <c r="D51" s="40">
        <f>'DR336Addendum'!G72</f>
        <v>188392.32795999997</v>
      </c>
      <c r="E51" s="40">
        <f t="shared" si="6"/>
        <v>227668.32174399996</v>
      </c>
      <c r="G51" s="40">
        <f>'DR336Addendum'!J72</f>
        <v>0</v>
      </c>
      <c r="H51" s="40">
        <f>'DR336Addendum'!K72</f>
        <v>140928.996216</v>
      </c>
      <c r="I51" s="40">
        <f>'DR336Addendum'!P72</f>
        <v>164017.05203999998</v>
      </c>
      <c r="J51" s="40">
        <f aca="true" t="shared" si="8" ref="J51:J61">SUM(G51:I51)</f>
        <v>304946.048256</v>
      </c>
      <c r="L51" s="228">
        <f t="shared" si="7"/>
        <v>532614.3699999999</v>
      </c>
    </row>
    <row r="52" spans="1:12" ht="12.75">
      <c r="A52" s="47" t="s">
        <v>43</v>
      </c>
      <c r="B52" s="40">
        <f>'DR336Addendum'!B73</f>
        <v>0</v>
      </c>
      <c r="C52" s="40">
        <f>'DR336Addendum'!C73</f>
        <v>58385.304088000004</v>
      </c>
      <c r="D52" s="40">
        <f>'DR336Addendum'!G73</f>
        <v>229657.22646399995</v>
      </c>
      <c r="E52" s="40">
        <f t="shared" si="6"/>
        <v>288042.5305519999</v>
      </c>
      <c r="G52" s="40">
        <f>'DR336Addendum'!J73</f>
        <v>0</v>
      </c>
      <c r="H52" s="40">
        <f>'DR336Addendum'!K73</f>
        <v>46545.315912</v>
      </c>
      <c r="I52" s="40">
        <f>'DR336Addendum'!P73</f>
        <v>142950.24353599994</v>
      </c>
      <c r="J52" s="40">
        <f t="shared" si="8"/>
        <v>189495.55944799993</v>
      </c>
      <c r="L52" s="228">
        <f t="shared" si="7"/>
        <v>477538.08999999985</v>
      </c>
    </row>
    <row r="53" spans="1:12" ht="12.75">
      <c r="A53" s="47" t="s">
        <v>75</v>
      </c>
      <c r="B53" s="40">
        <f>'DR336Addendum'!B74</f>
        <v>0</v>
      </c>
      <c r="C53" s="40">
        <f>'DR336Addendum'!C74</f>
        <v>22793.24098399999</v>
      </c>
      <c r="D53" s="40">
        <f>'DR336Addendum'!G74</f>
        <v>295636.794504</v>
      </c>
      <c r="E53" s="40">
        <f t="shared" si="6"/>
        <v>318430.03548799996</v>
      </c>
      <c r="G53" s="40">
        <f>'DR336Addendum'!J74</f>
        <v>0</v>
      </c>
      <c r="H53" s="40">
        <f>'DR336Addendum'!K74</f>
        <v>14219.109015999991</v>
      </c>
      <c r="I53" s="40">
        <f>'DR336Addendum'!P74</f>
        <v>179526.27549599996</v>
      </c>
      <c r="J53" s="40">
        <f t="shared" si="8"/>
        <v>193745.38451199996</v>
      </c>
      <c r="L53" s="228">
        <f t="shared" si="7"/>
        <v>512175.4199999999</v>
      </c>
    </row>
    <row r="54" spans="1:12" ht="12.75">
      <c r="A54" s="47" t="s">
        <v>76</v>
      </c>
      <c r="B54" s="40">
        <f>'DR336Addendum'!B75</f>
        <v>0</v>
      </c>
      <c r="C54" s="40">
        <f>'DR336Addendum'!C75</f>
        <v>59645.380831999995</v>
      </c>
      <c r="D54" s="40">
        <f>'DR336Addendum'!G75</f>
        <v>221192.85020800002</v>
      </c>
      <c r="E54" s="40">
        <f t="shared" si="6"/>
        <v>280838.23104</v>
      </c>
      <c r="G54" s="40">
        <f>'DR336Addendum'!J75</f>
        <v>0</v>
      </c>
      <c r="H54" s="40">
        <f>'DR336Addendum'!K75</f>
        <v>52304.979168</v>
      </c>
      <c r="I54" s="40">
        <f>'DR336Addendum'!P75</f>
        <v>151466.77979200002</v>
      </c>
      <c r="J54" s="40">
        <f t="shared" si="8"/>
        <v>203771.75896</v>
      </c>
      <c r="L54" s="228">
        <f t="shared" si="7"/>
        <v>484609.99</v>
      </c>
    </row>
    <row r="55" spans="1:12" ht="12.75">
      <c r="A55" s="47" t="s">
        <v>77</v>
      </c>
      <c r="B55" s="40">
        <f>'DR336Addendum'!B76</f>
        <v>35000</v>
      </c>
      <c r="C55" s="40">
        <f>'DR336Addendum'!C76</f>
        <v>38736.27639999999</v>
      </c>
      <c r="D55" s="40">
        <f>'DR336Addendum'!G76</f>
        <v>276794.3463280001</v>
      </c>
      <c r="E55" s="40">
        <f t="shared" si="6"/>
        <v>350530.62272800005</v>
      </c>
      <c r="F55" s="34"/>
      <c r="G55" s="40">
        <f>'DR336Addendum'!J76</f>
        <v>0</v>
      </c>
      <c r="H55" s="40">
        <f>'DR336Addendum'!K76</f>
        <v>45214.813599999994</v>
      </c>
      <c r="I55" s="40">
        <f>'DR336Addendum'!P76</f>
        <v>138010.20367200003</v>
      </c>
      <c r="J55" s="40">
        <f t="shared" si="8"/>
        <v>183225.01727200003</v>
      </c>
      <c r="K55" s="34"/>
      <c r="L55" s="228">
        <f t="shared" si="7"/>
        <v>533755.6400000001</v>
      </c>
    </row>
    <row r="56" spans="1:12" ht="12.75">
      <c r="A56" s="47" t="s">
        <v>177</v>
      </c>
      <c r="B56" s="40">
        <f>'DR336Addendum'!B77</f>
        <v>0</v>
      </c>
      <c r="C56" s="40">
        <f>'DR336Addendum'!C77</f>
        <v>70968.56549600001</v>
      </c>
      <c r="D56" s="40">
        <f>'DR336Addendum'!G77</f>
        <v>247050.965752</v>
      </c>
      <c r="E56" s="40">
        <f t="shared" si="6"/>
        <v>318019.531248</v>
      </c>
      <c r="G56" s="40">
        <f>'DR336Addendum'!J77</f>
        <v>0</v>
      </c>
      <c r="H56" s="40">
        <f>'DR336Addendum'!K77</f>
        <v>20108.124504000003</v>
      </c>
      <c r="I56" s="40">
        <f>'DR336Addendum'!P77</f>
        <v>159076.704248</v>
      </c>
      <c r="J56" s="40">
        <f t="shared" si="8"/>
        <v>179184.828752</v>
      </c>
      <c r="L56" s="228">
        <f t="shared" si="7"/>
        <v>497204.36</v>
      </c>
    </row>
    <row r="57" spans="1:12" ht="12.75">
      <c r="A57" s="47" t="s">
        <v>178</v>
      </c>
      <c r="B57" s="40">
        <f>'DR336Addendum'!B78</f>
        <v>160770.8014</v>
      </c>
      <c r="C57" s="40">
        <f>'DR336Addendum'!C78</f>
        <v>81866.1032</v>
      </c>
      <c r="D57" s="40">
        <f>'DR336Addendum'!G78</f>
        <v>195297.98855199997</v>
      </c>
      <c r="E57" s="40">
        <f t="shared" si="6"/>
        <v>437934.893152</v>
      </c>
      <c r="F57" s="34"/>
      <c r="G57" s="40">
        <f>'DR336Addendum'!J78</f>
        <v>111906.9486</v>
      </c>
      <c r="H57" s="40">
        <f>'DR336Addendum'!K78</f>
        <v>59877.29679999999</v>
      </c>
      <c r="I57" s="40">
        <f>'DR336Addendum'!P78</f>
        <v>124249.45144799998</v>
      </c>
      <c r="J57" s="40">
        <f t="shared" si="8"/>
        <v>296033.69684799993</v>
      </c>
      <c r="K57" s="34"/>
      <c r="L57" s="228">
        <f t="shared" si="7"/>
        <v>733968.5899999999</v>
      </c>
    </row>
    <row r="58" spans="1:12" ht="12.75">
      <c r="A58" s="47" t="s">
        <v>179</v>
      </c>
      <c r="B58" s="40">
        <f>'DR336Addendum'!B79</f>
        <v>0</v>
      </c>
      <c r="C58" s="40">
        <f>'DR336Addendum'!C79</f>
        <v>46869.764960000015</v>
      </c>
      <c r="D58" s="40">
        <f>'DR336Addendum'!G79</f>
        <v>230844.4135119999</v>
      </c>
      <c r="E58" s="40">
        <f t="shared" si="6"/>
        <v>277714.17847199994</v>
      </c>
      <c r="F58" s="34"/>
      <c r="G58" s="40">
        <f>'DR336Addendum'!J79</f>
        <v>0</v>
      </c>
      <c r="H58" s="40">
        <f>'DR336Addendum'!K79</f>
        <v>39951.46504000001</v>
      </c>
      <c r="I58" s="40">
        <f>'DR336Addendum'!P79</f>
        <v>159022.05648799994</v>
      </c>
      <c r="J58" s="40">
        <f t="shared" si="8"/>
        <v>198973.52152799995</v>
      </c>
      <c r="K58" s="34"/>
      <c r="L58" s="228">
        <f t="shared" si="7"/>
        <v>476687.6999999999</v>
      </c>
    </row>
    <row r="59" spans="1:12" ht="12.75">
      <c r="A59" s="47" t="s">
        <v>180</v>
      </c>
      <c r="B59" s="40">
        <f>'DR336Addendum'!B80</f>
        <v>0</v>
      </c>
      <c r="C59" s="40">
        <f>'DR336Addendum'!C80</f>
        <v>69327.48455200001</v>
      </c>
      <c r="D59" s="40">
        <f>'DR336Addendum'!G80</f>
        <v>258233.10645599995</v>
      </c>
      <c r="E59" s="40">
        <f t="shared" si="6"/>
        <v>327560.59100799996</v>
      </c>
      <c r="G59" s="40">
        <f>'DR336Addendum'!J80</f>
        <v>0</v>
      </c>
      <c r="H59" s="40">
        <f>'DR336Addendum'!K80</f>
        <v>14909.985448000003</v>
      </c>
      <c r="I59" s="40">
        <f>'DR336Addendum'!P80</f>
        <v>165990.83354399994</v>
      </c>
      <c r="J59" s="40">
        <f t="shared" si="8"/>
        <v>180900.81899199993</v>
      </c>
      <c r="L59" s="228">
        <f t="shared" si="7"/>
        <v>508461.4099999999</v>
      </c>
    </row>
    <row r="60" spans="1:12" ht="12.75">
      <c r="A60" s="47" t="s">
        <v>181</v>
      </c>
      <c r="B60" s="40">
        <f>'DR336Addendum'!B81</f>
        <v>0</v>
      </c>
      <c r="C60" s="40">
        <f>'DR336Addendum'!C81</f>
        <v>57649.51096</v>
      </c>
      <c r="D60" s="40">
        <f>'DR336Addendum'!G81</f>
        <v>230788.257656</v>
      </c>
      <c r="E60" s="40">
        <f t="shared" si="6"/>
        <v>288437.768616</v>
      </c>
      <c r="G60" s="40">
        <f>'DR336Addendum'!J81</f>
        <v>0</v>
      </c>
      <c r="H60" s="40">
        <f>'DR336Addendum'!K81</f>
        <v>40356.149040000004</v>
      </c>
      <c r="I60" s="40">
        <f>'DR336Addendum'!P81</f>
        <v>158979.13234399998</v>
      </c>
      <c r="J60" s="40">
        <f t="shared" si="8"/>
        <v>199335.28138399997</v>
      </c>
      <c r="L60" s="228">
        <f t="shared" si="7"/>
        <v>487773.05</v>
      </c>
    </row>
    <row r="61" spans="1:12" ht="12.75">
      <c r="A61" s="48" t="s">
        <v>182</v>
      </c>
      <c r="B61" s="42">
        <f>'DR336Addendum'!B82</f>
        <v>0</v>
      </c>
      <c r="C61" s="42">
        <f>'DR336Addendum'!C82</f>
        <v>23144.719016000003</v>
      </c>
      <c r="D61" s="42">
        <f>'DR336Addendum'!G82</f>
        <v>267443.85644</v>
      </c>
      <c r="E61" s="42">
        <f t="shared" si="6"/>
        <v>290588.575456</v>
      </c>
      <c r="G61" s="42">
        <f>'DR336Addendum'!J82</f>
        <v>0</v>
      </c>
      <c r="H61" s="42">
        <f>'DR336Addendum'!K82</f>
        <v>20007.190984</v>
      </c>
      <c r="I61" s="42">
        <f>'DR336Addendum'!P82</f>
        <v>183422.20355999997</v>
      </c>
      <c r="J61" s="42">
        <f t="shared" si="8"/>
        <v>203429.39454399998</v>
      </c>
      <c r="L61" s="229">
        <f t="shared" si="7"/>
        <v>494017.97</v>
      </c>
    </row>
    <row r="62" spans="1:12" ht="12.75">
      <c r="A62" s="35"/>
      <c r="B62" s="40"/>
      <c r="C62" s="40"/>
      <c r="D62" s="40"/>
      <c r="E62" s="40"/>
      <c r="G62" s="40"/>
      <c r="H62" s="40"/>
      <c r="I62" s="40"/>
      <c r="J62" s="40"/>
      <c r="L62" s="230"/>
    </row>
    <row r="63" spans="1:12" ht="12.75">
      <c r="A63" s="41" t="s">
        <v>11</v>
      </c>
      <c r="B63" s="42">
        <f>SUM(B50:B61)</f>
        <v>195770.8014</v>
      </c>
      <c r="C63" s="42">
        <f>SUM(C50:C61)</f>
        <v>615331.374168</v>
      </c>
      <c r="D63" s="42">
        <f>SUM(D50:D61)</f>
        <v>2903079.3218399994</v>
      </c>
      <c r="E63" s="42">
        <f>SUM(E50:E61)</f>
        <v>3714181.497408</v>
      </c>
      <c r="G63" s="42">
        <f>SUM(G50:G61)</f>
        <v>111906.9486</v>
      </c>
      <c r="H63" s="42">
        <f>SUM(H50:H61)</f>
        <v>524688.345832</v>
      </c>
      <c r="I63" s="42">
        <f>SUM(I50:I61)</f>
        <v>1881753.0981599998</v>
      </c>
      <c r="J63" s="42">
        <f>SUM(J50:J61)</f>
        <v>2518348.392592</v>
      </c>
      <c r="L63" s="231">
        <f>SUM(L50:L61)</f>
        <v>6232529.89</v>
      </c>
    </row>
    <row r="65" ht="15" customHeight="1">
      <c r="A65" s="45"/>
    </row>
    <row r="66" ht="15" customHeight="1">
      <c r="A66" s="26" t="s">
        <v>151</v>
      </c>
    </row>
  </sheetData>
  <sheetProtection/>
  <mergeCells count="9">
    <mergeCell ref="B48:D48"/>
    <mergeCell ref="G48:I48"/>
    <mergeCell ref="A3:L3"/>
    <mergeCell ref="C4:L4"/>
    <mergeCell ref="C5:L5"/>
    <mergeCell ref="B12:D12"/>
    <mergeCell ref="G12:I12"/>
    <mergeCell ref="B30:D30"/>
    <mergeCell ref="G30:I30"/>
  </mergeCells>
  <printOptions horizontalCentered="1"/>
  <pageMargins left="0.25" right="0" top="0.42" bottom="0.46" header="0.17" footer="0.17"/>
  <pageSetup fitToHeight="1" fitToWidth="1" horizontalDpi="600" verticalDpi="600" orientation="portrait" scale="73" r:id="rId1"/>
</worksheet>
</file>

<file path=xl/worksheets/sheet7.xml><?xml version="1.0" encoding="utf-8"?>
<worksheet xmlns="http://schemas.openxmlformats.org/spreadsheetml/2006/main" xmlns:r="http://schemas.openxmlformats.org/officeDocument/2006/relationships">
  <sheetPr>
    <tabColor theme="4" tint="0.5999900102615356"/>
    <pageSetUpPr fitToPage="1"/>
  </sheetPr>
  <dimension ref="A3:R52"/>
  <sheetViews>
    <sheetView zoomScale="85" zoomScaleNormal="85" zoomScalePageLayoutView="0" workbookViewId="0" topLeftCell="A1">
      <selection activeCell="U21" sqref="U21"/>
    </sheetView>
  </sheetViews>
  <sheetFormatPr defaultColWidth="9.140625" defaultRowHeight="15"/>
  <cols>
    <col min="1" max="1" width="6.140625" style="122" bestFit="1" customWidth="1"/>
    <col min="2" max="2" width="14.00390625" style="122" bestFit="1" customWidth="1"/>
    <col min="3" max="3" width="13.421875" style="122" bestFit="1" customWidth="1"/>
    <col min="4" max="4" width="12.7109375" style="122" bestFit="1" customWidth="1"/>
    <col min="5" max="5" width="13.28125" style="122" bestFit="1" customWidth="1"/>
    <col min="6" max="6" width="13.421875" style="122" bestFit="1" customWidth="1"/>
    <col min="7" max="7" width="13.421875" style="122" customWidth="1"/>
    <col min="8" max="8" width="14.140625" style="122" bestFit="1" customWidth="1"/>
    <col min="9" max="9" width="1.28515625" style="122" customWidth="1"/>
    <col min="10" max="10" width="12.57421875" style="122" bestFit="1" customWidth="1"/>
    <col min="11" max="11" width="13.28125" style="122" bestFit="1" customWidth="1"/>
    <col min="12" max="12" width="12.28125" style="122" bestFit="1" customWidth="1"/>
    <col min="13" max="13" width="13.00390625" style="122" bestFit="1" customWidth="1"/>
    <col min="14" max="14" width="13.00390625" style="122" customWidth="1"/>
    <col min="15" max="15" width="13.28125" style="122" bestFit="1" customWidth="1"/>
    <col min="16" max="16" width="14.7109375" style="122" bestFit="1" customWidth="1"/>
    <col min="17" max="17" width="1.57421875" style="122" customWidth="1"/>
    <col min="18" max="18" width="19.140625" style="122" bestFit="1" customWidth="1"/>
    <col min="19" max="16384" width="9.140625" style="122" customWidth="1"/>
  </cols>
  <sheetData>
    <row r="3" ht="15">
      <c r="A3" s="127" t="s">
        <v>153</v>
      </c>
    </row>
    <row r="4" ht="15">
      <c r="A4" s="127" t="s">
        <v>154</v>
      </c>
    </row>
    <row r="5" ht="15">
      <c r="A5" s="127" t="s">
        <v>155</v>
      </c>
    </row>
    <row r="6" ht="15">
      <c r="A6" s="127" t="s">
        <v>156</v>
      </c>
    </row>
    <row r="7" ht="15">
      <c r="A7" s="127"/>
    </row>
    <row r="9" ht="15.75">
      <c r="A9" s="121" t="s">
        <v>81</v>
      </c>
    </row>
    <row r="10" spans="1:18" ht="12.75">
      <c r="A10" s="244" t="s">
        <v>131</v>
      </c>
      <c r="B10" s="245"/>
      <c r="C10" s="245"/>
      <c r="D10" s="245"/>
      <c r="E10" s="245"/>
      <c r="F10" s="245"/>
      <c r="G10" s="245"/>
      <c r="H10" s="245"/>
      <c r="I10" s="245"/>
      <c r="J10" s="245"/>
      <c r="K10" s="245"/>
      <c r="L10" s="245"/>
      <c r="M10" s="245"/>
      <c r="N10" s="245"/>
      <c r="O10" s="245"/>
      <c r="P10" s="245"/>
      <c r="Q10" s="245"/>
      <c r="R10" s="245"/>
    </row>
    <row r="11" spans="1:18" ht="32.25" customHeight="1">
      <c r="A11" s="123"/>
      <c r="B11" s="124" t="s">
        <v>4</v>
      </c>
      <c r="C11" s="246" t="s">
        <v>5</v>
      </c>
      <c r="D11" s="246"/>
      <c r="E11" s="246"/>
      <c r="F11" s="247"/>
      <c r="G11" s="247"/>
      <c r="H11" s="247"/>
      <c r="I11" s="247"/>
      <c r="J11" s="247"/>
      <c r="K11" s="247"/>
      <c r="L11" s="247"/>
      <c r="M11" s="247"/>
      <c r="N11" s="247"/>
      <c r="O11" s="247"/>
      <c r="P11" s="247"/>
      <c r="Q11" s="247"/>
      <c r="R11" s="247"/>
    </row>
    <row r="12" spans="1:18" ht="15.75">
      <c r="A12" s="123"/>
      <c r="B12" s="125" t="s">
        <v>6</v>
      </c>
      <c r="C12" s="248" t="s">
        <v>7</v>
      </c>
      <c r="D12" s="248"/>
      <c r="E12" s="248"/>
      <c r="F12" s="249"/>
      <c r="G12" s="249"/>
      <c r="H12" s="249"/>
      <c r="I12" s="249"/>
      <c r="J12" s="249"/>
      <c r="K12" s="249"/>
      <c r="L12" s="249"/>
      <c r="M12" s="249"/>
      <c r="N12" s="249"/>
      <c r="O12" s="249"/>
      <c r="P12" s="249"/>
      <c r="Q12" s="249"/>
      <c r="R12" s="249"/>
    </row>
    <row r="13" spans="1:18" ht="15.75">
      <c r="A13" s="123"/>
      <c r="B13" s="125" t="s">
        <v>8</v>
      </c>
      <c r="C13" s="127" t="s">
        <v>84</v>
      </c>
      <c r="D13" s="127"/>
      <c r="E13" s="127"/>
      <c r="F13" s="126"/>
      <c r="G13" s="126"/>
      <c r="H13" s="126"/>
      <c r="I13" s="126"/>
      <c r="J13" s="126"/>
      <c r="K13" s="126"/>
      <c r="L13" s="126"/>
      <c r="M13" s="126"/>
      <c r="N13" s="126"/>
      <c r="O13" s="126"/>
      <c r="P13" s="126"/>
      <c r="Q13" s="126"/>
      <c r="R13" s="126"/>
    </row>
    <row r="14" spans="1:18" ht="15.75">
      <c r="A14" s="123"/>
      <c r="B14" s="125" t="s">
        <v>85</v>
      </c>
      <c r="C14" s="127" t="s">
        <v>86</v>
      </c>
      <c r="D14" s="127"/>
      <c r="E14" s="127"/>
      <c r="F14" s="126"/>
      <c r="G14" s="126"/>
      <c r="H14" s="126"/>
      <c r="I14" s="126"/>
      <c r="J14" s="126"/>
      <c r="K14" s="126"/>
      <c r="L14" s="126"/>
      <c r="M14" s="126"/>
      <c r="N14" s="126"/>
      <c r="O14" s="126"/>
      <c r="P14" s="126"/>
      <c r="Q14" s="126"/>
      <c r="R14" s="126"/>
    </row>
    <row r="15" spans="1:18" ht="15.75">
      <c r="A15" s="123"/>
      <c r="B15" s="125" t="s">
        <v>87</v>
      </c>
      <c r="C15" s="127" t="s">
        <v>9</v>
      </c>
      <c r="D15" s="127"/>
      <c r="E15" s="127"/>
      <c r="F15" s="126"/>
      <c r="G15" s="126"/>
      <c r="H15" s="126"/>
      <c r="I15" s="126"/>
      <c r="J15" s="126"/>
      <c r="K15" s="126"/>
      <c r="L15" s="126"/>
      <c r="M15" s="126"/>
      <c r="N15" s="126"/>
      <c r="O15" s="126"/>
      <c r="P15" s="126"/>
      <c r="Q15" s="126"/>
      <c r="R15" s="126"/>
    </row>
    <row r="17" ht="15.75">
      <c r="A17" s="121" t="s">
        <v>136</v>
      </c>
    </row>
    <row r="20" spans="1:18" ht="12.75">
      <c r="A20" s="128"/>
      <c r="B20" s="241" t="s">
        <v>132</v>
      </c>
      <c r="C20" s="242"/>
      <c r="D20" s="242"/>
      <c r="E20" s="242"/>
      <c r="F20" s="242"/>
      <c r="G20" s="208"/>
      <c r="H20" s="129"/>
      <c r="J20" s="241" t="s">
        <v>133</v>
      </c>
      <c r="K20" s="243"/>
      <c r="L20" s="243"/>
      <c r="M20" s="243"/>
      <c r="N20" s="243"/>
      <c r="O20" s="209"/>
      <c r="R20" s="210">
        <v>2007</v>
      </c>
    </row>
    <row r="21" spans="1:18" ht="12.75">
      <c r="A21" s="128"/>
      <c r="B21" s="167"/>
      <c r="C21" s="167"/>
      <c r="D21" s="167"/>
      <c r="E21" s="167"/>
      <c r="F21" s="167"/>
      <c r="G21" s="169" t="s">
        <v>162</v>
      </c>
      <c r="H21" s="129"/>
      <c r="J21" s="167"/>
      <c r="K21" s="167"/>
      <c r="L21" s="167"/>
      <c r="M21" s="167"/>
      <c r="N21" s="167"/>
      <c r="O21" s="169" t="s">
        <v>162</v>
      </c>
      <c r="R21" s="210"/>
    </row>
    <row r="22" spans="1:18" ht="12.75">
      <c r="A22" s="130" t="s">
        <v>10</v>
      </c>
      <c r="B22" s="168" t="s">
        <v>4</v>
      </c>
      <c r="C22" s="168" t="s">
        <v>6</v>
      </c>
      <c r="D22" s="168" t="s">
        <v>8</v>
      </c>
      <c r="E22" s="168" t="s">
        <v>85</v>
      </c>
      <c r="F22" s="168" t="s">
        <v>87</v>
      </c>
      <c r="G22" s="170" t="s">
        <v>163</v>
      </c>
      <c r="H22" s="166" t="s">
        <v>11</v>
      </c>
      <c r="J22" s="168" t="s">
        <v>4</v>
      </c>
      <c r="K22" s="168" t="s">
        <v>6</v>
      </c>
      <c r="L22" s="168" t="s">
        <v>8</v>
      </c>
      <c r="M22" s="168" t="s">
        <v>85</v>
      </c>
      <c r="N22" s="168" t="s">
        <v>87</v>
      </c>
      <c r="O22" s="170" t="s">
        <v>163</v>
      </c>
      <c r="P22" s="131" t="s">
        <v>11</v>
      </c>
      <c r="R22" s="210" t="s">
        <v>12</v>
      </c>
    </row>
    <row r="23" spans="1:18" ht="12.75">
      <c r="A23" s="132" t="s">
        <v>97</v>
      </c>
      <c r="B23" s="133">
        <v>0</v>
      </c>
      <c r="C23" s="133">
        <v>56471.30610842493</v>
      </c>
      <c r="D23" s="133">
        <v>46549.46</v>
      </c>
      <c r="E23" s="133">
        <v>45964.665687999994</v>
      </c>
      <c r="F23" s="133">
        <v>120234.32039157512</v>
      </c>
      <c r="G23" s="171">
        <f aca="true" t="shared" si="0" ref="G23:G28">SUM(D23:F23)</f>
        <v>212748.4460795751</v>
      </c>
      <c r="H23" s="133">
        <f aca="true" t="shared" si="1" ref="H23:H28">SUM(B23:F23)</f>
        <v>269219.752188</v>
      </c>
      <c r="J23" s="133">
        <v>0</v>
      </c>
      <c r="K23" s="133">
        <v>23468.569400223278</v>
      </c>
      <c r="L23" s="133">
        <v>8074.25</v>
      </c>
      <c r="M23" s="133">
        <v>35621.104311999996</v>
      </c>
      <c r="N23" s="133">
        <v>81545.86409977675</v>
      </c>
      <c r="O23" s="133">
        <f aca="true" t="shared" si="2" ref="O23:O28">SUM(L23:N23)</f>
        <v>125241.21841177675</v>
      </c>
      <c r="P23" s="133">
        <f aca="true" t="shared" si="3" ref="P23:P28">SUM(J23:N23)</f>
        <v>148709.78781200002</v>
      </c>
      <c r="R23" s="211">
        <f aca="true" t="shared" si="4" ref="R23:R28">+P23+H23</f>
        <v>417929.54000000004</v>
      </c>
    </row>
    <row r="24" spans="1:18" ht="12.75">
      <c r="A24" s="132" t="s">
        <v>98</v>
      </c>
      <c r="B24" s="133">
        <v>85000</v>
      </c>
      <c r="C24" s="133">
        <v>67160.87283144085</v>
      </c>
      <c r="D24" s="133">
        <v>46304.066999999995</v>
      </c>
      <c r="E24" s="133">
        <v>62939.192570000014</v>
      </c>
      <c r="F24" s="133">
        <v>153026.09461455917</v>
      </c>
      <c r="G24" s="133">
        <f t="shared" si="0"/>
        <v>262269.3541845592</v>
      </c>
      <c r="H24" s="133">
        <f t="shared" si="1"/>
        <v>414430.2270160001</v>
      </c>
      <c r="J24" s="133">
        <v>0</v>
      </c>
      <c r="K24" s="133">
        <v>36226.730424449874</v>
      </c>
      <c r="L24" s="133">
        <v>14454.842999999999</v>
      </c>
      <c r="M24" s="133">
        <v>48428.38743</v>
      </c>
      <c r="N24" s="133">
        <v>104214.22212955012</v>
      </c>
      <c r="O24" s="133">
        <f t="shared" si="2"/>
        <v>167097.45255955012</v>
      </c>
      <c r="P24" s="133">
        <f t="shared" si="3"/>
        <v>203324.182984</v>
      </c>
      <c r="R24" s="211">
        <f t="shared" si="4"/>
        <v>617754.4100000001</v>
      </c>
    </row>
    <row r="25" spans="1:18" ht="12.75">
      <c r="A25" s="132" t="s">
        <v>99</v>
      </c>
      <c r="B25" s="133">
        <v>125000</v>
      </c>
      <c r="C25" s="133">
        <v>54500.70957176247</v>
      </c>
      <c r="D25" s="133">
        <v>33800.94</v>
      </c>
      <c r="E25" s="133">
        <v>44096.686025999996</v>
      </c>
      <c r="F25" s="133">
        <v>134524.28192023752</v>
      </c>
      <c r="G25" s="133">
        <f t="shared" si="0"/>
        <v>212421.90794623754</v>
      </c>
      <c r="H25" s="133">
        <f t="shared" si="1"/>
        <v>391922.617518</v>
      </c>
      <c r="J25" s="133">
        <v>0</v>
      </c>
      <c r="K25" s="133">
        <v>35112.146381262275</v>
      </c>
      <c r="L25" s="133">
        <v>7965.95</v>
      </c>
      <c r="M25" s="133">
        <v>34377.343974</v>
      </c>
      <c r="N25" s="133">
        <v>91421.8721267377</v>
      </c>
      <c r="O25" s="133">
        <f t="shared" si="2"/>
        <v>133765.1661007377</v>
      </c>
      <c r="P25" s="133">
        <f t="shared" si="3"/>
        <v>168877.31248199998</v>
      </c>
      <c r="R25" s="211">
        <f t="shared" si="4"/>
        <v>560799.9299999999</v>
      </c>
    </row>
    <row r="26" spans="1:18" ht="12.75">
      <c r="A26" s="132" t="s">
        <v>100</v>
      </c>
      <c r="B26" s="133">
        <v>0</v>
      </c>
      <c r="C26" s="133">
        <v>61152.18482524578</v>
      </c>
      <c r="D26" s="133">
        <v>32681.05</v>
      </c>
      <c r="E26" s="133">
        <v>65675.00877700001</v>
      </c>
      <c r="F26" s="133">
        <v>169587.99771575423</v>
      </c>
      <c r="G26" s="133">
        <f t="shared" si="0"/>
        <v>267944.05649275426</v>
      </c>
      <c r="H26" s="133">
        <f t="shared" si="1"/>
        <v>329096.241318</v>
      </c>
      <c r="J26" s="133">
        <v>0</v>
      </c>
      <c r="K26" s="133">
        <v>34095.53178837195</v>
      </c>
      <c r="L26" s="133">
        <v>8272.76</v>
      </c>
      <c r="M26" s="133">
        <v>50944.741223000005</v>
      </c>
      <c r="N26" s="133">
        <v>115623.46567062805</v>
      </c>
      <c r="O26" s="133">
        <f t="shared" si="2"/>
        <v>174840.96689362807</v>
      </c>
      <c r="P26" s="133">
        <f t="shared" si="3"/>
        <v>208936.498682</v>
      </c>
      <c r="R26" s="211">
        <f t="shared" si="4"/>
        <v>538032.74</v>
      </c>
    </row>
    <row r="27" spans="1:18" ht="12.75">
      <c r="A27" s="132" t="s">
        <v>101</v>
      </c>
      <c r="B27" s="133">
        <v>0</v>
      </c>
      <c r="C27" s="133">
        <v>49567.980494035655</v>
      </c>
      <c r="D27" s="133">
        <v>32528.46</v>
      </c>
      <c r="E27" s="133">
        <v>56506.841541</v>
      </c>
      <c r="F27" s="133">
        <v>162159.68468096442</v>
      </c>
      <c r="G27" s="133">
        <f t="shared" si="0"/>
        <v>251194.9862219644</v>
      </c>
      <c r="H27" s="133">
        <f t="shared" si="1"/>
        <v>300762.9667160001</v>
      </c>
      <c r="J27" s="133">
        <v>0</v>
      </c>
      <c r="K27" s="133">
        <v>32367.43618844899</v>
      </c>
      <c r="L27" s="133">
        <v>8232.12</v>
      </c>
      <c r="M27" s="133">
        <v>43506.188459</v>
      </c>
      <c r="N27" s="133">
        <v>110573.22863655107</v>
      </c>
      <c r="O27" s="133">
        <f t="shared" si="2"/>
        <v>162311.53709555106</v>
      </c>
      <c r="P27" s="133">
        <f t="shared" si="3"/>
        <v>194678.97328400007</v>
      </c>
      <c r="R27" s="211">
        <f t="shared" si="4"/>
        <v>495441.9400000002</v>
      </c>
    </row>
    <row r="28" spans="1:18" ht="12.75">
      <c r="A28" s="135" t="s">
        <v>102</v>
      </c>
      <c r="B28" s="136">
        <v>0</v>
      </c>
      <c r="C28" s="136">
        <v>79850.98714030346</v>
      </c>
      <c r="D28" s="136">
        <v>43270.5605</v>
      </c>
      <c r="E28" s="136">
        <v>48738.660518000004</v>
      </c>
      <c r="F28" s="136">
        <v>173857.58425969654</v>
      </c>
      <c r="G28" s="136">
        <f t="shared" si="0"/>
        <v>265866.8052776966</v>
      </c>
      <c r="H28" s="136">
        <f t="shared" si="1"/>
        <v>345717.792418</v>
      </c>
      <c r="J28" s="136">
        <v>0</v>
      </c>
      <c r="K28" s="136">
        <v>38145.122436437145</v>
      </c>
      <c r="L28" s="136">
        <v>-1039.7005000000001</v>
      </c>
      <c r="M28" s="136">
        <v>37891.279482000005</v>
      </c>
      <c r="N28" s="136">
        <v>118590.11616356284</v>
      </c>
      <c r="O28" s="136">
        <f t="shared" si="2"/>
        <v>155441.69514556284</v>
      </c>
      <c r="P28" s="136">
        <f t="shared" si="3"/>
        <v>193586.817582</v>
      </c>
      <c r="R28" s="212">
        <f t="shared" si="4"/>
        <v>539304.61</v>
      </c>
    </row>
    <row r="29" spans="1:18" ht="12.75">
      <c r="A29" s="132"/>
      <c r="B29" s="133"/>
      <c r="C29" s="133"/>
      <c r="D29" s="133"/>
      <c r="E29" s="133"/>
      <c r="F29" s="133"/>
      <c r="G29" s="133"/>
      <c r="H29" s="133"/>
      <c r="J29" s="133"/>
      <c r="K29" s="133"/>
      <c r="L29" s="133"/>
      <c r="M29" s="133"/>
      <c r="N29" s="133"/>
      <c r="O29" s="133"/>
      <c r="P29" s="133"/>
      <c r="R29" s="213"/>
    </row>
    <row r="30" spans="1:18" ht="12.75">
      <c r="A30" s="135" t="s">
        <v>11</v>
      </c>
      <c r="B30" s="136">
        <f aca="true" t="shared" si="5" ref="B30:H30">SUM(B23:B28)</f>
        <v>210000</v>
      </c>
      <c r="C30" s="136">
        <f t="shared" si="5"/>
        <v>368704.0409712132</v>
      </c>
      <c r="D30" s="136">
        <f t="shared" si="5"/>
        <v>235134.53749999998</v>
      </c>
      <c r="E30" s="136">
        <f t="shared" si="5"/>
        <v>323921.05512000003</v>
      </c>
      <c r="F30" s="136">
        <f>SUM(F23:F28)</f>
        <v>913389.9635827871</v>
      </c>
      <c r="G30" s="136">
        <f>SUM(G23:G28)</f>
        <v>1472445.5562027872</v>
      </c>
      <c r="H30" s="136">
        <f t="shared" si="5"/>
        <v>2051149.5971740002</v>
      </c>
      <c r="J30" s="136">
        <f aca="true" t="shared" si="6" ref="J30:P30">SUM(J23:J28)</f>
        <v>0</v>
      </c>
      <c r="K30" s="136">
        <f t="shared" si="6"/>
        <v>199415.53661919353</v>
      </c>
      <c r="L30" s="136">
        <f t="shared" si="6"/>
        <v>45960.2225</v>
      </c>
      <c r="M30" s="136">
        <f t="shared" si="6"/>
        <v>250769.04488</v>
      </c>
      <c r="N30" s="136">
        <f t="shared" si="6"/>
        <v>621968.7688268066</v>
      </c>
      <c r="O30" s="136">
        <f t="shared" si="6"/>
        <v>918698.0362068065</v>
      </c>
      <c r="P30" s="136">
        <f t="shared" si="6"/>
        <v>1118113.5728260002</v>
      </c>
      <c r="R30" s="214">
        <f>SUM(R23:R29)</f>
        <v>3169263.1700000004</v>
      </c>
    </row>
    <row r="33" spans="1:18" ht="12.75">
      <c r="A33" s="128"/>
      <c r="B33" s="241" t="s">
        <v>134</v>
      </c>
      <c r="C33" s="243"/>
      <c r="D33" s="243"/>
      <c r="E33" s="243"/>
      <c r="F33" s="243"/>
      <c r="G33" s="209"/>
      <c r="H33" s="129"/>
      <c r="J33" s="241" t="s">
        <v>135</v>
      </c>
      <c r="K33" s="243"/>
      <c r="L33" s="243"/>
      <c r="M33" s="243"/>
      <c r="N33" s="243"/>
      <c r="O33" s="209"/>
      <c r="R33" s="210">
        <v>2008</v>
      </c>
    </row>
    <row r="34" spans="1:18" ht="12.75">
      <c r="A34" s="128"/>
      <c r="B34" s="167"/>
      <c r="C34" s="167"/>
      <c r="D34" s="167"/>
      <c r="E34" s="167"/>
      <c r="F34" s="167"/>
      <c r="G34" s="169" t="s">
        <v>162</v>
      </c>
      <c r="H34" s="129"/>
      <c r="J34" s="167"/>
      <c r="K34" s="167"/>
      <c r="L34" s="167"/>
      <c r="M34" s="167"/>
      <c r="N34" s="167"/>
      <c r="O34" s="169" t="s">
        <v>162</v>
      </c>
      <c r="R34" s="210"/>
    </row>
    <row r="35" spans="1:18" ht="12.75">
      <c r="A35" s="137" t="s">
        <v>10</v>
      </c>
      <c r="B35" s="168" t="s">
        <v>4</v>
      </c>
      <c r="C35" s="168" t="s">
        <v>6</v>
      </c>
      <c r="D35" s="168" t="s">
        <v>8</v>
      </c>
      <c r="E35" s="168" t="s">
        <v>85</v>
      </c>
      <c r="F35" s="168" t="s">
        <v>87</v>
      </c>
      <c r="G35" s="170" t="s">
        <v>163</v>
      </c>
      <c r="H35" s="166" t="s">
        <v>11</v>
      </c>
      <c r="J35" s="168" t="s">
        <v>4</v>
      </c>
      <c r="K35" s="168" t="s">
        <v>6</v>
      </c>
      <c r="L35" s="168" t="s">
        <v>8</v>
      </c>
      <c r="M35" s="168" t="s">
        <v>85</v>
      </c>
      <c r="N35" s="168" t="s">
        <v>87</v>
      </c>
      <c r="O35" s="170" t="s">
        <v>163</v>
      </c>
      <c r="P35" s="131" t="s">
        <v>11</v>
      </c>
      <c r="R35" s="210" t="s">
        <v>12</v>
      </c>
    </row>
    <row r="36" spans="1:18" ht="12.75">
      <c r="A36" s="132" t="s">
        <v>91</v>
      </c>
      <c r="B36" s="133">
        <v>0</v>
      </c>
      <c r="C36" s="134">
        <v>62053.4</v>
      </c>
      <c r="D36" s="134">
        <v>26708.19375</v>
      </c>
      <c r="E36" s="134">
        <v>49519.142295000005</v>
      </c>
      <c r="F36" s="134">
        <v>165225.42</v>
      </c>
      <c r="G36" s="134">
        <f>SUM(D36:F36)</f>
        <v>241452.75604500002</v>
      </c>
      <c r="H36" s="134">
        <f>SUM(B36:F36)</f>
        <v>303506.156045</v>
      </c>
      <c r="J36" s="133">
        <v>0</v>
      </c>
      <c r="K36" s="134">
        <v>47008.26616341358</v>
      </c>
      <c r="L36" s="134">
        <v>17556.30625</v>
      </c>
      <c r="M36" s="134">
        <v>38930.317705</v>
      </c>
      <c r="N36" s="134">
        <v>113563.11584658643</v>
      </c>
      <c r="O36" s="134">
        <f>SUM(L36:N36)</f>
        <v>170049.73980158643</v>
      </c>
      <c r="P36" s="134">
        <f>SUM(J36:N36)</f>
        <v>217058.00596500002</v>
      </c>
      <c r="R36" s="215">
        <f>+P36+H36</f>
        <v>520564.16201000003</v>
      </c>
    </row>
    <row r="37" spans="1:18" ht="12.75">
      <c r="A37" s="132" t="s">
        <v>92</v>
      </c>
      <c r="B37" s="133">
        <v>0</v>
      </c>
      <c r="C37" s="133">
        <v>107353.11421626052</v>
      </c>
      <c r="D37" s="133">
        <v>30535.085285</v>
      </c>
      <c r="E37" s="133">
        <v>53651.659490000005</v>
      </c>
      <c r="F37" s="133">
        <v>136122.0506487395</v>
      </c>
      <c r="G37" s="133">
        <f aca="true" t="shared" si="7" ref="G37:G46">SUM(D37:F37)</f>
        <v>220308.7954237395</v>
      </c>
      <c r="H37" s="133">
        <f aca="true" t="shared" si="8" ref="H37:H46">SUM(B37:F37)</f>
        <v>327661.90964</v>
      </c>
      <c r="J37" s="133">
        <v>0</v>
      </c>
      <c r="K37" s="133">
        <v>41300.65232270734</v>
      </c>
      <c r="L37" s="133">
        <v>11649.764715</v>
      </c>
      <c r="M37" s="133">
        <v>41867.37051</v>
      </c>
      <c r="N37" s="133">
        <v>87904.31281229266</v>
      </c>
      <c r="O37" s="133">
        <f aca="true" t="shared" si="9" ref="O37:O46">SUM(L37:N37)</f>
        <v>141421.44803729266</v>
      </c>
      <c r="P37" s="133">
        <f>SUM(J37:N37)</f>
        <v>182722.10035999998</v>
      </c>
      <c r="R37" s="211">
        <f aca="true" t="shared" si="10" ref="R37:R47">+P37+H37</f>
        <v>510384.01</v>
      </c>
    </row>
    <row r="38" spans="1:18" ht="12.75">
      <c r="A38" s="132" t="s">
        <v>93</v>
      </c>
      <c r="B38" s="133">
        <v>150000</v>
      </c>
      <c r="C38" s="133">
        <v>84154.50368402086</v>
      </c>
      <c r="D38" s="133">
        <v>41455.792180000004</v>
      </c>
      <c r="E38" s="133">
        <v>55830.81332500001</v>
      </c>
      <c r="F38" s="133">
        <v>112645.47039097917</v>
      </c>
      <c r="G38" s="133">
        <f t="shared" si="7"/>
        <v>209932.0758959792</v>
      </c>
      <c r="H38" s="133">
        <f t="shared" si="8"/>
        <v>444086.57958</v>
      </c>
      <c r="J38" s="133">
        <v>50000</v>
      </c>
      <c r="K38" s="133">
        <v>40997.48816021429</v>
      </c>
      <c r="L38" s="133">
        <v>2645.72782</v>
      </c>
      <c r="M38" s="133">
        <v>43977.816675</v>
      </c>
      <c r="N38" s="133">
        <v>77158.13776478572</v>
      </c>
      <c r="O38" s="133">
        <f t="shared" si="9"/>
        <v>123781.68225978571</v>
      </c>
      <c r="P38" s="133">
        <f aca="true" t="shared" si="11" ref="P38:P47">SUM(J38:N38)</f>
        <v>214779.17042000004</v>
      </c>
      <c r="R38" s="211">
        <f t="shared" si="10"/>
        <v>658865.75</v>
      </c>
    </row>
    <row r="39" spans="1:18" ht="12.75">
      <c r="A39" s="132" t="s">
        <v>94</v>
      </c>
      <c r="B39" s="133">
        <v>0</v>
      </c>
      <c r="C39" s="133">
        <v>114032.23180588499</v>
      </c>
      <c r="D39" s="133">
        <v>41601.184414999996</v>
      </c>
      <c r="E39" s="133">
        <v>61244.05179</v>
      </c>
      <c r="F39" s="133">
        <v>117119.35094411502</v>
      </c>
      <c r="G39" s="133">
        <f t="shared" si="7"/>
        <v>219964.58714911502</v>
      </c>
      <c r="H39" s="133">
        <f t="shared" si="8"/>
        <v>333996.818955</v>
      </c>
      <c r="J39" s="133">
        <v>0</v>
      </c>
      <c r="K39" s="133">
        <v>49095.72222609635</v>
      </c>
      <c r="L39" s="133">
        <v>7785.855585</v>
      </c>
      <c r="M39" s="133">
        <v>47629.61821</v>
      </c>
      <c r="N39" s="133">
        <v>80292.58502390365</v>
      </c>
      <c r="O39" s="133">
        <f t="shared" si="9"/>
        <v>135708.05881890364</v>
      </c>
      <c r="P39" s="133">
        <f t="shared" si="11"/>
        <v>184803.781045</v>
      </c>
      <c r="R39" s="211">
        <f t="shared" si="10"/>
        <v>518800.60000000003</v>
      </c>
    </row>
    <row r="40" spans="1:18" ht="12.75">
      <c r="A40" s="132" t="s">
        <v>95</v>
      </c>
      <c r="B40" s="133">
        <v>0</v>
      </c>
      <c r="C40" s="133">
        <v>93376.0508143148</v>
      </c>
      <c r="D40" s="133">
        <v>57247.81601</v>
      </c>
      <c r="E40" s="133">
        <v>57273.387044999996</v>
      </c>
      <c r="F40" s="133">
        <v>141436.05737068522</v>
      </c>
      <c r="G40" s="133">
        <f t="shared" si="7"/>
        <v>255957.2604256852</v>
      </c>
      <c r="H40" s="133">
        <f t="shared" si="8"/>
        <v>349333.31124</v>
      </c>
      <c r="J40" s="133">
        <v>0</v>
      </c>
      <c r="K40" s="133">
        <v>77316.24722008791</v>
      </c>
      <c r="L40" s="133">
        <v>12041.75399</v>
      </c>
      <c r="M40" s="133">
        <v>44447.822954999996</v>
      </c>
      <c r="N40" s="133">
        <v>97089.55459491212</v>
      </c>
      <c r="O40" s="133">
        <f t="shared" si="9"/>
        <v>153579.1315399121</v>
      </c>
      <c r="P40" s="133">
        <f t="shared" si="11"/>
        <v>230895.37876</v>
      </c>
      <c r="R40" s="211">
        <f t="shared" si="10"/>
        <v>580228.69</v>
      </c>
    </row>
    <row r="41" spans="1:18" ht="12.75">
      <c r="A41" s="132" t="s">
        <v>96</v>
      </c>
      <c r="B41" s="133">
        <v>0</v>
      </c>
      <c r="C41" s="133">
        <v>46069.850550140414</v>
      </c>
      <c r="D41" s="133">
        <v>47887.979095</v>
      </c>
      <c r="E41" s="133">
        <v>55519.139255</v>
      </c>
      <c r="F41" s="133">
        <v>118003.7235748596</v>
      </c>
      <c r="G41" s="133">
        <f t="shared" si="7"/>
        <v>221410.84192485962</v>
      </c>
      <c r="H41" s="133">
        <f t="shared" si="8"/>
        <v>267480.69247500005</v>
      </c>
      <c r="J41" s="133">
        <v>0</v>
      </c>
      <c r="K41" s="133">
        <v>107553.16453053767</v>
      </c>
      <c r="L41" s="133">
        <v>3241.7009049999997</v>
      </c>
      <c r="M41" s="133">
        <v>43154.240745</v>
      </c>
      <c r="N41" s="133">
        <v>80912.15134446233</v>
      </c>
      <c r="O41" s="133">
        <f t="shared" si="9"/>
        <v>127308.09299446232</v>
      </c>
      <c r="P41" s="133">
        <f t="shared" si="11"/>
        <v>234861.257525</v>
      </c>
      <c r="R41" s="211">
        <f t="shared" si="10"/>
        <v>502341.95000000007</v>
      </c>
    </row>
    <row r="42" spans="1:18" ht="12.75">
      <c r="A42" s="132" t="s">
        <v>97</v>
      </c>
      <c r="B42" s="133">
        <v>0</v>
      </c>
      <c r="C42" s="133">
        <v>87097.90322644847</v>
      </c>
      <c r="D42" s="133">
        <v>37962.908355</v>
      </c>
      <c r="E42" s="133">
        <v>58894.14095</v>
      </c>
      <c r="F42" s="133">
        <v>134570.76622355153</v>
      </c>
      <c r="G42" s="133">
        <f t="shared" si="7"/>
        <v>231427.81552855152</v>
      </c>
      <c r="H42" s="133">
        <f t="shared" si="8"/>
        <v>318525.71875500004</v>
      </c>
      <c r="J42" s="133">
        <v>0</v>
      </c>
      <c r="K42" s="133">
        <v>53524.06161935756</v>
      </c>
      <c r="L42" s="133">
        <v>10848.801645</v>
      </c>
      <c r="M42" s="133">
        <v>45813.309049999996</v>
      </c>
      <c r="N42" s="133">
        <v>92493.66893064242</v>
      </c>
      <c r="O42" s="133">
        <f t="shared" si="9"/>
        <v>149155.7796256424</v>
      </c>
      <c r="P42" s="133">
        <f t="shared" si="11"/>
        <v>202679.841245</v>
      </c>
      <c r="R42" s="211">
        <f t="shared" si="10"/>
        <v>521205.56000000006</v>
      </c>
    </row>
    <row r="43" spans="1:18" ht="12.75">
      <c r="A43" s="132" t="s">
        <v>98</v>
      </c>
      <c r="B43" s="133">
        <v>0</v>
      </c>
      <c r="C43" s="133">
        <v>70059.34360007687</v>
      </c>
      <c r="D43" s="133">
        <v>41839.05862</v>
      </c>
      <c r="E43" s="133">
        <v>51521.35779</v>
      </c>
      <c r="F43" s="133">
        <v>112723.6491199231</v>
      </c>
      <c r="G43" s="133">
        <f t="shared" si="7"/>
        <v>206084.0655299231</v>
      </c>
      <c r="H43" s="133">
        <f t="shared" si="8"/>
        <v>276143.40913</v>
      </c>
      <c r="J43" s="133">
        <v>0</v>
      </c>
      <c r="K43" s="133">
        <v>41278.667754837385</v>
      </c>
      <c r="L43" s="133">
        <v>5829.10138</v>
      </c>
      <c r="M43" s="133">
        <v>39940.39221</v>
      </c>
      <c r="N43" s="133">
        <v>77303.1895251626</v>
      </c>
      <c r="O43" s="133">
        <f t="shared" si="9"/>
        <v>123072.6831151626</v>
      </c>
      <c r="P43" s="133">
        <f t="shared" si="11"/>
        <v>164351.35086999997</v>
      </c>
      <c r="R43" s="211">
        <f t="shared" si="10"/>
        <v>440494.75999999995</v>
      </c>
    </row>
    <row r="44" spans="1:18" ht="12.75">
      <c r="A44" s="132" t="s">
        <v>99</v>
      </c>
      <c r="B44" s="133">
        <v>2765413</v>
      </c>
      <c r="C44" s="133">
        <v>42394.424430084655</v>
      </c>
      <c r="D44" s="133">
        <v>48217.013889999995</v>
      </c>
      <c r="E44" s="133">
        <v>47411.855079999994</v>
      </c>
      <c r="F44" s="133">
        <v>146878.36426491523</v>
      </c>
      <c r="G44" s="133">
        <f t="shared" si="7"/>
        <v>242507.2332349152</v>
      </c>
      <c r="H44" s="133">
        <f t="shared" si="8"/>
        <v>3050314.6576650003</v>
      </c>
      <c r="J44" s="133">
        <v>50000</v>
      </c>
      <c r="K44" s="133">
        <v>55207.92623898343</v>
      </c>
      <c r="L44" s="133">
        <v>4855.696110000001</v>
      </c>
      <c r="M44" s="133">
        <v>36751.88492</v>
      </c>
      <c r="N44" s="133">
        <v>101003.36506601656</v>
      </c>
      <c r="O44" s="133">
        <f t="shared" si="9"/>
        <v>142610.94609601656</v>
      </c>
      <c r="P44" s="133">
        <f t="shared" si="11"/>
        <v>247818.872335</v>
      </c>
      <c r="R44" s="211">
        <f t="shared" si="10"/>
        <v>3298133.5300000003</v>
      </c>
    </row>
    <row r="45" spans="1:18" ht="12.75">
      <c r="A45" s="132" t="s">
        <v>100</v>
      </c>
      <c r="B45" s="133">
        <v>0</v>
      </c>
      <c r="C45" s="133">
        <v>67738.05568130751</v>
      </c>
      <c r="D45" s="133">
        <v>41413.249895</v>
      </c>
      <c r="E45" s="133">
        <v>71244.90924499999</v>
      </c>
      <c r="F45" s="133">
        <v>138306.38848869252</v>
      </c>
      <c r="G45" s="133">
        <f t="shared" si="7"/>
        <v>250964.54762869253</v>
      </c>
      <c r="H45" s="133">
        <f t="shared" si="8"/>
        <v>318702.60331000003</v>
      </c>
      <c r="J45" s="133">
        <v>0</v>
      </c>
      <c r="K45" s="133">
        <v>61861.92644622424</v>
      </c>
      <c r="L45" s="133">
        <v>7628.9301049999995</v>
      </c>
      <c r="M45" s="133">
        <v>55513.110754999994</v>
      </c>
      <c r="N45" s="133">
        <v>95020.15938377572</v>
      </c>
      <c r="O45" s="133">
        <f t="shared" si="9"/>
        <v>158162.20024377573</v>
      </c>
      <c r="P45" s="133">
        <f t="shared" si="11"/>
        <v>220024.12668999998</v>
      </c>
      <c r="R45" s="211">
        <f t="shared" si="10"/>
        <v>538726.73</v>
      </c>
    </row>
    <row r="46" spans="1:18" ht="12.75">
      <c r="A46" s="132" t="s">
        <v>101</v>
      </c>
      <c r="B46" s="133">
        <v>0</v>
      </c>
      <c r="C46" s="133">
        <v>71131.80809933445</v>
      </c>
      <c r="D46" s="133">
        <v>46736.00408</v>
      </c>
      <c r="E46" s="133">
        <v>55411.14296</v>
      </c>
      <c r="F46" s="133">
        <v>111480.73872566555</v>
      </c>
      <c r="G46" s="133">
        <f t="shared" si="7"/>
        <v>213627.88576566556</v>
      </c>
      <c r="H46" s="133">
        <f t="shared" si="8"/>
        <v>284759.693865</v>
      </c>
      <c r="J46" s="133">
        <v>0</v>
      </c>
      <c r="K46" s="133">
        <v>50691.21485466122</v>
      </c>
      <c r="L46" s="133">
        <v>9149.93592</v>
      </c>
      <c r="M46" s="133">
        <v>43000.05704</v>
      </c>
      <c r="N46" s="133">
        <v>76511.91832033875</v>
      </c>
      <c r="O46" s="133">
        <f t="shared" si="9"/>
        <v>128661.91128033875</v>
      </c>
      <c r="P46" s="133">
        <f t="shared" si="11"/>
        <v>179353.12613499997</v>
      </c>
      <c r="R46" s="211">
        <f t="shared" si="10"/>
        <v>464112.81999999995</v>
      </c>
    </row>
    <row r="47" spans="1:18" ht="12.75">
      <c r="A47" s="135" t="s">
        <v>102</v>
      </c>
      <c r="B47" s="136">
        <v>-83200.46</v>
      </c>
      <c r="C47" s="136">
        <v>169855.6675603398</v>
      </c>
      <c r="D47" s="136">
        <v>29633.18708</v>
      </c>
      <c r="E47" s="136">
        <v>55819.560035</v>
      </c>
      <c r="F47" s="136">
        <v>156052.90512466023</v>
      </c>
      <c r="G47" s="136">
        <f>SUM(D47:F47)</f>
        <v>241505.65223966024</v>
      </c>
      <c r="H47" s="136">
        <f>SUM(B47:F47)</f>
        <v>328160.85980000003</v>
      </c>
      <c r="J47" s="136">
        <v>0</v>
      </c>
      <c r="K47" s="136">
        <v>43838.472753529466</v>
      </c>
      <c r="L47" s="136">
        <v>19846.17292</v>
      </c>
      <c r="M47" s="136">
        <v>43632.989965</v>
      </c>
      <c r="N47" s="136">
        <v>106894.57456147052</v>
      </c>
      <c r="O47" s="136">
        <f>SUM(L47:N47)</f>
        <v>170373.73744647054</v>
      </c>
      <c r="P47" s="136">
        <f t="shared" si="11"/>
        <v>214212.21019999997</v>
      </c>
      <c r="R47" s="212">
        <f t="shared" si="10"/>
        <v>542373.0700000001</v>
      </c>
    </row>
    <row r="48" spans="1:18" ht="12.75">
      <c r="A48" s="132"/>
      <c r="B48" s="133"/>
      <c r="C48" s="133"/>
      <c r="D48" s="133"/>
      <c r="E48" s="133"/>
      <c r="F48" s="133"/>
      <c r="G48" s="133"/>
      <c r="H48" s="133"/>
      <c r="J48" s="133"/>
      <c r="K48" s="133"/>
      <c r="L48" s="133"/>
      <c r="M48" s="133"/>
      <c r="N48" s="133"/>
      <c r="O48" s="133"/>
      <c r="P48" s="133"/>
      <c r="R48" s="213"/>
    </row>
    <row r="49" spans="1:18" ht="12.75">
      <c r="A49" s="135" t="s">
        <v>11</v>
      </c>
      <c r="B49" s="136">
        <f aca="true" t="shared" si="12" ref="B49:H49">SUM(B36:B47)</f>
        <v>2832212.54</v>
      </c>
      <c r="C49" s="136">
        <f t="shared" si="12"/>
        <v>1015316.3536682134</v>
      </c>
      <c r="D49" s="136">
        <f t="shared" si="12"/>
        <v>491237.47265500005</v>
      </c>
      <c r="E49" s="136">
        <f t="shared" si="12"/>
        <v>673341.1592599999</v>
      </c>
      <c r="F49" s="136">
        <f t="shared" si="12"/>
        <v>1590564.8848767867</v>
      </c>
      <c r="G49" s="136">
        <f>SUM(G36:G47)</f>
        <v>2755143.516791787</v>
      </c>
      <c r="H49" s="136">
        <f t="shared" si="12"/>
        <v>6602672.41046</v>
      </c>
      <c r="J49" s="136">
        <f aca="true" t="shared" si="13" ref="J49:P49">SUM(J36:J47)</f>
        <v>100000</v>
      </c>
      <c r="K49" s="136">
        <f t="shared" si="13"/>
        <v>669673.8102906505</v>
      </c>
      <c r="L49" s="136">
        <f t="shared" si="13"/>
        <v>113079.74734499998</v>
      </c>
      <c r="M49" s="136">
        <f t="shared" si="13"/>
        <v>524658.93074</v>
      </c>
      <c r="N49" s="136">
        <f t="shared" si="13"/>
        <v>1086146.7331743492</v>
      </c>
      <c r="O49" s="136">
        <f t="shared" si="13"/>
        <v>1723885.4112593494</v>
      </c>
      <c r="P49" s="136">
        <f t="shared" si="13"/>
        <v>2493559.22155</v>
      </c>
      <c r="R49" s="214">
        <f>SUM(R36:R48)</f>
        <v>9096231.632010002</v>
      </c>
    </row>
    <row r="52" ht="15">
      <c r="A52" s="138"/>
    </row>
  </sheetData>
  <sheetProtection/>
  <mergeCells count="7">
    <mergeCell ref="B20:F20"/>
    <mergeCell ref="B33:F33"/>
    <mergeCell ref="A10:R10"/>
    <mergeCell ref="C11:R11"/>
    <mergeCell ref="C12:R12"/>
    <mergeCell ref="J20:N20"/>
    <mergeCell ref="J33:N33"/>
  </mergeCells>
  <printOptions horizontalCentered="1"/>
  <pageMargins left="0.25" right="0" top="0.42" bottom="0.46" header="0.17" footer="0.17"/>
  <pageSetup fitToHeight="1" fitToWidth="1" horizontalDpi="600" verticalDpi="600" orientation="landscape" scale="62" r:id="rId1"/>
</worksheet>
</file>

<file path=xl/worksheets/sheet8.xml><?xml version="1.0" encoding="utf-8"?>
<worksheet xmlns="http://schemas.openxmlformats.org/spreadsheetml/2006/main" xmlns:r="http://schemas.openxmlformats.org/officeDocument/2006/relationships">
  <sheetPr>
    <pageSetUpPr fitToPage="1"/>
  </sheetPr>
  <dimension ref="A1:Y92"/>
  <sheetViews>
    <sheetView zoomScale="85" zoomScaleNormal="85" workbookViewId="0" topLeftCell="A24">
      <selection activeCell="D71" sqref="D71"/>
    </sheetView>
  </sheetViews>
  <sheetFormatPr defaultColWidth="9.140625" defaultRowHeight="15"/>
  <cols>
    <col min="1" max="1" width="6.140625" style="70" bestFit="1" customWidth="1"/>
    <col min="2" max="2" width="14.421875" style="70" bestFit="1" customWidth="1"/>
    <col min="3" max="3" width="13.421875" style="70" bestFit="1" customWidth="1"/>
    <col min="4" max="4" width="12.7109375" style="70" bestFit="1" customWidth="1"/>
    <col min="5" max="5" width="13.28125" style="70" bestFit="1" customWidth="1"/>
    <col min="6" max="6" width="13.421875" style="70" bestFit="1" customWidth="1"/>
    <col min="7" max="7" width="14.421875" style="70" bestFit="1" customWidth="1"/>
    <col min="8" max="8" width="14.421875" style="70" customWidth="1"/>
    <col min="9" max="9" width="13.7109375" style="70" customWidth="1"/>
    <col min="10" max="10" width="13.28125" style="70" bestFit="1" customWidth="1"/>
    <col min="11" max="11" width="12.28125" style="70" bestFit="1" customWidth="1"/>
    <col min="12" max="12" width="13.00390625" style="70" bestFit="1" customWidth="1"/>
    <col min="13" max="13" width="13.28125" style="70" bestFit="1" customWidth="1"/>
    <col min="14" max="14" width="14.7109375" style="70" bestFit="1" customWidth="1"/>
    <col min="15" max="15" width="1.57421875" style="70" customWidth="1"/>
    <col min="16" max="17" width="13.140625" style="70" bestFit="1" customWidth="1"/>
    <col min="18" max="18" width="10.57421875" style="70" bestFit="1" customWidth="1"/>
    <col min="19" max="19" width="11.57421875" style="70" bestFit="1" customWidth="1"/>
    <col min="20" max="21" width="13.140625" style="70" bestFit="1" customWidth="1"/>
    <col min="22" max="22" width="1.57421875" style="70" customWidth="1"/>
    <col min="23" max="23" width="19.140625" style="70" bestFit="1" customWidth="1"/>
    <col min="24" max="16384" width="9.140625" style="70" customWidth="1"/>
  </cols>
  <sheetData>
    <row r="1" ht="15.75">
      <c r="A1" s="69" t="s">
        <v>81</v>
      </c>
    </row>
    <row r="2" spans="1:23" ht="15">
      <c r="A2" s="71" t="s">
        <v>82</v>
      </c>
      <c r="B2" s="253" t="s">
        <v>83</v>
      </c>
      <c r="C2" s="253"/>
      <c r="D2" s="253"/>
      <c r="E2" s="253"/>
      <c r="F2" s="253"/>
      <c r="G2" s="253"/>
      <c r="H2" s="253"/>
      <c r="I2" s="253"/>
      <c r="J2" s="253"/>
      <c r="K2" s="253"/>
      <c r="L2" s="253"/>
      <c r="M2" s="253"/>
      <c r="N2" s="253"/>
      <c r="O2" s="253"/>
      <c r="P2" s="253"/>
      <c r="Q2" s="253"/>
      <c r="R2" s="253"/>
      <c r="S2" s="253"/>
      <c r="T2" s="253"/>
      <c r="U2" s="253"/>
      <c r="V2" s="253"/>
      <c r="W2" s="253"/>
    </row>
    <row r="3" spans="2:23" ht="30" customHeight="1">
      <c r="B3" s="72" t="s">
        <v>4</v>
      </c>
      <c r="C3" s="253" t="s">
        <v>5</v>
      </c>
      <c r="D3" s="253"/>
      <c r="E3" s="253"/>
      <c r="F3" s="253"/>
      <c r="G3" s="253"/>
      <c r="H3" s="253"/>
      <c r="I3" s="253"/>
      <c r="J3" s="253"/>
      <c r="K3" s="253"/>
      <c r="L3" s="253"/>
      <c r="M3" s="253"/>
      <c r="N3" s="253"/>
      <c r="O3" s="253"/>
      <c r="P3" s="253"/>
      <c r="Q3" s="253"/>
      <c r="R3" s="253"/>
      <c r="S3" s="253"/>
      <c r="T3" s="253"/>
      <c r="U3" s="253"/>
      <c r="V3" s="253"/>
      <c r="W3" s="253"/>
    </row>
    <row r="4" spans="2:3" ht="15">
      <c r="B4" s="72" t="s">
        <v>6</v>
      </c>
      <c r="C4" s="73" t="s">
        <v>7</v>
      </c>
    </row>
    <row r="5" spans="2:3" ht="15">
      <c r="B5" s="72" t="s">
        <v>8</v>
      </c>
      <c r="C5" s="73" t="s">
        <v>84</v>
      </c>
    </row>
    <row r="6" spans="2:3" ht="15">
      <c r="B6" s="72" t="s">
        <v>85</v>
      </c>
      <c r="C6" s="73" t="s">
        <v>86</v>
      </c>
    </row>
    <row r="7" spans="2:3" ht="15">
      <c r="B7" s="72" t="s">
        <v>87</v>
      </c>
      <c r="C7" s="73" t="s">
        <v>9</v>
      </c>
    </row>
    <row r="9" ht="15.75">
      <c r="A9" s="74" t="s">
        <v>196</v>
      </c>
    </row>
    <row r="10" spans="4:18" ht="18">
      <c r="D10" s="164" t="s">
        <v>157</v>
      </c>
      <c r="K10" s="164" t="s">
        <v>158</v>
      </c>
      <c r="R10" s="164" t="s">
        <v>159</v>
      </c>
    </row>
    <row r="11" spans="1:23" ht="12.75">
      <c r="A11" s="75"/>
      <c r="B11" s="232" t="s">
        <v>88</v>
      </c>
      <c r="C11" s="233"/>
      <c r="D11" s="233"/>
      <c r="E11" s="233"/>
      <c r="F11" s="234"/>
      <c r="G11" s="76"/>
      <c r="I11" s="250" t="s">
        <v>89</v>
      </c>
      <c r="J11" s="251"/>
      <c r="K11" s="251"/>
      <c r="L11" s="251"/>
      <c r="M11" s="252"/>
      <c r="P11" s="250" t="s">
        <v>90</v>
      </c>
      <c r="Q11" s="251"/>
      <c r="R11" s="251"/>
      <c r="S11" s="251"/>
      <c r="T11" s="252"/>
      <c r="W11" s="216">
        <v>2009</v>
      </c>
    </row>
    <row r="12" spans="1:23" ht="12.75">
      <c r="A12" s="77" t="s">
        <v>10</v>
      </c>
      <c r="B12" s="37" t="s">
        <v>4</v>
      </c>
      <c r="C12" s="37" t="s">
        <v>6</v>
      </c>
      <c r="D12" s="37" t="s">
        <v>8</v>
      </c>
      <c r="E12" s="37" t="s">
        <v>85</v>
      </c>
      <c r="F12" s="37" t="s">
        <v>87</v>
      </c>
      <c r="G12" s="37" t="s">
        <v>11</v>
      </c>
      <c r="I12" s="37" t="s">
        <v>4</v>
      </c>
      <c r="J12" s="37" t="s">
        <v>6</v>
      </c>
      <c r="K12" s="37" t="s">
        <v>8</v>
      </c>
      <c r="L12" s="37" t="s">
        <v>85</v>
      </c>
      <c r="M12" s="37" t="s">
        <v>87</v>
      </c>
      <c r="N12" s="37" t="s">
        <v>11</v>
      </c>
      <c r="P12" s="37" t="s">
        <v>4</v>
      </c>
      <c r="Q12" s="37" t="s">
        <v>6</v>
      </c>
      <c r="R12" s="37" t="s">
        <v>8</v>
      </c>
      <c r="S12" s="37" t="s">
        <v>85</v>
      </c>
      <c r="T12" s="37" t="s">
        <v>87</v>
      </c>
      <c r="U12" s="37" t="s">
        <v>11</v>
      </c>
      <c r="W12" s="217" t="s">
        <v>12</v>
      </c>
    </row>
    <row r="13" spans="1:23" ht="12.75">
      <c r="A13" s="78" t="s">
        <v>91</v>
      </c>
      <c r="B13" s="79">
        <v>0</v>
      </c>
      <c r="C13" s="79">
        <v>7717.23</v>
      </c>
      <c r="D13" s="79">
        <v>77788.79</v>
      </c>
      <c r="E13" s="79">
        <v>28296.189999999995</v>
      </c>
      <c r="F13" s="79">
        <v>3713.61</v>
      </c>
      <c r="G13" s="80">
        <f aca="true" t="shared" si="0" ref="G13:G24">SUM(B13:F13)</f>
        <v>117515.81999999999</v>
      </c>
      <c r="I13" s="79">
        <v>0</v>
      </c>
      <c r="J13" s="79">
        <v>5804.06</v>
      </c>
      <c r="K13" s="79">
        <v>-11137.81</v>
      </c>
      <c r="L13" s="79">
        <v>22259.67</v>
      </c>
      <c r="M13" s="79">
        <v>1558.33</v>
      </c>
      <c r="N13" s="80">
        <f aca="true" t="shared" si="1" ref="N13:N24">SUM(I13:M13)</f>
        <v>18484.25</v>
      </c>
      <c r="P13" s="79">
        <v>0</v>
      </c>
      <c r="Q13" s="79">
        <v>89697.74420509484</v>
      </c>
      <c r="R13" s="79">
        <v>8857.34</v>
      </c>
      <c r="S13" s="79">
        <v>19868.91</v>
      </c>
      <c r="T13" s="79">
        <v>246020.54579490516</v>
      </c>
      <c r="U13" s="80">
        <f aca="true" t="shared" si="2" ref="U13:U24">SUM(P13:T13)</f>
        <v>364444.54000000004</v>
      </c>
      <c r="W13" s="218">
        <f aca="true" t="shared" si="3" ref="W13:W24">+N13+G13+U13</f>
        <v>500444.61000000004</v>
      </c>
    </row>
    <row r="14" spans="1:23" ht="12.75">
      <c r="A14" s="78" t="s">
        <v>92</v>
      </c>
      <c r="B14" s="79">
        <v>0</v>
      </c>
      <c r="C14" s="79">
        <v>16073.74</v>
      </c>
      <c r="D14" s="79">
        <v>67207.39</v>
      </c>
      <c r="E14" s="79">
        <v>33751.42</v>
      </c>
      <c r="F14" s="79">
        <v>5230.379999999999</v>
      </c>
      <c r="G14" s="79">
        <f t="shared" si="0"/>
        <v>122262.93000000001</v>
      </c>
      <c r="I14" s="79">
        <v>0</v>
      </c>
      <c r="J14" s="79">
        <v>21042.04</v>
      </c>
      <c r="K14" s="79">
        <v>6804.7</v>
      </c>
      <c r="L14" s="79">
        <v>26551.12</v>
      </c>
      <c r="M14" s="79">
        <v>2756.72</v>
      </c>
      <c r="N14" s="79">
        <f t="shared" si="1"/>
        <v>57154.58</v>
      </c>
      <c r="P14" s="79">
        <v>0</v>
      </c>
      <c r="Q14" s="79">
        <v>110594.24555104872</v>
      </c>
      <c r="R14" s="79">
        <v>2605.71</v>
      </c>
      <c r="S14" s="79">
        <v>24787.5</v>
      </c>
      <c r="T14" s="79">
        <v>141393.61444895127</v>
      </c>
      <c r="U14" s="79">
        <f t="shared" si="2"/>
        <v>279381.07</v>
      </c>
      <c r="W14" s="219">
        <f t="shared" si="3"/>
        <v>458798.58</v>
      </c>
    </row>
    <row r="15" spans="1:23" ht="12.75">
      <c r="A15" s="78" t="s">
        <v>93</v>
      </c>
      <c r="B15" s="79">
        <v>0</v>
      </c>
      <c r="C15" s="79">
        <v>40822.899999999994</v>
      </c>
      <c r="D15" s="79">
        <v>59656.67</v>
      </c>
      <c r="E15" s="79">
        <v>33698.61</v>
      </c>
      <c r="F15" s="79">
        <v>3761.9700000000003</v>
      </c>
      <c r="G15" s="79">
        <f t="shared" si="0"/>
        <v>137940.15</v>
      </c>
      <c r="I15" s="79">
        <v>0</v>
      </c>
      <c r="J15" s="79">
        <v>114828.76</v>
      </c>
      <c r="K15" s="79">
        <v>1210.19</v>
      </c>
      <c r="L15" s="79">
        <v>26509.57</v>
      </c>
      <c r="M15" s="79">
        <v>1594.9099999999999</v>
      </c>
      <c r="N15" s="79">
        <f t="shared" si="1"/>
        <v>144143.43</v>
      </c>
      <c r="P15" s="79">
        <v>0</v>
      </c>
      <c r="Q15" s="79">
        <v>122133.99480716811</v>
      </c>
      <c r="R15" s="79">
        <v>1351.73</v>
      </c>
      <c r="S15" s="79">
        <v>24752.71</v>
      </c>
      <c r="T15" s="79">
        <v>328770.2951928319</v>
      </c>
      <c r="U15" s="79">
        <f t="shared" si="2"/>
        <v>477008.73</v>
      </c>
      <c r="W15" s="219">
        <f t="shared" si="3"/>
        <v>759092.3099999999</v>
      </c>
    </row>
    <row r="16" spans="1:23" ht="12.75">
      <c r="A16" s="78" t="s">
        <v>94</v>
      </c>
      <c r="B16" s="79">
        <v>100000</v>
      </c>
      <c r="C16" s="79">
        <v>-89920.48000000001</v>
      </c>
      <c r="D16" s="79">
        <v>39628.35</v>
      </c>
      <c r="E16" s="79">
        <v>32859.09</v>
      </c>
      <c r="F16" s="79">
        <v>4105.32</v>
      </c>
      <c r="G16" s="79">
        <f t="shared" si="0"/>
        <v>86672.28</v>
      </c>
      <c r="I16" s="79">
        <v>0</v>
      </c>
      <c r="J16" s="79">
        <v>19819.52</v>
      </c>
      <c r="K16" s="79">
        <v>27651.34</v>
      </c>
      <c r="L16" s="79">
        <v>25849.15</v>
      </c>
      <c r="M16" s="79">
        <v>-9326.979999999998</v>
      </c>
      <c r="N16" s="79">
        <f t="shared" si="1"/>
        <v>63993.03000000001</v>
      </c>
      <c r="P16" s="79">
        <v>0</v>
      </c>
      <c r="Q16" s="79">
        <v>145720.26960676527</v>
      </c>
      <c r="R16" s="79">
        <v>3385.66</v>
      </c>
      <c r="S16" s="79">
        <v>24369.97</v>
      </c>
      <c r="T16" s="79">
        <v>264587.0303932347</v>
      </c>
      <c r="U16" s="79">
        <f t="shared" si="2"/>
        <v>438062.92999999993</v>
      </c>
      <c r="W16" s="219">
        <f t="shared" si="3"/>
        <v>588728.24</v>
      </c>
    </row>
    <row r="17" spans="1:23" ht="12.75">
      <c r="A17" s="78" t="s">
        <v>95</v>
      </c>
      <c r="B17" s="79">
        <v>0</v>
      </c>
      <c r="C17" s="79">
        <v>13653.28</v>
      </c>
      <c r="D17" s="79">
        <v>34797.27</v>
      </c>
      <c r="E17" s="79">
        <v>31452.89</v>
      </c>
      <c r="F17" s="79">
        <v>8481.109999999999</v>
      </c>
      <c r="G17" s="79">
        <f t="shared" si="0"/>
        <v>88384.55</v>
      </c>
      <c r="I17" s="79">
        <v>0</v>
      </c>
      <c r="J17" s="79">
        <v>6108.73</v>
      </c>
      <c r="K17" s="79">
        <v>5671.83</v>
      </c>
      <c r="L17" s="79">
        <v>24742.94</v>
      </c>
      <c r="M17" s="79">
        <v>1382.62</v>
      </c>
      <c r="N17" s="79">
        <f t="shared" si="1"/>
        <v>37906.12</v>
      </c>
      <c r="P17" s="79">
        <v>0</v>
      </c>
      <c r="Q17" s="79">
        <v>108244.53616947429</v>
      </c>
      <c r="R17" s="79">
        <v>5142.26</v>
      </c>
      <c r="S17" s="79">
        <v>23570.600000000002</v>
      </c>
      <c r="T17" s="79">
        <v>232703.39383052572</v>
      </c>
      <c r="U17" s="79">
        <f t="shared" si="2"/>
        <v>369660.79000000004</v>
      </c>
      <c r="W17" s="219">
        <f t="shared" si="3"/>
        <v>495951.4600000001</v>
      </c>
    </row>
    <row r="18" spans="1:23" ht="12.75">
      <c r="A18" s="78" t="s">
        <v>96</v>
      </c>
      <c r="B18" s="79">
        <v>-100000</v>
      </c>
      <c r="C18" s="79">
        <v>19533.19</v>
      </c>
      <c r="D18" s="79">
        <v>73650.05</v>
      </c>
      <c r="E18" s="79">
        <v>33270.83</v>
      </c>
      <c r="F18" s="79">
        <v>3911.8300000000004</v>
      </c>
      <c r="G18" s="79">
        <f t="shared" si="0"/>
        <v>30365.90000000001</v>
      </c>
      <c r="I18" s="79">
        <v>0</v>
      </c>
      <c r="J18" s="79">
        <v>6489.04</v>
      </c>
      <c r="K18" s="79">
        <v>1455.35</v>
      </c>
      <c r="L18" s="79">
        <v>26173.039999999997</v>
      </c>
      <c r="M18" s="79">
        <v>-961.2500000000002</v>
      </c>
      <c r="N18" s="79">
        <f t="shared" si="1"/>
        <v>33156.17999999999</v>
      </c>
      <c r="P18" s="79">
        <v>0</v>
      </c>
      <c r="Q18" s="79">
        <v>94244.45999999999</v>
      </c>
      <c r="R18" s="79">
        <v>2285.77</v>
      </c>
      <c r="S18" s="79">
        <v>22351.35</v>
      </c>
      <c r="T18" s="79">
        <v>168013.43999999997</v>
      </c>
      <c r="U18" s="79">
        <f t="shared" si="2"/>
        <v>286895.01999999996</v>
      </c>
      <c r="W18" s="219">
        <f t="shared" si="3"/>
        <v>350417.1</v>
      </c>
    </row>
    <row r="19" spans="1:23" ht="12.75">
      <c r="A19" s="78" t="s">
        <v>97</v>
      </c>
      <c r="B19" s="79">
        <v>0</v>
      </c>
      <c r="C19" s="79">
        <v>39451.32</v>
      </c>
      <c r="D19" s="79">
        <v>37004.53</v>
      </c>
      <c r="E19" s="79">
        <v>32876.6</v>
      </c>
      <c r="F19" s="79">
        <v>5225.29</v>
      </c>
      <c r="G19" s="79">
        <f t="shared" si="0"/>
        <v>114557.74</v>
      </c>
      <c r="I19" s="79">
        <v>0</v>
      </c>
      <c r="J19" s="79">
        <v>3988.03</v>
      </c>
      <c r="K19" s="79">
        <v>1247.34</v>
      </c>
      <c r="L19" s="79">
        <v>25862.920000000002</v>
      </c>
      <c r="M19" s="79">
        <v>1586.2000000000003</v>
      </c>
      <c r="N19" s="79">
        <f t="shared" si="1"/>
        <v>32684.49</v>
      </c>
      <c r="P19" s="79">
        <v>0</v>
      </c>
      <c r="Q19" s="79">
        <v>169832.16999999998</v>
      </c>
      <c r="R19" s="79">
        <v>4337.14</v>
      </c>
      <c r="S19" s="79">
        <v>23193.76</v>
      </c>
      <c r="T19" s="79">
        <v>268539.9199999999</v>
      </c>
      <c r="U19" s="79">
        <f t="shared" si="2"/>
        <v>465902.98999999993</v>
      </c>
      <c r="W19" s="219">
        <f t="shared" si="3"/>
        <v>613145.22</v>
      </c>
    </row>
    <row r="20" spans="1:23" ht="12.75">
      <c r="A20" s="78" t="s">
        <v>98</v>
      </c>
      <c r="B20" s="79">
        <v>0</v>
      </c>
      <c r="C20" s="79">
        <v>9950.26</v>
      </c>
      <c r="D20" s="79">
        <v>57536.09</v>
      </c>
      <c r="E20" s="79">
        <v>30039.800000000003</v>
      </c>
      <c r="F20" s="79">
        <v>4206.799999999999</v>
      </c>
      <c r="G20" s="79">
        <f t="shared" si="0"/>
        <v>101732.95</v>
      </c>
      <c r="I20" s="79">
        <v>0</v>
      </c>
      <c r="J20" s="79">
        <v>75140</v>
      </c>
      <c r="K20" s="79">
        <v>1076.58</v>
      </c>
      <c r="L20" s="79">
        <v>23631.320000000003</v>
      </c>
      <c r="M20" s="79">
        <v>-15319.809999999998</v>
      </c>
      <c r="N20" s="79">
        <f t="shared" si="1"/>
        <v>84528.09000000001</v>
      </c>
      <c r="P20" s="79">
        <v>0</v>
      </c>
      <c r="Q20" s="79">
        <v>91361.69</v>
      </c>
      <c r="R20" s="79">
        <v>2771.48</v>
      </c>
      <c r="S20" s="79">
        <v>17739.640000000003</v>
      </c>
      <c r="T20" s="79">
        <v>175234.87999999995</v>
      </c>
      <c r="U20" s="79">
        <f t="shared" si="2"/>
        <v>287107.68999999994</v>
      </c>
      <c r="W20" s="219">
        <f t="shared" si="3"/>
        <v>473368.73</v>
      </c>
    </row>
    <row r="21" spans="1:23" ht="12.75">
      <c r="A21" s="78" t="s">
        <v>99</v>
      </c>
      <c r="B21" s="79">
        <v>300000</v>
      </c>
      <c r="C21" s="79">
        <v>7716.08</v>
      </c>
      <c r="D21" s="79">
        <v>69740.2</v>
      </c>
      <c r="E21" s="79">
        <v>27628.67</v>
      </c>
      <c r="F21" s="79">
        <v>3997.0599999999995</v>
      </c>
      <c r="G21" s="79">
        <f t="shared" si="0"/>
        <v>409082.01</v>
      </c>
      <c r="I21" s="79">
        <v>0</v>
      </c>
      <c r="J21" s="79">
        <v>5031.48</v>
      </c>
      <c r="K21" s="79">
        <v>597.47</v>
      </c>
      <c r="L21" s="79">
        <v>21734.55</v>
      </c>
      <c r="M21" s="79">
        <v>-2379.05</v>
      </c>
      <c r="N21" s="79">
        <f t="shared" si="1"/>
        <v>24984.45</v>
      </c>
      <c r="P21" s="79">
        <v>0</v>
      </c>
      <c r="Q21" s="79">
        <v>13579.160000000003</v>
      </c>
      <c r="R21" s="79">
        <v>2461.02</v>
      </c>
      <c r="S21" s="79">
        <v>23539.08</v>
      </c>
      <c r="T21" s="79">
        <v>268516.61000000004</v>
      </c>
      <c r="U21" s="79">
        <f t="shared" si="2"/>
        <v>308095.87000000005</v>
      </c>
      <c r="W21" s="219">
        <f t="shared" si="3"/>
        <v>742162.3300000001</v>
      </c>
    </row>
    <row r="22" spans="1:23" ht="12.75">
      <c r="A22" s="78" t="s">
        <v>100</v>
      </c>
      <c r="B22" s="79">
        <v>0</v>
      </c>
      <c r="C22" s="79">
        <v>7477.82</v>
      </c>
      <c r="D22" s="79">
        <v>3818.8</v>
      </c>
      <c r="E22" s="79">
        <v>35501.780000000006</v>
      </c>
      <c r="F22" s="79">
        <v>4361.349999999999</v>
      </c>
      <c r="G22" s="79">
        <f t="shared" si="0"/>
        <v>51159.75000000001</v>
      </c>
      <c r="I22" s="79">
        <v>0</v>
      </c>
      <c r="J22" s="79">
        <v>2979</v>
      </c>
      <c r="K22" s="79">
        <v>0</v>
      </c>
      <c r="L22" s="79">
        <v>27928.079999999998</v>
      </c>
      <c r="M22" s="79">
        <v>1853.6400000000003</v>
      </c>
      <c r="N22" s="79">
        <f t="shared" si="1"/>
        <v>32760.719999999998</v>
      </c>
      <c r="P22" s="79">
        <v>0</v>
      </c>
      <c r="Q22" s="79">
        <v>82443.45999999999</v>
      </c>
      <c r="R22" s="79">
        <v>166.24</v>
      </c>
      <c r="S22" s="79">
        <v>25988.25</v>
      </c>
      <c r="T22" s="79">
        <v>280817.33</v>
      </c>
      <c r="U22" s="79">
        <f t="shared" si="2"/>
        <v>389415.28</v>
      </c>
      <c r="W22" s="219">
        <f t="shared" si="3"/>
        <v>473335.75</v>
      </c>
    </row>
    <row r="23" spans="1:23" ht="12.75">
      <c r="A23" s="78" t="s">
        <v>101</v>
      </c>
      <c r="B23" s="79">
        <v>0</v>
      </c>
      <c r="C23" s="79">
        <v>29755.34</v>
      </c>
      <c r="D23" s="79">
        <v>95979.51</v>
      </c>
      <c r="E23" s="79">
        <v>31455.88</v>
      </c>
      <c r="F23" s="79">
        <v>4437.42</v>
      </c>
      <c r="G23" s="79">
        <f t="shared" si="0"/>
        <v>161628.15</v>
      </c>
      <c r="I23" s="79">
        <v>0</v>
      </c>
      <c r="J23" s="79">
        <v>15339.91</v>
      </c>
      <c r="K23" s="79">
        <v>1599.52</v>
      </c>
      <c r="L23" s="79">
        <v>24745.289999999997</v>
      </c>
      <c r="M23" s="79">
        <v>1930.75</v>
      </c>
      <c r="N23" s="79">
        <f t="shared" si="1"/>
        <v>43615.47</v>
      </c>
      <c r="P23" s="79">
        <v>0</v>
      </c>
      <c r="Q23" s="79">
        <v>91781.38</v>
      </c>
      <c r="R23" s="79">
        <v>8709.47</v>
      </c>
      <c r="S23" s="79">
        <v>23463.840000000004</v>
      </c>
      <c r="T23" s="79">
        <v>166297.40000000005</v>
      </c>
      <c r="U23" s="79">
        <f t="shared" si="2"/>
        <v>290252.0900000001</v>
      </c>
      <c r="W23" s="219">
        <f t="shared" si="3"/>
        <v>495495.7100000001</v>
      </c>
    </row>
    <row r="24" spans="1:23" ht="12.75">
      <c r="A24" s="81" t="s">
        <v>102</v>
      </c>
      <c r="B24" s="82">
        <v>0</v>
      </c>
      <c r="C24" s="82">
        <v>37049.32</v>
      </c>
      <c r="D24" s="82">
        <v>44965.84</v>
      </c>
      <c r="E24" s="82">
        <v>30120.649999999998</v>
      </c>
      <c r="F24" s="82">
        <v>2433.31</v>
      </c>
      <c r="G24" s="82">
        <f t="shared" si="0"/>
        <v>114569.12</v>
      </c>
      <c r="I24" s="82">
        <v>0</v>
      </c>
      <c r="J24" s="82">
        <v>1215.45</v>
      </c>
      <c r="K24" s="82">
        <v>2007.85</v>
      </c>
      <c r="L24" s="82">
        <v>23694.899999999998</v>
      </c>
      <c r="M24" s="82">
        <v>1184.99</v>
      </c>
      <c r="N24" s="82">
        <f t="shared" si="1"/>
        <v>28103.19</v>
      </c>
      <c r="P24" s="82">
        <v>0</v>
      </c>
      <c r="Q24" s="82">
        <v>41159.32000000002</v>
      </c>
      <c r="R24" s="82">
        <v>2066.67</v>
      </c>
      <c r="S24" s="82">
        <v>20529.780000000002</v>
      </c>
      <c r="T24" s="82">
        <v>310754.33</v>
      </c>
      <c r="U24" s="82">
        <f t="shared" si="2"/>
        <v>374510.10000000003</v>
      </c>
      <c r="W24" s="220">
        <f t="shared" si="3"/>
        <v>517182.41000000003</v>
      </c>
    </row>
    <row r="25" spans="1:23" ht="12.75">
      <c r="A25" s="83"/>
      <c r="B25" s="79"/>
      <c r="C25" s="79"/>
      <c r="D25" s="79"/>
      <c r="E25" s="79"/>
      <c r="F25" s="79"/>
      <c r="G25" s="79"/>
      <c r="I25" s="79"/>
      <c r="J25" s="79"/>
      <c r="K25" s="79"/>
      <c r="L25" s="79"/>
      <c r="M25" s="79"/>
      <c r="N25" s="79"/>
      <c r="P25" s="79"/>
      <c r="Q25" s="79"/>
      <c r="R25" s="79"/>
      <c r="S25" s="79"/>
      <c r="T25" s="79"/>
      <c r="U25" s="79"/>
      <c r="W25" s="221"/>
    </row>
    <row r="26" spans="1:23" ht="12.75">
      <c r="A26" s="84" t="s">
        <v>11</v>
      </c>
      <c r="B26" s="82">
        <f aca="true" t="shared" si="4" ref="B26:G26">SUM(B13:B24)</f>
        <v>300000</v>
      </c>
      <c r="C26" s="82">
        <f t="shared" si="4"/>
        <v>139280</v>
      </c>
      <c r="D26" s="82">
        <f t="shared" si="4"/>
        <v>661773.4899999999</v>
      </c>
      <c r="E26" s="82">
        <f t="shared" si="4"/>
        <v>380952.4100000001</v>
      </c>
      <c r="F26" s="82">
        <f t="shared" si="4"/>
        <v>53865.44999999999</v>
      </c>
      <c r="G26" s="82">
        <f t="shared" si="4"/>
        <v>1535871.35</v>
      </c>
      <c r="I26" s="82">
        <f aca="true" t="shared" si="5" ref="I26:N26">SUM(I13:I24)</f>
        <v>0</v>
      </c>
      <c r="J26" s="82">
        <f t="shared" si="5"/>
        <v>277786.02</v>
      </c>
      <c r="K26" s="82">
        <f t="shared" si="5"/>
        <v>38184.35999999999</v>
      </c>
      <c r="L26" s="82">
        <f t="shared" si="5"/>
        <v>299682.55</v>
      </c>
      <c r="M26" s="82">
        <f t="shared" si="5"/>
        <v>-14138.929999999995</v>
      </c>
      <c r="N26" s="82">
        <f t="shared" si="5"/>
        <v>601514</v>
      </c>
      <c r="P26" s="82">
        <f aca="true" t="shared" si="6" ref="P26:U26">SUM(P13:P24)</f>
        <v>0</v>
      </c>
      <c r="Q26" s="82">
        <f t="shared" si="6"/>
        <v>1160792.430339551</v>
      </c>
      <c r="R26" s="82">
        <f t="shared" si="6"/>
        <v>44140.48999999999</v>
      </c>
      <c r="S26" s="82">
        <f t="shared" si="6"/>
        <v>274155.39</v>
      </c>
      <c r="T26" s="82">
        <f t="shared" si="6"/>
        <v>2851648.7896604487</v>
      </c>
      <c r="U26" s="82">
        <f t="shared" si="6"/>
        <v>4330737.1</v>
      </c>
      <c r="W26" s="222">
        <f>SUM(W13:W25)</f>
        <v>6468122.45</v>
      </c>
    </row>
    <row r="28" spans="1:18" ht="18">
      <c r="A28" s="85"/>
      <c r="B28" s="85"/>
      <c r="C28" s="85"/>
      <c r="D28" s="164" t="s">
        <v>157</v>
      </c>
      <c r="K28" s="164" t="s">
        <v>158</v>
      </c>
      <c r="R28" s="164" t="s">
        <v>159</v>
      </c>
    </row>
    <row r="29" spans="1:23" ht="12.75" customHeight="1">
      <c r="A29" s="75"/>
      <c r="B29" s="232" t="s">
        <v>103</v>
      </c>
      <c r="C29" s="233"/>
      <c r="D29" s="233"/>
      <c r="E29" s="233"/>
      <c r="F29" s="234"/>
      <c r="G29" s="76"/>
      <c r="I29" s="250" t="s">
        <v>104</v>
      </c>
      <c r="J29" s="251"/>
      <c r="K29" s="251"/>
      <c r="L29" s="251"/>
      <c r="M29" s="252"/>
      <c r="P29" s="250" t="s">
        <v>105</v>
      </c>
      <c r="Q29" s="251"/>
      <c r="R29" s="251"/>
      <c r="S29" s="251"/>
      <c r="T29" s="252"/>
      <c r="W29" s="216">
        <v>2010</v>
      </c>
    </row>
    <row r="30" spans="1:23" ht="12.75">
      <c r="A30" s="77" t="s">
        <v>10</v>
      </c>
      <c r="B30" s="37" t="s">
        <v>4</v>
      </c>
      <c r="C30" s="37" t="s">
        <v>6</v>
      </c>
      <c r="D30" s="37" t="s">
        <v>8</v>
      </c>
      <c r="E30" s="37" t="s">
        <v>85</v>
      </c>
      <c r="F30" s="37" t="s">
        <v>87</v>
      </c>
      <c r="G30" s="37" t="s">
        <v>11</v>
      </c>
      <c r="I30" s="37" t="s">
        <v>4</v>
      </c>
      <c r="J30" s="37" t="s">
        <v>6</v>
      </c>
      <c r="K30" s="37" t="s">
        <v>8</v>
      </c>
      <c r="L30" s="37" t="s">
        <v>85</v>
      </c>
      <c r="M30" s="37" t="s">
        <v>87</v>
      </c>
      <c r="N30" s="37" t="s">
        <v>11</v>
      </c>
      <c r="P30" s="37" t="s">
        <v>4</v>
      </c>
      <c r="Q30" s="37" t="s">
        <v>6</v>
      </c>
      <c r="R30" s="37" t="s">
        <v>8</v>
      </c>
      <c r="S30" s="37" t="s">
        <v>85</v>
      </c>
      <c r="T30" s="37" t="s">
        <v>87</v>
      </c>
      <c r="U30" s="37" t="s">
        <v>11</v>
      </c>
      <c r="W30" s="217" t="s">
        <v>12</v>
      </c>
    </row>
    <row r="31" spans="1:23" ht="12.75">
      <c r="A31" s="78" t="s">
        <v>91</v>
      </c>
      <c r="B31" s="79">
        <v>0</v>
      </c>
      <c r="C31" s="79">
        <v>19818.64</v>
      </c>
      <c r="D31" s="79">
        <v>53241.76</v>
      </c>
      <c r="E31" s="79">
        <v>30675.430000000004</v>
      </c>
      <c r="F31" s="79">
        <v>931.29</v>
      </c>
      <c r="G31" s="80">
        <f aca="true" t="shared" si="7" ref="G31:G42">SUM(B31:F31)</f>
        <v>104667.12</v>
      </c>
      <c r="I31" s="79">
        <v>0</v>
      </c>
      <c r="J31" s="79">
        <v>11575.3</v>
      </c>
      <c r="K31" s="79">
        <v>10239.39</v>
      </c>
      <c r="L31" s="79">
        <v>20698</v>
      </c>
      <c r="M31" s="79">
        <v>971.75</v>
      </c>
      <c r="N31" s="80">
        <f aca="true" t="shared" si="8" ref="N31:N42">SUM(I31:M31)</f>
        <v>43484.44</v>
      </c>
      <c r="P31" s="79">
        <v>0</v>
      </c>
      <c r="Q31" s="79">
        <v>45540.009999999995</v>
      </c>
      <c r="R31" s="79">
        <v>2422.67</v>
      </c>
      <c r="S31" s="79">
        <v>18324.33</v>
      </c>
      <c r="T31" s="79">
        <v>279284.73000000004</v>
      </c>
      <c r="U31" s="80">
        <f aca="true" t="shared" si="9" ref="U31:U42">SUM(P31:T31)</f>
        <v>345571.74000000005</v>
      </c>
      <c r="W31" s="218">
        <f aca="true" t="shared" si="10" ref="W31:W42">+N31+G31+U31</f>
        <v>493723.30000000005</v>
      </c>
    </row>
    <row r="32" spans="1:23" ht="12.75">
      <c r="A32" s="78" t="s">
        <v>92</v>
      </c>
      <c r="B32" s="79">
        <v>0</v>
      </c>
      <c r="C32" s="79">
        <v>3270.13</v>
      </c>
      <c r="D32" s="79">
        <v>5308.99</v>
      </c>
      <c r="E32" s="79">
        <v>25754.499999999996</v>
      </c>
      <c r="F32" s="79">
        <v>3592.7900000000004</v>
      </c>
      <c r="G32" s="79">
        <f t="shared" si="7"/>
        <v>37926.409999999996</v>
      </c>
      <c r="I32" s="79">
        <v>0</v>
      </c>
      <c r="J32" s="79">
        <v>115866.57</v>
      </c>
      <c r="K32" s="79">
        <v>38047.73</v>
      </c>
      <c r="L32" s="79">
        <v>17858.07</v>
      </c>
      <c r="M32" s="79">
        <v>1100.9499999999998</v>
      </c>
      <c r="N32" s="79">
        <f t="shared" si="8"/>
        <v>172873.32000000004</v>
      </c>
      <c r="P32" s="79">
        <v>0</v>
      </c>
      <c r="Q32" s="79">
        <v>61068.289999999986</v>
      </c>
      <c r="R32" s="79">
        <v>956.2900000000001</v>
      </c>
      <c r="S32" s="79">
        <v>19537.96</v>
      </c>
      <c r="T32" s="79">
        <v>240252.09999999995</v>
      </c>
      <c r="U32" s="79">
        <f t="shared" si="9"/>
        <v>321814.6399999999</v>
      </c>
      <c r="W32" s="219">
        <f t="shared" si="10"/>
        <v>532614.3699999999</v>
      </c>
    </row>
    <row r="33" spans="1:23" ht="12.75">
      <c r="A33" s="78" t="s">
        <v>93</v>
      </c>
      <c r="B33" s="79">
        <v>0</v>
      </c>
      <c r="C33" s="79">
        <v>8676.7</v>
      </c>
      <c r="D33" s="79">
        <v>39809.619999999995</v>
      </c>
      <c r="E33" s="79">
        <v>32319.22</v>
      </c>
      <c r="F33" s="79">
        <v>4248.4</v>
      </c>
      <c r="G33" s="79">
        <f t="shared" si="7"/>
        <v>85053.93999999999</v>
      </c>
      <c r="I33" s="79">
        <v>0</v>
      </c>
      <c r="J33" s="79">
        <v>11944.89</v>
      </c>
      <c r="K33" s="79">
        <v>12291.81</v>
      </c>
      <c r="L33" s="79">
        <v>22410.04</v>
      </c>
      <c r="M33" s="79">
        <v>1555.54</v>
      </c>
      <c r="N33" s="79">
        <f t="shared" si="8"/>
        <v>48202.28</v>
      </c>
      <c r="P33" s="79">
        <v>0</v>
      </c>
      <c r="Q33" s="79">
        <v>84309.03</v>
      </c>
      <c r="R33" s="79">
        <v>7564.8</v>
      </c>
      <c r="S33" s="79">
        <v>26585.280000000002</v>
      </c>
      <c r="T33" s="79">
        <v>225822.7599999999</v>
      </c>
      <c r="U33" s="79">
        <f t="shared" si="9"/>
        <v>344281.8699999999</v>
      </c>
      <c r="W33" s="219">
        <f t="shared" si="10"/>
        <v>477538.08999999985</v>
      </c>
    </row>
    <row r="34" spans="1:23" ht="12.75">
      <c r="A34" s="78" t="s">
        <v>94</v>
      </c>
      <c r="B34" s="79">
        <v>0</v>
      </c>
      <c r="C34" s="79">
        <v>2724.56</v>
      </c>
      <c r="D34" s="79">
        <v>37572.94</v>
      </c>
      <c r="E34" s="79">
        <v>29006.05</v>
      </c>
      <c r="F34" s="79">
        <v>3705.91</v>
      </c>
      <c r="G34" s="79">
        <f t="shared" si="7"/>
        <v>73009.46</v>
      </c>
      <c r="I34" s="79">
        <v>0</v>
      </c>
      <c r="J34" s="79">
        <v>250</v>
      </c>
      <c r="K34" s="79">
        <v>1374.62</v>
      </c>
      <c r="L34" s="79">
        <v>20112.68</v>
      </c>
      <c r="M34" s="79">
        <v>1179.3799999999999</v>
      </c>
      <c r="N34" s="79">
        <f t="shared" si="8"/>
        <v>22916.68</v>
      </c>
      <c r="P34" s="79">
        <v>0</v>
      </c>
      <c r="Q34" s="79">
        <v>34037.78999999998</v>
      </c>
      <c r="R34" s="79">
        <v>7668.06</v>
      </c>
      <c r="S34" s="79">
        <v>22601.17</v>
      </c>
      <c r="T34" s="79">
        <v>351942.25999999995</v>
      </c>
      <c r="U34" s="79">
        <f t="shared" si="9"/>
        <v>416249.2799999999</v>
      </c>
      <c r="W34" s="219">
        <f t="shared" si="10"/>
        <v>512175.4199999999</v>
      </c>
    </row>
    <row r="35" spans="1:23" ht="12.75">
      <c r="A35" s="78" t="s">
        <v>95</v>
      </c>
      <c r="B35" s="79">
        <v>0</v>
      </c>
      <c r="C35" s="79">
        <v>15591.99</v>
      </c>
      <c r="D35" s="79">
        <v>35000</v>
      </c>
      <c r="E35" s="79">
        <v>25915.54</v>
      </c>
      <c r="F35" s="79">
        <v>3542.4799999999996</v>
      </c>
      <c r="G35" s="79">
        <f t="shared" si="7"/>
        <v>80050.01</v>
      </c>
      <c r="I35" s="79">
        <v>0</v>
      </c>
      <c r="J35" s="79">
        <v>21640.95</v>
      </c>
      <c r="K35" s="79">
        <v>23333.33</v>
      </c>
      <c r="L35" s="79">
        <v>17969.730000000003</v>
      </c>
      <c r="M35" s="79">
        <v>1066.07</v>
      </c>
      <c r="N35" s="79">
        <f t="shared" si="8"/>
        <v>64010.08</v>
      </c>
      <c r="P35" s="79">
        <v>0</v>
      </c>
      <c r="Q35" s="79">
        <v>74717.42</v>
      </c>
      <c r="R35" s="79">
        <v>384.02</v>
      </c>
      <c r="S35" s="79">
        <v>19915.52</v>
      </c>
      <c r="T35" s="79">
        <v>245532.94000000003</v>
      </c>
      <c r="U35" s="79">
        <f t="shared" si="9"/>
        <v>340549.9</v>
      </c>
      <c r="W35" s="219">
        <f t="shared" si="10"/>
        <v>484609.99</v>
      </c>
    </row>
    <row r="36" spans="1:23" ht="12.75">
      <c r="A36" s="78" t="s">
        <v>96</v>
      </c>
      <c r="B36" s="79">
        <v>35000</v>
      </c>
      <c r="C36" s="79">
        <v>2662.19</v>
      </c>
      <c r="D36" s="79">
        <v>46201.99</v>
      </c>
      <c r="E36" s="79">
        <v>29115.67</v>
      </c>
      <c r="F36" s="79">
        <v>4104.59</v>
      </c>
      <c r="G36" s="79">
        <f t="shared" si="7"/>
        <v>117084.43999999999</v>
      </c>
      <c r="I36" s="79">
        <v>0</v>
      </c>
      <c r="J36" s="79">
        <v>20104.9</v>
      </c>
      <c r="K36" s="79">
        <v>-20811.18</v>
      </c>
      <c r="L36" s="79">
        <v>20188.679999999997</v>
      </c>
      <c r="M36" s="79">
        <v>1248.87</v>
      </c>
      <c r="N36" s="79">
        <f t="shared" si="8"/>
        <v>20731.269999999997</v>
      </c>
      <c r="P36" s="79">
        <v>0</v>
      </c>
      <c r="Q36" s="79">
        <v>61183.99999999997</v>
      </c>
      <c r="R36" s="79">
        <v>3739.6000000000004</v>
      </c>
      <c r="S36" s="79">
        <v>22150.670000000002</v>
      </c>
      <c r="T36" s="79">
        <v>308865.6600000001</v>
      </c>
      <c r="U36" s="79">
        <f t="shared" si="9"/>
        <v>395939.93000000005</v>
      </c>
      <c r="W36" s="219">
        <f t="shared" si="10"/>
        <v>533755.64</v>
      </c>
    </row>
    <row r="37" spans="1:23" ht="12.75">
      <c r="A37" s="78" t="s">
        <v>97</v>
      </c>
      <c r="B37" s="79">
        <v>0</v>
      </c>
      <c r="C37" s="79">
        <v>26438.43</v>
      </c>
      <c r="D37" s="79">
        <v>29456.26</v>
      </c>
      <c r="E37" s="79">
        <v>28724.68</v>
      </c>
      <c r="F37" s="79">
        <v>3982.450000000001</v>
      </c>
      <c r="G37" s="79">
        <f t="shared" si="7"/>
        <v>88601.81999999999</v>
      </c>
      <c r="I37" s="79">
        <v>0</v>
      </c>
      <c r="J37" s="79">
        <v>-10887.75</v>
      </c>
      <c r="K37" s="79">
        <v>9280.74</v>
      </c>
      <c r="L37" s="79">
        <v>19917.59</v>
      </c>
      <c r="M37" s="79">
        <v>1184.58</v>
      </c>
      <c r="N37" s="79">
        <f t="shared" si="8"/>
        <v>19495.160000000003</v>
      </c>
      <c r="P37" s="79">
        <v>0</v>
      </c>
      <c r="Q37" s="79">
        <v>75526.01000000001</v>
      </c>
      <c r="R37" s="79">
        <v>2835.8</v>
      </c>
      <c r="S37" s="79">
        <v>20826.989999999998</v>
      </c>
      <c r="T37" s="79">
        <v>289918.57999999996</v>
      </c>
      <c r="U37" s="79">
        <f t="shared" si="9"/>
        <v>389107.38</v>
      </c>
      <c r="W37" s="219">
        <f t="shared" si="10"/>
        <v>497204.36</v>
      </c>
    </row>
    <row r="38" spans="1:23" ht="12.75">
      <c r="A38" s="78" t="s">
        <v>98</v>
      </c>
      <c r="B38" s="79">
        <v>0</v>
      </c>
      <c r="C38" s="79">
        <v>9239.47</v>
      </c>
      <c r="D38" s="79">
        <v>28450.51</v>
      </c>
      <c r="E38" s="79">
        <v>28294.39</v>
      </c>
      <c r="F38" s="79">
        <v>3815.12</v>
      </c>
      <c r="G38" s="79">
        <f t="shared" si="7"/>
        <v>69799.48999999999</v>
      </c>
      <c r="I38" s="79">
        <v>0</v>
      </c>
      <c r="J38" s="79">
        <v>9324.43</v>
      </c>
      <c r="K38" s="79">
        <v>9754.46</v>
      </c>
      <c r="L38" s="79">
        <v>19619.230000000003</v>
      </c>
      <c r="M38" s="79">
        <v>1089.36</v>
      </c>
      <c r="N38" s="79">
        <f t="shared" si="8"/>
        <v>39787.48</v>
      </c>
      <c r="P38" s="79">
        <v>272677.75</v>
      </c>
      <c r="Q38" s="79">
        <v>123179.49999999999</v>
      </c>
      <c r="R38" s="79">
        <v>2721.75</v>
      </c>
      <c r="S38" s="79">
        <v>21194.4</v>
      </c>
      <c r="T38" s="79">
        <v>204608.21999999994</v>
      </c>
      <c r="U38" s="79">
        <f t="shared" si="9"/>
        <v>624381.62</v>
      </c>
      <c r="W38" s="219">
        <f t="shared" si="10"/>
        <v>733968.59</v>
      </c>
    </row>
    <row r="39" spans="1:23" ht="12.75">
      <c r="A39" s="78" t="s">
        <v>99</v>
      </c>
      <c r="B39" s="79">
        <v>0</v>
      </c>
      <c r="C39" s="79">
        <v>2054.21</v>
      </c>
      <c r="D39" s="79">
        <v>0</v>
      </c>
      <c r="E39" s="79">
        <v>27546.76</v>
      </c>
      <c r="F39" s="79">
        <v>3859.87</v>
      </c>
      <c r="G39" s="79">
        <f t="shared" si="7"/>
        <v>33460.84</v>
      </c>
      <c r="I39" s="79">
        <v>0</v>
      </c>
      <c r="J39" s="79">
        <v>8756.92</v>
      </c>
      <c r="K39" s="79">
        <v>0</v>
      </c>
      <c r="L39" s="79">
        <v>19100.81</v>
      </c>
      <c r="M39" s="79">
        <v>1099.56</v>
      </c>
      <c r="N39" s="79">
        <f t="shared" si="8"/>
        <v>28957.290000000005</v>
      </c>
      <c r="P39" s="79">
        <v>0</v>
      </c>
      <c r="Q39" s="79">
        <v>76010.10000000002</v>
      </c>
      <c r="R39" s="79">
        <v>597.34</v>
      </c>
      <c r="S39" s="79">
        <v>19833.629999999997</v>
      </c>
      <c r="T39" s="79">
        <v>317828.4999999999</v>
      </c>
      <c r="U39" s="79">
        <f t="shared" si="9"/>
        <v>414269.5699999999</v>
      </c>
      <c r="W39" s="219">
        <f t="shared" si="10"/>
        <v>476687.6999999999</v>
      </c>
    </row>
    <row r="40" spans="1:23" ht="12.75">
      <c r="A40" s="78" t="s">
        <v>100</v>
      </c>
      <c r="B40" s="79">
        <v>0</v>
      </c>
      <c r="C40" s="79">
        <v>48663.85</v>
      </c>
      <c r="D40" s="79">
        <v>29172.35</v>
      </c>
      <c r="E40" s="79">
        <v>30393.96</v>
      </c>
      <c r="F40" s="79">
        <v>3887.3600000000006</v>
      </c>
      <c r="G40" s="79">
        <f t="shared" si="7"/>
        <v>112117.52</v>
      </c>
      <c r="I40" s="79">
        <v>0</v>
      </c>
      <c r="J40" s="79">
        <v>526.75</v>
      </c>
      <c r="K40" s="79">
        <v>8217.95</v>
      </c>
      <c r="L40" s="79">
        <v>21075.059999999998</v>
      </c>
      <c r="M40" s="79">
        <v>1118.6499999999999</v>
      </c>
      <c r="N40" s="79">
        <f t="shared" si="8"/>
        <v>30938.41</v>
      </c>
      <c r="P40" s="79">
        <v>0</v>
      </c>
      <c r="Q40" s="79">
        <v>35046.87000000001</v>
      </c>
      <c r="R40" s="79">
        <v>6104.110000000001</v>
      </c>
      <c r="S40" s="79">
        <v>21924.23</v>
      </c>
      <c r="T40" s="79">
        <v>302330.2699999999</v>
      </c>
      <c r="U40" s="79">
        <f t="shared" si="9"/>
        <v>365405.4799999999</v>
      </c>
      <c r="W40" s="219">
        <f t="shared" si="10"/>
        <v>508461.4099999999</v>
      </c>
    </row>
    <row r="41" spans="1:23" ht="12.75">
      <c r="A41" s="78" t="s">
        <v>101</v>
      </c>
      <c r="B41" s="79">
        <v>0</v>
      </c>
      <c r="C41" s="79">
        <v>19578.98</v>
      </c>
      <c r="D41" s="79">
        <v>0</v>
      </c>
      <c r="E41" s="79">
        <v>29065.660000000003</v>
      </c>
      <c r="F41" s="79">
        <v>3790.5700000000006</v>
      </c>
      <c r="G41" s="79">
        <f t="shared" si="7"/>
        <v>52435.21</v>
      </c>
      <c r="I41" s="79">
        <v>0</v>
      </c>
      <c r="J41" s="79">
        <v>13856.58</v>
      </c>
      <c r="K41" s="79">
        <v>0</v>
      </c>
      <c r="L41" s="79">
        <v>20154.020000000004</v>
      </c>
      <c r="M41" s="79">
        <v>1051.53</v>
      </c>
      <c r="N41" s="79">
        <f t="shared" si="8"/>
        <v>35062.130000000005</v>
      </c>
      <c r="P41" s="79">
        <v>0</v>
      </c>
      <c r="Q41" s="79">
        <v>64570.100000000006</v>
      </c>
      <c r="R41" s="79">
        <v>3560.3599999999997</v>
      </c>
      <c r="S41" s="79">
        <v>21370.07</v>
      </c>
      <c r="T41" s="79">
        <v>310775.18</v>
      </c>
      <c r="U41" s="79">
        <f t="shared" si="9"/>
        <v>400275.70999999996</v>
      </c>
      <c r="W41" s="219">
        <f t="shared" si="10"/>
        <v>487773.04999999993</v>
      </c>
    </row>
    <row r="42" spans="1:23" ht="12.75">
      <c r="A42" s="81" t="s">
        <v>102</v>
      </c>
      <c r="B42" s="82">
        <v>0</v>
      </c>
      <c r="C42" s="82">
        <v>1086.48</v>
      </c>
      <c r="D42" s="82">
        <v>1534.84</v>
      </c>
      <c r="E42" s="82">
        <v>29850.599999999995</v>
      </c>
      <c r="F42" s="82">
        <v>4224.660000000001</v>
      </c>
      <c r="G42" s="82">
        <f t="shared" si="7"/>
        <v>36696.579999999994</v>
      </c>
      <c r="I42" s="82">
        <v>0</v>
      </c>
      <c r="J42" s="82">
        <v>4653.22</v>
      </c>
      <c r="K42" s="82">
        <v>0</v>
      </c>
      <c r="L42" s="82">
        <v>20698.289999999997</v>
      </c>
      <c r="M42" s="82">
        <v>1352.52</v>
      </c>
      <c r="N42" s="82">
        <f t="shared" si="8"/>
        <v>26704.03</v>
      </c>
      <c r="P42" s="82">
        <v>0</v>
      </c>
      <c r="Q42" s="82">
        <v>37412.21000000001</v>
      </c>
      <c r="R42" s="82">
        <v>1980.66</v>
      </c>
      <c r="S42" s="82">
        <v>21172.859999999997</v>
      </c>
      <c r="T42" s="82">
        <v>370051.62999999995</v>
      </c>
      <c r="U42" s="82">
        <f t="shared" si="9"/>
        <v>430617.36</v>
      </c>
      <c r="W42" s="220">
        <f t="shared" si="10"/>
        <v>494017.97</v>
      </c>
    </row>
    <row r="43" spans="1:23" ht="12.75">
      <c r="A43" s="83"/>
      <c r="B43" s="79"/>
      <c r="C43" s="79"/>
      <c r="D43" s="79"/>
      <c r="E43" s="79"/>
      <c r="F43" s="79"/>
      <c r="G43" s="79"/>
      <c r="I43" s="79"/>
      <c r="J43" s="79"/>
      <c r="K43" s="79"/>
      <c r="L43" s="79"/>
      <c r="M43" s="79"/>
      <c r="N43" s="79"/>
      <c r="P43" s="79"/>
      <c r="Q43" s="79"/>
      <c r="R43" s="79"/>
      <c r="S43" s="79"/>
      <c r="T43" s="79"/>
      <c r="U43" s="79"/>
      <c r="W43" s="221"/>
    </row>
    <row r="44" spans="1:23" ht="12.75">
      <c r="A44" s="84" t="s">
        <v>11</v>
      </c>
      <c r="B44" s="82">
        <f aca="true" t="shared" si="11" ref="B44:G44">SUM(B31:B42)</f>
        <v>35000</v>
      </c>
      <c r="C44" s="82">
        <f t="shared" si="11"/>
        <v>159805.63000000003</v>
      </c>
      <c r="D44" s="82">
        <f t="shared" si="11"/>
        <v>305749.26</v>
      </c>
      <c r="E44" s="82">
        <f t="shared" si="11"/>
        <v>346662.45999999996</v>
      </c>
      <c r="F44" s="82">
        <f t="shared" si="11"/>
        <v>43685.49</v>
      </c>
      <c r="G44" s="82">
        <f t="shared" si="11"/>
        <v>890902.8399999999</v>
      </c>
      <c r="I44" s="82">
        <f aca="true" t="shared" si="12" ref="I44:N44">SUM(I31:I42)</f>
        <v>0</v>
      </c>
      <c r="J44" s="82">
        <f t="shared" si="12"/>
        <v>207612.76</v>
      </c>
      <c r="K44" s="82">
        <f t="shared" si="12"/>
        <v>91728.84999999999</v>
      </c>
      <c r="L44" s="82">
        <f t="shared" si="12"/>
        <v>239802.20000000004</v>
      </c>
      <c r="M44" s="82">
        <f t="shared" si="12"/>
        <v>14018.76</v>
      </c>
      <c r="N44" s="82">
        <f t="shared" si="12"/>
        <v>553162.5700000001</v>
      </c>
      <c r="P44" s="82">
        <f aca="true" t="shared" si="13" ref="P44:U44">SUM(P31:P42)</f>
        <v>272677.75</v>
      </c>
      <c r="Q44" s="82">
        <f t="shared" si="13"/>
        <v>772601.3299999998</v>
      </c>
      <c r="R44" s="82">
        <f t="shared" si="13"/>
        <v>40535.46000000001</v>
      </c>
      <c r="S44" s="82">
        <f t="shared" si="13"/>
        <v>255437.11000000002</v>
      </c>
      <c r="T44" s="82">
        <f t="shared" si="13"/>
        <v>3447212.8299999996</v>
      </c>
      <c r="U44" s="82">
        <f t="shared" si="13"/>
        <v>4788464.4799999995</v>
      </c>
      <c r="W44" s="222">
        <f>SUM(W31:W43)</f>
        <v>6232529.89</v>
      </c>
    </row>
    <row r="47" ht="12.75">
      <c r="A47" s="86" t="s">
        <v>139</v>
      </c>
    </row>
    <row r="48" spans="2:10" ht="12.75">
      <c r="B48" s="165" t="s">
        <v>160</v>
      </c>
      <c r="J48" s="165" t="s">
        <v>161</v>
      </c>
    </row>
    <row r="49" spans="1:17" ht="12.75">
      <c r="A49" s="75"/>
      <c r="B49" s="241" t="s">
        <v>88</v>
      </c>
      <c r="C49" s="243"/>
      <c r="D49" s="243"/>
      <c r="E49" s="243"/>
      <c r="F49" s="243"/>
      <c r="G49" s="223"/>
      <c r="H49" s="209"/>
      <c r="J49" s="241" t="s">
        <v>89</v>
      </c>
      <c r="K49" s="243"/>
      <c r="L49" s="243"/>
      <c r="M49" s="243"/>
      <c r="N49" s="243"/>
      <c r="O49" s="224"/>
      <c r="P49" s="223"/>
      <c r="Q49" s="209"/>
    </row>
    <row r="50" spans="1:23" ht="12.75">
      <c r="A50" s="75"/>
      <c r="B50" s="167"/>
      <c r="C50" s="167"/>
      <c r="D50" s="167"/>
      <c r="E50" s="167"/>
      <c r="F50" s="167"/>
      <c r="G50" s="169" t="s">
        <v>162</v>
      </c>
      <c r="H50" s="176"/>
      <c r="J50" s="167"/>
      <c r="K50" s="167"/>
      <c r="L50" s="167"/>
      <c r="M50" s="167"/>
      <c r="N50" s="167"/>
      <c r="P50" s="169" t="s">
        <v>162</v>
      </c>
      <c r="Q50" s="176"/>
      <c r="W50" s="217">
        <v>2009</v>
      </c>
    </row>
    <row r="51" spans="1:24" ht="12.75">
      <c r="A51" s="77" t="s">
        <v>10</v>
      </c>
      <c r="B51" s="168" t="s">
        <v>4</v>
      </c>
      <c r="C51" s="168" t="s">
        <v>6</v>
      </c>
      <c r="D51" s="168" t="s">
        <v>8</v>
      </c>
      <c r="E51" s="168" t="s">
        <v>85</v>
      </c>
      <c r="F51" s="168" t="s">
        <v>87</v>
      </c>
      <c r="G51" s="170" t="s">
        <v>163</v>
      </c>
      <c r="H51" s="177" t="s">
        <v>11</v>
      </c>
      <c r="J51" s="168" t="s">
        <v>4</v>
      </c>
      <c r="K51" s="168" t="s">
        <v>6</v>
      </c>
      <c r="L51" s="168" t="s">
        <v>8</v>
      </c>
      <c r="M51" s="168" t="s">
        <v>85</v>
      </c>
      <c r="N51" s="168" t="s">
        <v>87</v>
      </c>
      <c r="P51" s="170" t="s">
        <v>163</v>
      </c>
      <c r="Q51" s="177" t="s">
        <v>11</v>
      </c>
      <c r="W51" s="225" t="s">
        <v>12</v>
      </c>
      <c r="X51" s="175"/>
    </row>
    <row r="52" spans="1:24" ht="12.75">
      <c r="A52" s="78" t="s">
        <v>91</v>
      </c>
      <c r="B52" s="79">
        <f>B13+(P13*'Allocation Method'!$E$10)</f>
        <v>0</v>
      </c>
      <c r="C52" s="79">
        <f>C13+(Q13*'Allocation Method'!$E$10)</f>
        <v>60603.01998332392</v>
      </c>
      <c r="D52" s="79">
        <f>D13+(R13*'Allocation Method'!$E$10)</f>
        <v>83011.077664</v>
      </c>
      <c r="E52" s="79">
        <f>E13+(S13*'Allocation Method'!$E$10)</f>
        <v>40010.899335999995</v>
      </c>
      <c r="F52" s="79">
        <f>F13+(T13*'Allocation Method'!$E$10)</f>
        <v>148767.32380067607</v>
      </c>
      <c r="G52" s="79">
        <f>SUM(D52:F52)</f>
        <v>271789.30080067605</v>
      </c>
      <c r="H52" s="80">
        <f aca="true" t="shared" si="14" ref="H52:H63">SUM(B52:F52)</f>
        <v>332392.320784</v>
      </c>
      <c r="J52" s="79">
        <f>I13+(P13*'Allocation Method'!$F$10)</f>
        <v>0</v>
      </c>
      <c r="K52" s="79">
        <f>J13+(Q13*'Allocation Method'!$F$10)</f>
        <v>42616.01422177092</v>
      </c>
      <c r="L52" s="79">
        <f>K13+(R13*'Allocation Method'!$F$10)</f>
        <v>-7502.757664</v>
      </c>
      <c r="M52" s="79">
        <f>L13+(S13*'Allocation Method'!$F$10)</f>
        <v>30413.870664</v>
      </c>
      <c r="N52" s="79">
        <f>M13+(T13*'Allocation Method'!$F$10)</f>
        <v>102525.16199422907</v>
      </c>
      <c r="P52" s="79">
        <f>SUM(L52:N52)</f>
        <v>125436.27499422907</v>
      </c>
      <c r="Q52" s="80">
        <f aca="true" t="shared" si="15" ref="Q52:Q63">SUM(J52:N52)</f>
        <v>168052.289216</v>
      </c>
      <c r="W52" s="218">
        <f>+Q52+H52</f>
        <v>500444.61</v>
      </c>
      <c r="X52" s="174"/>
    </row>
    <row r="53" spans="1:24" ht="12.75">
      <c r="A53" s="78" t="s">
        <v>92</v>
      </c>
      <c r="B53" s="79">
        <f>B14+(P14*'Allocation Method'!$E$10)</f>
        <v>0</v>
      </c>
      <c r="C53" s="79">
        <f>C14+(Q14*'Allocation Method'!$E$10)</f>
        <v>81280.10717689832</v>
      </c>
      <c r="D53" s="79">
        <f>D14+(R14*'Allocation Method'!$E$10)</f>
        <v>68743.716616</v>
      </c>
      <c r="E53" s="79">
        <f>E14+(S14*'Allocation Method'!$E$10)</f>
        <v>48366.13</v>
      </c>
      <c r="F53" s="79">
        <f>F14+(T14*'Allocation Method'!$E$10)</f>
        <v>88596.05507910167</v>
      </c>
      <c r="G53" s="79">
        <f aca="true" t="shared" si="16" ref="G53:G63">SUM(D53:F53)</f>
        <v>205705.90169510167</v>
      </c>
      <c r="H53" s="79">
        <f t="shared" si="14"/>
        <v>286986.00887200003</v>
      </c>
      <c r="J53" s="79">
        <f>I14+(P14*'Allocation Method'!$F$10)</f>
        <v>0</v>
      </c>
      <c r="K53" s="79">
        <f>J14+(Q14*'Allocation Method'!$F$10)</f>
        <v>66429.9183741504</v>
      </c>
      <c r="L53" s="79">
        <f>K14+(R14*'Allocation Method'!$F$10)</f>
        <v>7874.083384</v>
      </c>
      <c r="M53" s="79">
        <f>L14+(S14*'Allocation Method'!$F$10)</f>
        <v>36723.909999999996</v>
      </c>
      <c r="N53" s="79">
        <f>M14+(T14*'Allocation Method'!$F$10)</f>
        <v>60784.6593698496</v>
      </c>
      <c r="P53" s="79">
        <f aca="true" t="shared" si="17" ref="P53:P62">SUM(L53:N53)</f>
        <v>105382.6527538496</v>
      </c>
      <c r="Q53" s="79">
        <f t="shared" si="15"/>
        <v>171812.57112799998</v>
      </c>
      <c r="W53" s="219">
        <f aca="true" t="shared" si="18" ref="W53:W63">+Q53+H53</f>
        <v>458798.58</v>
      </c>
      <c r="X53" s="174"/>
    </row>
    <row r="54" spans="1:24" ht="12.75">
      <c r="A54" s="78" t="s">
        <v>93</v>
      </c>
      <c r="B54" s="79">
        <f>B15+(P15*'Allocation Method'!$E$10)</f>
        <v>0</v>
      </c>
      <c r="C54" s="79">
        <f>C15+(Q15*'Allocation Method'!$E$10)</f>
        <v>112833.10333830632</v>
      </c>
      <c r="D54" s="79">
        <f>D15+(R15*'Allocation Method'!$E$10)</f>
        <v>60453.650008</v>
      </c>
      <c r="E54" s="79">
        <f>E15+(S15*'Allocation Method'!$E$10)</f>
        <v>48292.807816</v>
      </c>
      <c r="F54" s="79">
        <f>F15+(T15*'Allocation Method'!$E$10)</f>
        <v>197604.9360456937</v>
      </c>
      <c r="G54" s="79">
        <f t="shared" si="16"/>
        <v>306351.3938696937</v>
      </c>
      <c r="H54" s="79">
        <f t="shared" si="14"/>
        <v>419184.49720800004</v>
      </c>
      <c r="J54" s="79">
        <f>I15+(P15*'Allocation Method'!$F$10)</f>
        <v>0</v>
      </c>
      <c r="K54" s="79">
        <f>J15+(Q15*'Allocation Method'!$F$10)</f>
        <v>164952.55146886178</v>
      </c>
      <c r="L54" s="79">
        <f>K15+(R15*'Allocation Method'!$F$10)</f>
        <v>1764.939992</v>
      </c>
      <c r="M54" s="79">
        <f>L15+(S15*'Allocation Method'!$F$10)</f>
        <v>36668.082184</v>
      </c>
      <c r="N54" s="79">
        <f>M15+(T15*'Allocation Method'!$F$10)</f>
        <v>136522.2391471382</v>
      </c>
      <c r="P54" s="79">
        <f t="shared" si="17"/>
        <v>174955.2613231382</v>
      </c>
      <c r="Q54" s="79">
        <f t="shared" si="15"/>
        <v>339907.812792</v>
      </c>
      <c r="W54" s="219">
        <f t="shared" si="18"/>
        <v>759092.31</v>
      </c>
      <c r="X54" s="174"/>
    </row>
    <row r="55" spans="1:24" ht="12.75">
      <c r="A55" s="78" t="s">
        <v>94</v>
      </c>
      <c r="B55" s="79">
        <f>B16+(P16*'Allocation Method'!$E$10)</f>
        <v>100000</v>
      </c>
      <c r="C55" s="79">
        <f>C16+(Q16*'Allocation Method'!$E$10)</f>
        <v>-4003.8090398511995</v>
      </c>
      <c r="D55" s="79">
        <f>D16+(R16*'Allocation Method'!$E$10)</f>
        <v>41624.535136</v>
      </c>
      <c r="E55" s="79">
        <f>E16+(S16*'Allocation Method'!$E$10)</f>
        <v>47227.624312</v>
      </c>
      <c r="F55" s="79">
        <f>F16+(T16*'Allocation Method'!$E$10)</f>
        <v>160105.8331198512</v>
      </c>
      <c r="G55" s="79">
        <f t="shared" si="16"/>
        <v>248957.99256785118</v>
      </c>
      <c r="H55" s="79">
        <f t="shared" si="14"/>
        <v>344954.183528</v>
      </c>
      <c r="J55" s="79">
        <f>I16+(P16*'Allocation Method'!$F$10)</f>
        <v>0</v>
      </c>
      <c r="K55" s="79">
        <f>J16+(Q16*'Allocation Method'!$F$10)</f>
        <v>79623.11864661647</v>
      </c>
      <c r="L55" s="79">
        <f>K16+(R16*'Allocation Method'!$F$10)</f>
        <v>29040.814864</v>
      </c>
      <c r="M55" s="79">
        <f>L16+(S16*'Allocation Method'!$F$10)</f>
        <v>35850.585688</v>
      </c>
      <c r="N55" s="79">
        <f>M16+(T16*'Allocation Method'!$F$10)</f>
        <v>99259.53727338351</v>
      </c>
      <c r="P55" s="79">
        <f t="shared" si="17"/>
        <v>164150.9378253835</v>
      </c>
      <c r="Q55" s="79">
        <f t="shared" si="15"/>
        <v>243774.05647199997</v>
      </c>
      <c r="T55" s="87"/>
      <c r="W55" s="219">
        <f t="shared" si="18"/>
        <v>588728.24</v>
      </c>
      <c r="X55" s="174"/>
    </row>
    <row r="56" spans="1:24" ht="12.75">
      <c r="A56" s="78" t="s">
        <v>95</v>
      </c>
      <c r="B56" s="79">
        <f>B17+(P17*'Allocation Method'!$E$10)</f>
        <v>0</v>
      </c>
      <c r="C56" s="79">
        <f>C17+(Q17*'Allocation Method'!$E$10)</f>
        <v>77474.25852552205</v>
      </c>
      <c r="D56" s="79">
        <f>D17+(R17*'Allocation Method'!$E$10)</f>
        <v>37829.146495999994</v>
      </c>
      <c r="E56" s="79">
        <f>E17+(S17*'Allocation Method'!$E$10)</f>
        <v>45350.11576</v>
      </c>
      <c r="F56" s="79">
        <f>F17+(T17*'Allocation Method'!$E$10)</f>
        <v>145683.03100247795</v>
      </c>
      <c r="G56" s="79">
        <f t="shared" si="16"/>
        <v>228862.29325847793</v>
      </c>
      <c r="H56" s="79">
        <f t="shared" si="14"/>
        <v>306336.551784</v>
      </c>
      <c r="J56" s="79">
        <f>I17+(P17*'Allocation Method'!$F$10)</f>
        <v>0</v>
      </c>
      <c r="K56" s="79">
        <f>J17+(Q17*'Allocation Method'!$F$10)</f>
        <v>50532.28764395225</v>
      </c>
      <c r="L56" s="79">
        <f>K17+(R17*'Allocation Method'!$F$10)</f>
        <v>7782.213503999999</v>
      </c>
      <c r="M56" s="79">
        <f>L17+(S17*'Allocation Method'!$F$10)</f>
        <v>34416.31424</v>
      </c>
      <c r="N56" s="79">
        <f>M17+(T17*'Allocation Method'!$F$10)</f>
        <v>96884.09282804775</v>
      </c>
      <c r="P56" s="79">
        <f t="shared" si="17"/>
        <v>139082.62057204774</v>
      </c>
      <c r="Q56" s="79">
        <f t="shared" si="15"/>
        <v>189614.908216</v>
      </c>
      <c r="W56" s="219">
        <f t="shared" si="18"/>
        <v>495951.46</v>
      </c>
      <c r="X56" s="174"/>
    </row>
    <row r="57" spans="1:24" ht="12.75">
      <c r="A57" s="78" t="s">
        <v>96</v>
      </c>
      <c r="B57" s="79">
        <f>B18+(P18*'Allocation Method'!$E$10)</f>
        <v>-100000</v>
      </c>
      <c r="C57" s="79">
        <f>C18+(Q18*'Allocation Method'!$E$10)</f>
        <v>75099.72361599999</v>
      </c>
      <c r="D57" s="79">
        <f>D18+(R18*'Allocation Method'!$E$10)</f>
        <v>74997.739992</v>
      </c>
      <c r="E57" s="79">
        <f>E18+(S18*'Allocation Method'!$E$10)</f>
        <v>46449.18596</v>
      </c>
      <c r="F57" s="79">
        <f>F18+(T18*'Allocation Method'!$E$10)</f>
        <v>102972.55422399999</v>
      </c>
      <c r="G57" s="79">
        <f t="shared" si="16"/>
        <v>224419.48017599998</v>
      </c>
      <c r="H57" s="79">
        <f t="shared" si="14"/>
        <v>199519.203792</v>
      </c>
      <c r="J57" s="79">
        <f>I18+(P18*'Allocation Method'!$F$10)</f>
        <v>0</v>
      </c>
      <c r="K57" s="79">
        <f>J18+(Q18*'Allocation Method'!$F$10)</f>
        <v>45166.966384</v>
      </c>
      <c r="L57" s="79">
        <f>K18+(R18*'Allocation Method'!$F$10)</f>
        <v>2393.430008</v>
      </c>
      <c r="M57" s="79">
        <f>L18+(S18*'Allocation Method'!$F$10)</f>
        <v>35346.03404</v>
      </c>
      <c r="N57" s="79">
        <f>M18+(T18*'Allocation Method'!$F$10)</f>
        <v>67991.46577599998</v>
      </c>
      <c r="P57" s="79">
        <f t="shared" si="17"/>
        <v>105730.92982399999</v>
      </c>
      <c r="Q57" s="79">
        <f t="shared" si="15"/>
        <v>150897.89620799996</v>
      </c>
      <c r="W57" s="219">
        <f t="shared" si="18"/>
        <v>350417.1</v>
      </c>
      <c r="X57" s="174"/>
    </row>
    <row r="58" spans="1:24" ht="12.75">
      <c r="A58" s="78" t="s">
        <v>97</v>
      </c>
      <c r="B58" s="79">
        <f>B19+(P19*'Allocation Method'!$E$10)</f>
        <v>0</v>
      </c>
      <c r="C58" s="79">
        <f>C19+(Q19*'Allocation Method'!$E$10)</f>
        <v>139584.367432</v>
      </c>
      <c r="D58" s="79">
        <f>D19+(R19*'Allocation Method'!$E$10)</f>
        <v>39561.707744</v>
      </c>
      <c r="E58" s="79">
        <f>E19+(S19*'Allocation Method'!$E$10)</f>
        <v>46551.640896</v>
      </c>
      <c r="F58" s="79">
        <f>F19+(T19*'Allocation Method'!$E$10)</f>
        <v>163556.42683199997</v>
      </c>
      <c r="G58" s="79">
        <f t="shared" si="16"/>
        <v>249669.77547199995</v>
      </c>
      <c r="H58" s="79">
        <f t="shared" si="14"/>
        <v>389254.142904</v>
      </c>
      <c r="J58" s="79">
        <f>I19+(P19*'Allocation Method'!$F$10)</f>
        <v>0</v>
      </c>
      <c r="K58" s="79">
        <f>J19+(Q19*'Allocation Method'!$F$10)</f>
        <v>73687.15256799999</v>
      </c>
      <c r="L58" s="79">
        <f>K19+(R19*'Allocation Method'!$F$10)</f>
        <v>3027.302256</v>
      </c>
      <c r="M58" s="79">
        <f>L19+(S19*'Allocation Method'!$F$10)</f>
        <v>35381.639104</v>
      </c>
      <c r="N58" s="79">
        <f>M19+(T19*'Allocation Method'!$F$10)</f>
        <v>111794.98316799996</v>
      </c>
      <c r="P58" s="79">
        <f>SUM(L58:N58)</f>
        <v>150203.92452799997</v>
      </c>
      <c r="Q58" s="79">
        <f t="shared" si="15"/>
        <v>223891.07709599996</v>
      </c>
      <c r="W58" s="219">
        <f t="shared" si="18"/>
        <v>613145.22</v>
      </c>
      <c r="X58" s="174"/>
    </row>
    <row r="59" spans="1:24" ht="12.75">
      <c r="A59" s="78" t="s">
        <v>98</v>
      </c>
      <c r="B59" s="79">
        <f>B20+(P20*'Allocation Method'!$E$10)</f>
        <v>0</v>
      </c>
      <c r="C59" s="79">
        <f>C20+(Q20*'Allocation Method'!$E$10)</f>
        <v>63817.112424000006</v>
      </c>
      <c r="D59" s="79">
        <f>D20+(R20*'Allocation Method'!$E$10)</f>
        <v>59170.154608</v>
      </c>
      <c r="E59" s="79">
        <f>E20+(S20*'Allocation Method'!$E$10)</f>
        <v>40499.091744000005</v>
      </c>
      <c r="F59" s="79">
        <f>F20+(T20*'Allocation Method'!$E$10)</f>
        <v>107525.28524799997</v>
      </c>
      <c r="G59" s="79">
        <f t="shared" si="16"/>
        <v>207194.5316</v>
      </c>
      <c r="H59" s="79">
        <f t="shared" si="14"/>
        <v>271011.644024</v>
      </c>
      <c r="J59" s="79">
        <f>I20+(P20*'Allocation Method'!$F$10)</f>
        <v>0</v>
      </c>
      <c r="K59" s="79">
        <f>J20+(Q20*'Allocation Method'!$F$10)</f>
        <v>112634.83757599999</v>
      </c>
      <c r="L59" s="79">
        <f>K20+(R20*'Allocation Method'!$F$10)</f>
        <v>2213.995392</v>
      </c>
      <c r="M59" s="79">
        <f>L20+(S20*'Allocation Method'!$F$10)</f>
        <v>30911.668256000004</v>
      </c>
      <c r="N59" s="79">
        <f>M20+(T20*'Allocation Method'!$F$10)</f>
        <v>56596.58475199998</v>
      </c>
      <c r="P59" s="79">
        <f t="shared" si="17"/>
        <v>89722.24839999998</v>
      </c>
      <c r="Q59" s="79">
        <f t="shared" si="15"/>
        <v>202357.085976</v>
      </c>
      <c r="W59" s="219">
        <f t="shared" si="18"/>
        <v>473368.73</v>
      </c>
      <c r="X59" s="174"/>
    </row>
    <row r="60" spans="1:24" ht="12.75">
      <c r="A60" s="78" t="s">
        <v>99</v>
      </c>
      <c r="B60" s="79">
        <f>B21+(P21*'Allocation Method'!$E$10)</f>
        <v>300000</v>
      </c>
      <c r="C60" s="79">
        <f>C21+(Q21*'Allocation Method'!$E$10)</f>
        <v>15722.352736000003</v>
      </c>
      <c r="D60" s="79">
        <f>D21+(R21*'Allocation Method'!$E$10)</f>
        <v>71191.21739199999</v>
      </c>
      <c r="E60" s="79">
        <f>E21+(S21*'Allocation Method'!$E$10)</f>
        <v>41507.311568</v>
      </c>
      <c r="F60" s="79">
        <f>F21+(T21*'Allocation Method'!$E$10)</f>
        <v>162314.45325600004</v>
      </c>
      <c r="G60" s="79">
        <f t="shared" si="16"/>
        <v>275012.98221600003</v>
      </c>
      <c r="H60" s="79">
        <f t="shared" si="14"/>
        <v>590735.3349520001</v>
      </c>
      <c r="J60" s="79">
        <f>I21+(P21*'Allocation Method'!$F$10)</f>
        <v>0</v>
      </c>
      <c r="K60" s="79">
        <f>J21+(Q21*'Allocation Method'!$F$10)</f>
        <v>10604.367264</v>
      </c>
      <c r="L60" s="79">
        <f>K21+(R21*'Allocation Method'!$F$10)</f>
        <v>1607.472608</v>
      </c>
      <c r="M60" s="79">
        <f>L21+(S21*'Allocation Method'!$F$10)</f>
        <v>31394.988432</v>
      </c>
      <c r="N60" s="79">
        <f>M21+(T21*'Allocation Method'!$F$10)</f>
        <v>107820.16674400002</v>
      </c>
      <c r="P60" s="79">
        <f t="shared" si="17"/>
        <v>140822.627784</v>
      </c>
      <c r="Q60" s="79">
        <f t="shared" si="15"/>
        <v>151426.995048</v>
      </c>
      <c r="W60" s="219">
        <f t="shared" si="18"/>
        <v>742162.3300000001</v>
      </c>
      <c r="X60" s="174"/>
    </row>
    <row r="61" spans="1:24" ht="12.75">
      <c r="A61" s="78" t="s">
        <v>100</v>
      </c>
      <c r="B61" s="79">
        <f>B22+(P22*'Allocation Method'!$E$10)</f>
        <v>0</v>
      </c>
      <c r="C61" s="79">
        <f>C22+(Q22*'Allocation Method'!$E$10)</f>
        <v>56086.484015999995</v>
      </c>
      <c r="D61" s="79">
        <f>D22+(R22*'Allocation Method'!$E$10)</f>
        <v>3916.8151040000002</v>
      </c>
      <c r="E61" s="79">
        <f>E22+(S22*'Allocation Method'!$E$10)</f>
        <v>50824.45220000001</v>
      </c>
      <c r="F61" s="79">
        <f>F22+(T22*'Allocation Method'!$E$10)</f>
        <v>169931.24776800003</v>
      </c>
      <c r="G61" s="79">
        <f t="shared" si="16"/>
        <v>224672.51507200004</v>
      </c>
      <c r="H61" s="79">
        <f t="shared" si="14"/>
        <v>280758.99908800004</v>
      </c>
      <c r="J61" s="79">
        <f>I22+(P22*'Allocation Method'!$F$10)</f>
        <v>0</v>
      </c>
      <c r="K61" s="79">
        <f>J22+(Q22*'Allocation Method'!$F$10)</f>
        <v>36813.795984</v>
      </c>
      <c r="L61" s="79">
        <f>K22+(R22*'Allocation Method'!$F$10)</f>
        <v>68.224896</v>
      </c>
      <c r="M61" s="79">
        <f>L22+(S22*'Allocation Method'!$F$10)</f>
        <v>38593.6578</v>
      </c>
      <c r="N61" s="79">
        <f>M22+(T22*'Allocation Method'!$F$10)</f>
        <v>117101.072232</v>
      </c>
      <c r="P61" s="79">
        <f t="shared" si="17"/>
        <v>155762.954928</v>
      </c>
      <c r="Q61" s="79">
        <f t="shared" si="15"/>
        <v>192576.75091200002</v>
      </c>
      <c r="W61" s="219">
        <f t="shared" si="18"/>
        <v>473335.75000000006</v>
      </c>
      <c r="X61" s="174"/>
    </row>
    <row r="62" spans="1:24" ht="12.75">
      <c r="A62" s="78" t="s">
        <v>101</v>
      </c>
      <c r="B62" s="79">
        <f>B23+(P23*'Allocation Method'!$E$10)</f>
        <v>0</v>
      </c>
      <c r="C62" s="79">
        <f>C23+(Q23*'Allocation Method'!$E$10)</f>
        <v>83869.641648</v>
      </c>
      <c r="D62" s="79">
        <f>D23+(R23*'Allocation Method'!$E$10)</f>
        <v>101114.613512</v>
      </c>
      <c r="E62" s="79">
        <f>E23+(S23*'Allocation Method'!$E$10)</f>
        <v>45290.160064</v>
      </c>
      <c r="F62" s="79">
        <f>F23+(T23*'Allocation Method'!$E$10)</f>
        <v>102486.36704000003</v>
      </c>
      <c r="G62" s="79">
        <f t="shared" si="16"/>
        <v>248891.14061600005</v>
      </c>
      <c r="H62" s="79">
        <f t="shared" si="14"/>
        <v>332760.78226400004</v>
      </c>
      <c r="J62" s="79">
        <f>I23+(P23*'Allocation Method'!$F$10)</f>
        <v>0</v>
      </c>
      <c r="K62" s="79">
        <f>J23+(Q23*'Allocation Method'!$F$10)</f>
        <v>53006.988352</v>
      </c>
      <c r="L62" s="79">
        <f>K23+(R23*'Allocation Method'!$F$10)</f>
        <v>5173.886488</v>
      </c>
      <c r="M62" s="79">
        <f>L23+(S23*'Allocation Method'!$F$10)</f>
        <v>34374.849936</v>
      </c>
      <c r="N62" s="79">
        <f>M23+(T23*'Allocation Method'!$F$10)</f>
        <v>70179.20296000002</v>
      </c>
      <c r="P62" s="79">
        <f t="shared" si="17"/>
        <v>109727.93938400003</v>
      </c>
      <c r="Q62" s="79">
        <f t="shared" si="15"/>
        <v>162734.92773600004</v>
      </c>
      <c r="W62" s="219">
        <f t="shared" si="18"/>
        <v>495495.7100000001</v>
      </c>
      <c r="X62" s="174"/>
    </row>
    <row r="63" spans="1:24" ht="12.75">
      <c r="A63" s="81" t="s">
        <v>102</v>
      </c>
      <c r="B63" s="82">
        <f>B24+(P24*'Allocation Method'!$E$10)</f>
        <v>0</v>
      </c>
      <c r="C63" s="82">
        <f>C24+(Q24*'Allocation Method'!$E$10)</f>
        <v>61316.85507200001</v>
      </c>
      <c r="D63" s="82">
        <f>D24+(R24*'Allocation Method'!$E$10)</f>
        <v>46184.348631999994</v>
      </c>
      <c r="E63" s="82">
        <f>E24+(S24*'Allocation Method'!$E$10)</f>
        <v>42225.008288</v>
      </c>
      <c r="F63" s="82">
        <f>F24+(T24*'Allocation Method'!$E$10)</f>
        <v>185654.062968</v>
      </c>
      <c r="G63" s="82">
        <f t="shared" si="16"/>
        <v>274063.419888</v>
      </c>
      <c r="H63" s="82">
        <f t="shared" si="14"/>
        <v>335380.27496</v>
      </c>
      <c r="J63" s="82">
        <f>I24+(P24*'Allocation Method'!$F$10)</f>
        <v>0</v>
      </c>
      <c r="K63" s="82">
        <f>J24+(Q24*'Allocation Method'!$F$10)</f>
        <v>18107.23492800001</v>
      </c>
      <c r="L63" s="82">
        <f>K24+(R24*'Allocation Method'!$F$10)</f>
        <v>2856.011368</v>
      </c>
      <c r="M63" s="82">
        <f>L24+(S24*'Allocation Method'!$F$10)</f>
        <v>32120.321711999997</v>
      </c>
      <c r="N63" s="82">
        <f>M24+(T24*'Allocation Method'!$F$10)</f>
        <v>128718.567032</v>
      </c>
      <c r="P63" s="79">
        <f>SUM(L63:N63)</f>
        <v>163694.900112</v>
      </c>
      <c r="Q63" s="82">
        <f t="shared" si="15"/>
        <v>181802.13504000002</v>
      </c>
      <c r="W63" s="220">
        <f t="shared" si="18"/>
        <v>517182.41000000003</v>
      </c>
      <c r="X63" s="174"/>
    </row>
    <row r="64" spans="1:24" ht="12.75">
      <c r="A64" s="83"/>
      <c r="B64" s="79"/>
      <c r="C64" s="79"/>
      <c r="D64" s="79"/>
      <c r="E64" s="79"/>
      <c r="F64" s="79"/>
      <c r="G64" s="79"/>
      <c r="H64" s="79"/>
      <c r="J64" s="79"/>
      <c r="K64" s="79"/>
      <c r="L64" s="79"/>
      <c r="M64" s="79"/>
      <c r="N64" s="176"/>
      <c r="O64" s="178"/>
      <c r="P64" s="80"/>
      <c r="Q64" s="79"/>
      <c r="W64" s="221"/>
      <c r="X64" s="172"/>
    </row>
    <row r="65" spans="1:24" ht="12.75">
      <c r="A65" s="84" t="s">
        <v>11</v>
      </c>
      <c r="B65" s="82">
        <f aca="true" t="shared" si="19" ref="B65:H65">SUM(B52:B63)</f>
        <v>300000</v>
      </c>
      <c r="C65" s="82">
        <f t="shared" si="19"/>
        <v>823683.2169281995</v>
      </c>
      <c r="D65" s="82">
        <f t="shared" si="19"/>
        <v>687798.722904</v>
      </c>
      <c r="E65" s="82">
        <f t="shared" si="19"/>
        <v>542594.427944</v>
      </c>
      <c r="F65" s="82">
        <f t="shared" si="19"/>
        <v>1735197.5763838005</v>
      </c>
      <c r="G65" s="82">
        <f t="shared" si="19"/>
        <v>2965590.727231801</v>
      </c>
      <c r="H65" s="82">
        <f t="shared" si="19"/>
        <v>4089273.9441600004</v>
      </c>
      <c r="J65" s="82">
        <f aca="true" t="shared" si="20" ref="J65:Q65">SUM(J52:J63)</f>
        <v>0</v>
      </c>
      <c r="K65" s="82">
        <f t="shared" si="20"/>
        <v>754175.2334113518</v>
      </c>
      <c r="L65" s="82">
        <f t="shared" si="20"/>
        <v>56299.61709600001</v>
      </c>
      <c r="M65" s="82">
        <f>SUM(M52:M63)</f>
        <v>412195.922056</v>
      </c>
      <c r="N65" s="82">
        <f>SUM(N52:N63)</f>
        <v>1156177.733276648</v>
      </c>
      <c r="O65" s="178">
        <f>SUM(N52:N63)</f>
        <v>1156177.733276648</v>
      </c>
      <c r="P65" s="82">
        <f>SUM(P52:P63)</f>
        <v>1624673.2724286483</v>
      </c>
      <c r="Q65" s="82">
        <f t="shared" si="20"/>
        <v>2378848.50584</v>
      </c>
      <c r="T65" s="87"/>
      <c r="W65" s="222">
        <f>SUM(W52:W64)</f>
        <v>6468122.45</v>
      </c>
      <c r="X65" s="173"/>
    </row>
    <row r="67" spans="1:10" ht="15.75">
      <c r="A67" s="85"/>
      <c r="B67" s="165" t="s">
        <v>160</v>
      </c>
      <c r="C67" s="85"/>
      <c r="D67" s="85"/>
      <c r="E67" s="85"/>
      <c r="J67" s="86" t="s">
        <v>161</v>
      </c>
    </row>
    <row r="68" spans="1:17" ht="12.75">
      <c r="A68" s="75"/>
      <c r="B68" s="241" t="s">
        <v>103</v>
      </c>
      <c r="C68" s="243"/>
      <c r="D68" s="243"/>
      <c r="E68" s="243"/>
      <c r="F68" s="243"/>
      <c r="G68" s="209"/>
      <c r="H68" s="209"/>
      <c r="J68" s="241" t="s">
        <v>104</v>
      </c>
      <c r="K68" s="243"/>
      <c r="L68" s="243"/>
      <c r="M68" s="243"/>
      <c r="N68" s="243"/>
      <c r="O68" s="223"/>
      <c r="P68" s="223"/>
      <c r="Q68" s="209"/>
    </row>
    <row r="69" spans="1:23" ht="12.75">
      <c r="A69" s="75"/>
      <c r="B69" s="167"/>
      <c r="C69" s="167"/>
      <c r="D69" s="167"/>
      <c r="E69" s="167"/>
      <c r="F69" s="167"/>
      <c r="G69" s="169" t="s">
        <v>162</v>
      </c>
      <c r="H69" s="176"/>
      <c r="J69" s="167"/>
      <c r="K69" s="167"/>
      <c r="L69" s="167"/>
      <c r="M69" s="167"/>
      <c r="N69" s="167"/>
      <c r="P69" s="169" t="s">
        <v>162</v>
      </c>
      <c r="Q69" s="176"/>
      <c r="W69" s="217">
        <v>2010</v>
      </c>
    </row>
    <row r="70" spans="1:23" ht="12.75">
      <c r="A70" s="77" t="s">
        <v>10</v>
      </c>
      <c r="B70" s="168" t="s">
        <v>4</v>
      </c>
      <c r="C70" s="168" t="s">
        <v>6</v>
      </c>
      <c r="D70" s="168" t="s">
        <v>8</v>
      </c>
      <c r="E70" s="168" t="s">
        <v>85</v>
      </c>
      <c r="F70" s="168" t="s">
        <v>87</v>
      </c>
      <c r="G70" s="170" t="s">
        <v>163</v>
      </c>
      <c r="H70" s="177" t="s">
        <v>11</v>
      </c>
      <c r="J70" s="168" t="s">
        <v>4</v>
      </c>
      <c r="K70" s="168" t="s">
        <v>6</v>
      </c>
      <c r="L70" s="168" t="s">
        <v>8</v>
      </c>
      <c r="M70" s="168" t="s">
        <v>85</v>
      </c>
      <c r="N70" s="168" t="s">
        <v>87</v>
      </c>
      <c r="P70" s="170" t="s">
        <v>163</v>
      </c>
      <c r="Q70" s="177" t="s">
        <v>11</v>
      </c>
      <c r="W70" s="225" t="s">
        <v>12</v>
      </c>
    </row>
    <row r="71" spans="1:23" ht="12.75">
      <c r="A71" s="78" t="s">
        <v>91</v>
      </c>
      <c r="B71" s="79">
        <f>B31+(P31*'Allocation Method'!$E$10)</f>
        <v>0</v>
      </c>
      <c r="C71" s="79">
        <f>C31+(Q31*'Allocation Method'!$E$10)</f>
        <v>46669.02989599999</v>
      </c>
      <c r="D71" s="79">
        <f>D31+(R31*'Allocation Method'!$E$10)</f>
        <v>54670.166232</v>
      </c>
      <c r="E71" s="79">
        <f>E31+(S31*'Allocation Method'!$E$10)</f>
        <v>41479.454968000005</v>
      </c>
      <c r="F71" s="79">
        <f>F31+(T31*'Allocation Method'!$E$10)</f>
        <v>165597.56680800003</v>
      </c>
      <c r="G71" s="79">
        <f>SUM(D71:F71)</f>
        <v>261747.18800800003</v>
      </c>
      <c r="H71" s="80">
        <f aca="true" t="shared" si="21" ref="H71:H82">SUM(B71:F71)</f>
        <v>308416.217904</v>
      </c>
      <c r="J71" s="79">
        <f>I31+(P31*'Allocation Method'!$F$10)</f>
        <v>0</v>
      </c>
      <c r="K71" s="79">
        <f>J31+(Q31*'Allocation Method'!$F$10)</f>
        <v>30264.920103999997</v>
      </c>
      <c r="L71" s="79">
        <f>K31+(R31*'Allocation Method'!$F$10)</f>
        <v>11233.653768</v>
      </c>
      <c r="M71" s="79">
        <f>L31+(S31*'Allocation Method'!$F$10)</f>
        <v>28218.305032</v>
      </c>
      <c r="N71" s="79">
        <f>M31+(T31*'Allocation Method'!$F$10)</f>
        <v>115590.20319200002</v>
      </c>
      <c r="P71" s="79">
        <f>SUM(L71:N71)</f>
        <v>155042.161992</v>
      </c>
      <c r="Q71" s="80">
        <f aca="true" t="shared" si="22" ref="Q71:Q82">SUM(J71:N71)</f>
        <v>185307.08209600003</v>
      </c>
      <c r="S71" s="87"/>
      <c r="W71" s="218">
        <f>+Q71+H71</f>
        <v>493723.30000000005</v>
      </c>
    </row>
    <row r="72" spans="1:23" ht="12.75">
      <c r="A72" s="78" t="s">
        <v>92</v>
      </c>
      <c r="B72" s="79">
        <f>B32+(P32*'Allocation Method'!$E$10)</f>
        <v>0</v>
      </c>
      <c r="C72" s="79">
        <f>C32+(Q32*'Allocation Method'!$E$10)</f>
        <v>39275.99378399999</v>
      </c>
      <c r="D72" s="79">
        <f>D32+(R32*'Allocation Method'!$E$10)</f>
        <v>5872.818584</v>
      </c>
      <c r="E72" s="79">
        <f>E32+(S32*'Allocation Method'!$E$10)</f>
        <v>37274.081216</v>
      </c>
      <c r="F72" s="79">
        <f>F32+(T32*'Allocation Method'!$E$10)</f>
        <v>145245.42815999998</v>
      </c>
      <c r="G72" s="79">
        <f aca="true" t="shared" si="23" ref="G72:G82">SUM(D72:F72)</f>
        <v>188392.32795999997</v>
      </c>
      <c r="H72" s="79">
        <f t="shared" si="21"/>
        <v>227668.32174399996</v>
      </c>
      <c r="J72" s="79">
        <f>I32+(P32*'Allocation Method'!$F$10)</f>
        <v>0</v>
      </c>
      <c r="K72" s="79">
        <f>J32+(Q32*'Allocation Method'!$F$10)</f>
        <v>140928.996216</v>
      </c>
      <c r="L72" s="79">
        <f>K32+(R32*'Allocation Method'!$F$10)</f>
        <v>38440.191416</v>
      </c>
      <c r="M72" s="79">
        <f>L32+(S32*'Allocation Method'!$F$10)</f>
        <v>25876.448784</v>
      </c>
      <c r="N72" s="79">
        <f>M32+(T32*'Allocation Method'!$F$10)</f>
        <v>99700.41183999997</v>
      </c>
      <c r="P72" s="79">
        <f aca="true" t="shared" si="24" ref="P72:P82">SUM(L72:N72)</f>
        <v>164017.05203999998</v>
      </c>
      <c r="Q72" s="79">
        <f t="shared" si="22"/>
        <v>304946.048256</v>
      </c>
      <c r="W72" s="219">
        <f aca="true" t="shared" si="25" ref="W72:W82">+Q72+H72</f>
        <v>532614.3699999999</v>
      </c>
    </row>
    <row r="73" spans="1:23" ht="12.75">
      <c r="A73" s="78" t="s">
        <v>93</v>
      </c>
      <c r="B73" s="79">
        <f>B33+(P33*'Allocation Method'!$E$10)</f>
        <v>0</v>
      </c>
      <c r="C73" s="79">
        <f>C33+(Q33*'Allocation Method'!$E$10)</f>
        <v>58385.304088000004</v>
      </c>
      <c r="D73" s="79">
        <f>D33+(R33*'Allocation Method'!$E$10)</f>
        <v>44269.82608</v>
      </c>
      <c r="E73" s="79">
        <f>E33+(S33*'Allocation Method'!$E$10)</f>
        <v>47993.901088</v>
      </c>
      <c r="F73" s="79">
        <f>F33+(T33*'Allocation Method'!$E$10)</f>
        <v>137393.49929599994</v>
      </c>
      <c r="G73" s="79">
        <f t="shared" si="23"/>
        <v>229657.22646399995</v>
      </c>
      <c r="H73" s="79">
        <f t="shared" si="21"/>
        <v>288042.5305519999</v>
      </c>
      <c r="J73" s="79">
        <f>I33+(P33*'Allocation Method'!$F$10)</f>
        <v>0</v>
      </c>
      <c r="K73" s="79">
        <f>J33+(Q33*'Allocation Method'!$F$10)</f>
        <v>46545.315912</v>
      </c>
      <c r="L73" s="79">
        <f>K33+(R33*'Allocation Method'!$F$10)</f>
        <v>15396.403919999999</v>
      </c>
      <c r="M73" s="79">
        <f>L33+(S33*'Allocation Method'!$F$10)</f>
        <v>33320.638912</v>
      </c>
      <c r="N73" s="79">
        <f>M33+(T33*'Allocation Method'!$F$10)</f>
        <v>94233.20070399994</v>
      </c>
      <c r="P73" s="79">
        <f t="shared" si="24"/>
        <v>142950.24353599994</v>
      </c>
      <c r="Q73" s="79">
        <f t="shared" si="22"/>
        <v>189495.55944799993</v>
      </c>
      <c r="W73" s="219">
        <f t="shared" si="25"/>
        <v>477538.08999999985</v>
      </c>
    </row>
    <row r="74" spans="1:23" ht="12.75">
      <c r="A74" s="78" t="s">
        <v>94</v>
      </c>
      <c r="B74" s="79">
        <f>B34+(P34*'Allocation Method'!$E$10)</f>
        <v>0</v>
      </c>
      <c r="C74" s="79">
        <f>C34+(Q34*'Allocation Method'!$E$10)</f>
        <v>22793.24098399999</v>
      </c>
      <c r="D74" s="79">
        <f>D34+(R34*'Allocation Method'!$E$10)</f>
        <v>42094.028176</v>
      </c>
      <c r="E74" s="79">
        <f>E34+(S34*'Allocation Method'!$E$10)</f>
        <v>42331.699832</v>
      </c>
      <c r="F74" s="79">
        <f>F34+(T34*'Allocation Method'!$E$10)</f>
        <v>211211.06649599998</v>
      </c>
      <c r="G74" s="79">
        <f t="shared" si="23"/>
        <v>295636.794504</v>
      </c>
      <c r="H74" s="79">
        <f t="shared" si="21"/>
        <v>318430.03548799996</v>
      </c>
      <c r="J74" s="79">
        <f>I34+(P34*'Allocation Method'!$F$10)</f>
        <v>0</v>
      </c>
      <c r="K74" s="79">
        <f>J34+(Q34*'Allocation Method'!$F$10)</f>
        <v>14219.109015999991</v>
      </c>
      <c r="L74" s="79">
        <f>K34+(R34*'Allocation Method'!$F$10)</f>
        <v>4521.591824</v>
      </c>
      <c r="M74" s="79">
        <f>L34+(S34*'Allocation Method'!$F$10)</f>
        <v>29388.200168</v>
      </c>
      <c r="N74" s="79">
        <f>M34+(T34*'Allocation Method'!$F$10)</f>
        <v>145616.48350399997</v>
      </c>
      <c r="P74" s="79">
        <f t="shared" si="24"/>
        <v>179526.27549599996</v>
      </c>
      <c r="Q74" s="79">
        <f t="shared" si="22"/>
        <v>193745.38451199996</v>
      </c>
      <c r="W74" s="219">
        <f t="shared" si="25"/>
        <v>512175.4199999999</v>
      </c>
    </row>
    <row r="75" spans="1:23" ht="12.75">
      <c r="A75" s="78" t="s">
        <v>95</v>
      </c>
      <c r="B75" s="79">
        <f>B35+(P35*'Allocation Method'!$E$10)</f>
        <v>0</v>
      </c>
      <c r="C75" s="79">
        <f>C35+(Q35*'Allocation Method'!$E$10)</f>
        <v>59645.380831999995</v>
      </c>
      <c r="D75" s="79">
        <f>D35+(R35*'Allocation Method'!$E$10)</f>
        <v>35226.418192</v>
      </c>
      <c r="E75" s="79">
        <f>E35+(S35*'Allocation Method'!$E$10)</f>
        <v>37657.730592</v>
      </c>
      <c r="F75" s="79">
        <f>F35+(T35*'Allocation Method'!$E$10)</f>
        <v>148308.70142400003</v>
      </c>
      <c r="G75" s="79">
        <f t="shared" si="23"/>
        <v>221192.85020800002</v>
      </c>
      <c r="H75" s="79">
        <f t="shared" si="21"/>
        <v>280838.23104</v>
      </c>
      <c r="J75" s="79">
        <f>I35+(P35*'Allocation Method'!$F$10)</f>
        <v>0</v>
      </c>
      <c r="K75" s="79">
        <f>J35+(Q35*'Allocation Method'!$F$10)</f>
        <v>52304.979168</v>
      </c>
      <c r="L75" s="79">
        <f>K35+(R35*'Allocation Method'!$F$10)</f>
        <v>23490.931808</v>
      </c>
      <c r="M75" s="79">
        <f>L35+(S35*'Allocation Method'!$F$10)</f>
        <v>26143.059408</v>
      </c>
      <c r="N75" s="79">
        <f>M35+(T35*'Allocation Method'!$F$10)</f>
        <v>101832.78857600002</v>
      </c>
      <c r="P75" s="79">
        <f t="shared" si="24"/>
        <v>151466.77979200002</v>
      </c>
      <c r="Q75" s="79">
        <f t="shared" si="22"/>
        <v>203771.75896</v>
      </c>
      <c r="W75" s="219">
        <f t="shared" si="25"/>
        <v>484609.99</v>
      </c>
    </row>
    <row r="76" spans="1:23" ht="12.75">
      <c r="A76" s="78" t="s">
        <v>96</v>
      </c>
      <c r="B76" s="79">
        <f>B36+(P36*'Allocation Method'!$E$10)</f>
        <v>35000</v>
      </c>
      <c r="C76" s="79">
        <f>C36+(Q36*'Allocation Method'!$E$10)</f>
        <v>38736.27639999999</v>
      </c>
      <c r="D76" s="79">
        <f>D36+(R36*'Allocation Method'!$E$10)</f>
        <v>48406.858159999996</v>
      </c>
      <c r="E76" s="79">
        <f>E36+(S36*'Allocation Method'!$E$10)</f>
        <v>42175.705032</v>
      </c>
      <c r="F76" s="79">
        <f>F36+(T36*'Allocation Method'!$E$10)</f>
        <v>186211.78313600004</v>
      </c>
      <c r="G76" s="79">
        <f t="shared" si="23"/>
        <v>276794.3463280001</v>
      </c>
      <c r="H76" s="79">
        <f t="shared" si="21"/>
        <v>350530.62272800005</v>
      </c>
      <c r="J76" s="79">
        <f>I36+(P36*'Allocation Method'!$F$10)</f>
        <v>0</v>
      </c>
      <c r="K76" s="79">
        <f>J36+(Q36*'Allocation Method'!$F$10)</f>
        <v>45214.813599999994</v>
      </c>
      <c r="L76" s="79">
        <f>K36+(R36*'Allocation Method'!$F$10)</f>
        <v>-19276.44816</v>
      </c>
      <c r="M76" s="79">
        <f>L36+(S36*'Allocation Method'!$F$10)</f>
        <v>29279.314968</v>
      </c>
      <c r="N76" s="79">
        <f>M36+(T36*'Allocation Method'!$F$10)</f>
        <v>128007.33686400003</v>
      </c>
      <c r="P76" s="79">
        <f t="shared" si="24"/>
        <v>138010.20367200003</v>
      </c>
      <c r="Q76" s="79">
        <f t="shared" si="22"/>
        <v>183225.01727200003</v>
      </c>
      <c r="W76" s="219">
        <f t="shared" si="25"/>
        <v>533755.6400000001</v>
      </c>
    </row>
    <row r="77" spans="1:23" ht="12.75">
      <c r="A77" s="78" t="s">
        <v>97</v>
      </c>
      <c r="B77" s="79">
        <f>B37+(P37*'Allocation Method'!$E$10)</f>
        <v>0</v>
      </c>
      <c r="C77" s="79">
        <f>C37+(Q37*'Allocation Method'!$E$10)</f>
        <v>70968.56549600001</v>
      </c>
      <c r="D77" s="79">
        <f>D37+(R37*'Allocation Method'!$E$10)</f>
        <v>31128.24768</v>
      </c>
      <c r="E77" s="79">
        <f>E37+(S37*'Allocation Method'!$E$10)</f>
        <v>41004.273304</v>
      </c>
      <c r="F77" s="79">
        <f>F37+(T37*'Allocation Method'!$E$10)</f>
        <v>174918.444768</v>
      </c>
      <c r="G77" s="79">
        <f t="shared" si="23"/>
        <v>247050.965752</v>
      </c>
      <c r="H77" s="79">
        <f>SUM(B77:F77)</f>
        <v>318019.531248</v>
      </c>
      <c r="J77" s="79">
        <f>I37+(P37*'Allocation Method'!$F$10)</f>
        <v>0</v>
      </c>
      <c r="K77" s="79">
        <f>J37+(Q37*'Allocation Method'!$F$10)</f>
        <v>20108.124504000003</v>
      </c>
      <c r="L77" s="79">
        <f>K37+(R37*'Allocation Method'!$F$10)</f>
        <v>10444.552319999999</v>
      </c>
      <c r="M77" s="79">
        <f>L37+(S37*'Allocation Method'!$F$10)</f>
        <v>28464.986696</v>
      </c>
      <c r="N77" s="79">
        <f>M37+(T37*'Allocation Method'!$F$10)</f>
        <v>120167.16523199998</v>
      </c>
      <c r="P77" s="79">
        <f t="shared" si="24"/>
        <v>159076.704248</v>
      </c>
      <c r="Q77" s="79">
        <f t="shared" si="22"/>
        <v>179184.828752</v>
      </c>
      <c r="W77" s="219">
        <f t="shared" si="25"/>
        <v>497204.36</v>
      </c>
    </row>
    <row r="78" spans="1:23" ht="12.75">
      <c r="A78" s="78" t="s">
        <v>98</v>
      </c>
      <c r="B78" s="79">
        <f>B38+(P38*'Allocation Method'!$E$10)</f>
        <v>160770.8014</v>
      </c>
      <c r="C78" s="79">
        <f>C38+(Q38*'Allocation Method'!$E$10)</f>
        <v>81866.1032</v>
      </c>
      <c r="D78" s="79">
        <f>D38+(R38*'Allocation Method'!$E$10)</f>
        <v>30055.2538</v>
      </c>
      <c r="E78" s="79">
        <f>E38+(S38*'Allocation Method'!$E$10)</f>
        <v>40790.60824</v>
      </c>
      <c r="F78" s="79">
        <f>F38+(T38*'Allocation Method'!$E$10)</f>
        <v>124452.12651199996</v>
      </c>
      <c r="G78" s="79">
        <f t="shared" si="23"/>
        <v>195297.98855199997</v>
      </c>
      <c r="H78" s="79">
        <f t="shared" si="21"/>
        <v>437934.89315200003</v>
      </c>
      <c r="J78" s="79">
        <f>I38+(P38*'Allocation Method'!$F$10)</f>
        <v>111906.9486</v>
      </c>
      <c r="K78" s="79">
        <f>J38+(Q38*'Allocation Method'!$F$10)</f>
        <v>59877.29679999999</v>
      </c>
      <c r="L78" s="79">
        <f>K38+(R38*'Allocation Method'!$F$10)</f>
        <v>10871.466199999999</v>
      </c>
      <c r="M78" s="79">
        <f>L38+(S38*'Allocation Method'!$F$10)</f>
        <v>28317.411760000003</v>
      </c>
      <c r="N78" s="79">
        <f>M38+(T38*'Allocation Method'!$F$10)</f>
        <v>85060.57348799998</v>
      </c>
      <c r="P78" s="79">
        <f t="shared" si="24"/>
        <v>124249.45144799998</v>
      </c>
      <c r="Q78" s="79">
        <f t="shared" si="22"/>
        <v>296033.69684799993</v>
      </c>
      <c r="W78" s="219">
        <f t="shared" si="25"/>
        <v>733968.59</v>
      </c>
    </row>
    <row r="79" spans="1:23" ht="12.75">
      <c r="A79" s="78" t="s">
        <v>99</v>
      </c>
      <c r="B79" s="79">
        <f>B39+(P39*'Allocation Method'!$E$10)</f>
        <v>0</v>
      </c>
      <c r="C79" s="79">
        <f>C39+(Q39*'Allocation Method'!$E$10)</f>
        <v>46869.764960000015</v>
      </c>
      <c r="D79" s="79">
        <f>D39+(R39*'Allocation Method'!$E$10)</f>
        <v>352.191664</v>
      </c>
      <c r="E79" s="79">
        <f>E39+(S39*'Allocation Method'!$E$10)</f>
        <v>39240.668247999994</v>
      </c>
      <c r="F79" s="79">
        <f>F39+(T39*'Allocation Method'!$E$10)</f>
        <v>191251.55359999993</v>
      </c>
      <c r="G79" s="79">
        <f t="shared" si="23"/>
        <v>230844.4135119999</v>
      </c>
      <c r="H79" s="79">
        <f t="shared" si="21"/>
        <v>277714.17847199994</v>
      </c>
      <c r="J79" s="79">
        <f>I39+(P39*'Allocation Method'!$F$10)</f>
        <v>0</v>
      </c>
      <c r="K79" s="79">
        <f>J39+(Q39*'Allocation Method'!$F$10)</f>
        <v>39951.46504000001</v>
      </c>
      <c r="L79" s="79">
        <f>K39+(R39*'Allocation Method'!$F$10)</f>
        <v>245.148336</v>
      </c>
      <c r="M79" s="79">
        <f>L39+(S39*'Allocation Method'!$F$10)</f>
        <v>27240.531752</v>
      </c>
      <c r="N79" s="79">
        <f>M39+(T39*'Allocation Method'!$F$10)</f>
        <v>131536.37639999995</v>
      </c>
      <c r="P79" s="79">
        <f t="shared" si="24"/>
        <v>159022.05648799994</v>
      </c>
      <c r="Q79" s="79">
        <f t="shared" si="22"/>
        <v>198973.52152799995</v>
      </c>
      <c r="W79" s="219">
        <f t="shared" si="25"/>
        <v>476687.6999999999</v>
      </c>
    </row>
    <row r="80" spans="1:23" ht="12.75">
      <c r="A80" s="78" t="s">
        <v>100</v>
      </c>
      <c r="B80" s="79">
        <f>B40+(P40*'Allocation Method'!$E$10)</f>
        <v>0</v>
      </c>
      <c r="C80" s="79">
        <f>C40+(Q40*'Allocation Method'!$E$10)</f>
        <v>69327.48455200001</v>
      </c>
      <c r="D80" s="79">
        <f>D40+(R40*'Allocation Method'!$E$10)</f>
        <v>32771.333256</v>
      </c>
      <c r="E80" s="79">
        <f>E40+(S40*'Allocation Method'!$E$10)</f>
        <v>43320.486008</v>
      </c>
      <c r="F80" s="79">
        <f>F40+(T40*'Allocation Method'!$E$10)</f>
        <v>182141.28719199996</v>
      </c>
      <c r="G80" s="79">
        <f t="shared" si="23"/>
        <v>258233.10645599995</v>
      </c>
      <c r="H80" s="79">
        <f t="shared" si="21"/>
        <v>327560.59100799996</v>
      </c>
      <c r="J80" s="79">
        <f>I40+(P40*'Allocation Method'!$F$10)</f>
        <v>0</v>
      </c>
      <c r="K80" s="79">
        <f>J40+(Q40*'Allocation Method'!$F$10)</f>
        <v>14909.985448000003</v>
      </c>
      <c r="L80" s="79">
        <f>K40+(R40*'Allocation Method'!$F$10)</f>
        <v>10723.076744000002</v>
      </c>
      <c r="M80" s="79">
        <f>L40+(S40*'Allocation Method'!$F$10)</f>
        <v>30072.763991999997</v>
      </c>
      <c r="N80" s="79">
        <f>M40+(T40*'Allocation Method'!$F$10)</f>
        <v>125194.99280799995</v>
      </c>
      <c r="P80" s="79">
        <f t="shared" si="24"/>
        <v>165990.83354399994</v>
      </c>
      <c r="Q80" s="79">
        <f t="shared" si="22"/>
        <v>180900.81899199996</v>
      </c>
      <c r="W80" s="219">
        <f t="shared" si="25"/>
        <v>508461.4099999999</v>
      </c>
    </row>
    <row r="81" spans="1:23" ht="12.75">
      <c r="A81" s="78" t="s">
        <v>101</v>
      </c>
      <c r="B81" s="79">
        <f>B41+(P41*'Allocation Method'!$E$10)</f>
        <v>0</v>
      </c>
      <c r="C81" s="79">
        <f>C41+(Q41*'Allocation Method'!$E$10)</f>
        <v>57649.51096</v>
      </c>
      <c r="D81" s="79">
        <f>D41+(R41*'Allocation Method'!$E$10)</f>
        <v>2099.188256</v>
      </c>
      <c r="E81" s="79">
        <f>E41+(S41*'Allocation Method'!$E$10)</f>
        <v>41665.453272000006</v>
      </c>
      <c r="F81" s="79">
        <f>F41+(T41*'Allocation Method'!$E$10)</f>
        <v>187023.616128</v>
      </c>
      <c r="G81" s="79">
        <f t="shared" si="23"/>
        <v>230788.257656</v>
      </c>
      <c r="H81" s="79">
        <f t="shared" si="21"/>
        <v>288437.768616</v>
      </c>
      <c r="J81" s="79">
        <f>I41+(P41*'Allocation Method'!$F$10)</f>
        <v>0</v>
      </c>
      <c r="K81" s="79">
        <f>J41+(Q41*'Allocation Method'!$F$10)</f>
        <v>40356.149040000004</v>
      </c>
      <c r="L81" s="79">
        <f>K41+(R41*'Allocation Method'!$F$10)</f>
        <v>1461.1717439999998</v>
      </c>
      <c r="M81" s="79">
        <f>L41+(S41*'Allocation Method'!$F$10)</f>
        <v>28924.296728</v>
      </c>
      <c r="N81" s="79">
        <f>M41+(T41*'Allocation Method'!$F$10)</f>
        <v>128593.66387199999</v>
      </c>
      <c r="P81" s="79">
        <f t="shared" si="24"/>
        <v>158979.13234399998</v>
      </c>
      <c r="Q81" s="79">
        <f t="shared" si="22"/>
        <v>199335.28138399997</v>
      </c>
      <c r="W81" s="219">
        <f t="shared" si="25"/>
        <v>487773.05</v>
      </c>
    </row>
    <row r="82" spans="1:23" ht="12.75">
      <c r="A82" s="81" t="s">
        <v>102</v>
      </c>
      <c r="B82" s="82">
        <f>B42+(P42*'Allocation Method'!$E$10)</f>
        <v>0</v>
      </c>
      <c r="C82" s="82">
        <f>C42+(Q42*'Allocation Method'!$E$10)</f>
        <v>23144.719016000003</v>
      </c>
      <c r="D82" s="82">
        <f>D42+(R42*'Allocation Method'!$E$10)</f>
        <v>2702.6371360000003</v>
      </c>
      <c r="E82" s="82">
        <f>E42+(S42*'Allocation Method'!$E$10)</f>
        <v>42334.118255999994</v>
      </c>
      <c r="F82" s="82">
        <f>F42+(T42*'Allocation Method'!$E$10)</f>
        <v>222407.10104799998</v>
      </c>
      <c r="G82" s="82">
        <f t="shared" si="23"/>
        <v>267443.85644</v>
      </c>
      <c r="H82" s="82">
        <f t="shared" si="21"/>
        <v>290588.575456</v>
      </c>
      <c r="J82" s="82">
        <f>I42+(P42*'Allocation Method'!$F$10)</f>
        <v>0</v>
      </c>
      <c r="K82" s="82">
        <f>J42+(Q42*'Allocation Method'!$F$10)</f>
        <v>20007.190984</v>
      </c>
      <c r="L82" s="82">
        <f>K42+(R42*'Allocation Method'!$F$10)</f>
        <v>812.8628640000001</v>
      </c>
      <c r="M82" s="82">
        <f>L42+(S42*'Allocation Method'!$F$10)</f>
        <v>29387.631744</v>
      </c>
      <c r="N82" s="82">
        <f>M42+(T42*'Allocation Method'!$F$10)</f>
        <v>153221.70895199996</v>
      </c>
      <c r="P82" s="82">
        <f t="shared" si="24"/>
        <v>183422.20355999997</v>
      </c>
      <c r="Q82" s="82">
        <f t="shared" si="22"/>
        <v>203429.39454399995</v>
      </c>
      <c r="W82" s="220">
        <f t="shared" si="25"/>
        <v>494017.97</v>
      </c>
    </row>
    <row r="83" spans="1:25" ht="12.75">
      <c r="A83" s="83"/>
      <c r="B83" s="79"/>
      <c r="C83" s="79"/>
      <c r="D83" s="79"/>
      <c r="E83" s="79"/>
      <c r="F83" s="79"/>
      <c r="G83" s="79"/>
      <c r="H83" s="79"/>
      <c r="J83" s="79"/>
      <c r="K83" s="79"/>
      <c r="L83" s="79"/>
      <c r="M83" s="79"/>
      <c r="N83" s="79"/>
      <c r="P83" s="176"/>
      <c r="Q83" s="79"/>
      <c r="W83" s="221"/>
      <c r="X83" s="181"/>
      <c r="Y83" s="179"/>
    </row>
    <row r="84" spans="1:25" ht="12.75">
      <c r="A84" s="84" t="s">
        <v>11</v>
      </c>
      <c r="B84" s="82">
        <f aca="true" t="shared" si="26" ref="B84:H84">SUM(B71:B82)</f>
        <v>195770.8014</v>
      </c>
      <c r="C84" s="82">
        <f t="shared" si="26"/>
        <v>615331.374168</v>
      </c>
      <c r="D84" s="82">
        <f t="shared" si="26"/>
        <v>329648.96721599996</v>
      </c>
      <c r="E84" s="82">
        <f t="shared" si="26"/>
        <v>497268.18005599995</v>
      </c>
      <c r="F84" s="82">
        <f t="shared" si="26"/>
        <v>2076162.1745679996</v>
      </c>
      <c r="G84" s="82">
        <f t="shared" si="26"/>
        <v>2903079.3218399994</v>
      </c>
      <c r="H84" s="82">
        <f t="shared" si="26"/>
        <v>3714181.497408</v>
      </c>
      <c r="J84" s="82">
        <f aca="true" t="shared" si="27" ref="J84:P84">SUM(J71:J82)</f>
        <v>111906.9486</v>
      </c>
      <c r="K84" s="82">
        <f t="shared" si="27"/>
        <v>524688.345832</v>
      </c>
      <c r="L84" s="82">
        <f t="shared" si="27"/>
        <v>108364.60278400002</v>
      </c>
      <c r="M84" s="82">
        <f t="shared" si="27"/>
        <v>344633.589944</v>
      </c>
      <c r="N84" s="82">
        <f t="shared" si="27"/>
        <v>1428754.9054319998</v>
      </c>
      <c r="P84" s="82">
        <f t="shared" si="27"/>
        <v>1881753.0981599998</v>
      </c>
      <c r="Q84" s="82">
        <f>SUM(Q71:Q82)</f>
        <v>2518348.392592</v>
      </c>
      <c r="W84" s="222">
        <f>SUM(W71:W83)</f>
        <v>6232529.89</v>
      </c>
      <c r="X84" s="181"/>
      <c r="Y84" s="180"/>
    </row>
    <row r="86" ht="15">
      <c r="A86" s="73" t="s">
        <v>197</v>
      </c>
    </row>
    <row r="87" ht="15">
      <c r="A87" s="73" t="s">
        <v>137</v>
      </c>
    </row>
    <row r="88" ht="15">
      <c r="A88" s="73" t="s">
        <v>138</v>
      </c>
    </row>
    <row r="90" spans="1:13" ht="12.75">
      <c r="A90" s="78"/>
      <c r="B90" s="88"/>
      <c r="F90" s="89"/>
      <c r="M90" s="89"/>
    </row>
    <row r="91" spans="1:13" ht="12.75">
      <c r="A91" s="78"/>
      <c r="B91" s="88"/>
      <c r="F91" s="89"/>
      <c r="M91" s="89"/>
    </row>
    <row r="92" spans="1:13" ht="12.75">
      <c r="A92" s="78"/>
      <c r="B92" s="88"/>
      <c r="F92" s="89"/>
      <c r="M92" s="89"/>
    </row>
  </sheetData>
  <sheetProtection/>
  <mergeCells count="12">
    <mergeCell ref="B2:W2"/>
    <mergeCell ref="C3:W3"/>
    <mergeCell ref="B11:F11"/>
    <mergeCell ref="I11:M11"/>
    <mergeCell ref="P11:T11"/>
    <mergeCell ref="B29:F29"/>
    <mergeCell ref="I29:M29"/>
    <mergeCell ref="P29:T29"/>
    <mergeCell ref="B49:F49"/>
    <mergeCell ref="B68:F68"/>
    <mergeCell ref="J68:N68"/>
    <mergeCell ref="J49:N49"/>
  </mergeCells>
  <printOptions horizontalCentered="1"/>
  <pageMargins left="0.25" right="0" top="0.42" bottom="0.46" header="0.17" footer="0.17"/>
  <pageSetup fitToHeight="1" fitToWidth="1" horizontalDpi="600" verticalDpi="600" orientation="landscape" paperSize="5" scale="46" r:id="rId1"/>
  <headerFooter alignWithMargins="0">
    <oddFooter>&amp;LPrepared by:  General Accounting, Allocated by Neal Pedersen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N33" sqref="N33"/>
    </sheetView>
  </sheetViews>
  <sheetFormatPr defaultColWidth="9.140625" defaultRowHeight="15" customHeight="1"/>
  <cols>
    <col min="1" max="1" width="4.7109375" style="90" customWidth="1"/>
    <col min="2" max="2" width="1.7109375" style="90" customWidth="1"/>
    <col min="3" max="3" width="49.57421875" style="90" bestFit="1" customWidth="1"/>
    <col min="4" max="4" width="10.00390625" style="91" customWidth="1"/>
    <col min="5" max="5" width="14.140625" style="90" customWidth="1"/>
    <col min="6" max="6" width="16.00390625" style="90" customWidth="1"/>
    <col min="7" max="7" width="14.421875" style="90" customWidth="1"/>
    <col min="8" max="8" width="9.140625" style="90" customWidth="1"/>
    <col min="9" max="9" width="9.00390625" style="90" hidden="1" customWidth="1"/>
    <col min="10" max="11" width="9.140625" style="90" customWidth="1"/>
    <col min="12" max="12" width="12.421875" style="90" bestFit="1" customWidth="1"/>
    <col min="13" max="13" width="12.7109375" style="90" customWidth="1"/>
    <col min="14" max="14" width="12.57421875" style="90" bestFit="1" customWidth="1"/>
    <col min="15" max="16384" width="9.140625" style="90" customWidth="1"/>
  </cols>
  <sheetData>
    <row r="1" ht="15" customHeight="1">
      <c r="G1" s="92"/>
    </row>
    <row r="2" spans="1:7" ht="14.25" customHeight="1">
      <c r="A2" s="93" t="s">
        <v>106</v>
      </c>
      <c r="B2" s="93"/>
      <c r="C2" s="93"/>
      <c r="D2" s="93"/>
      <c r="E2" s="93"/>
      <c r="F2" s="93"/>
      <c r="G2" s="93"/>
    </row>
    <row r="3" spans="1:7" ht="15" customHeight="1">
      <c r="A3" s="93"/>
      <c r="B3" s="93"/>
      <c r="C3" s="93"/>
      <c r="D3" s="93"/>
      <c r="E3" s="93"/>
      <c r="F3" s="93"/>
      <c r="G3" s="93"/>
    </row>
    <row r="4" spans="1:7" ht="15" customHeight="1">
      <c r="A4" s="93" t="s">
        <v>166</v>
      </c>
      <c r="B4" s="93"/>
      <c r="C4" s="93"/>
      <c r="D4" s="93"/>
      <c r="E4" s="93"/>
      <c r="F4" s="93"/>
      <c r="G4" s="93"/>
    </row>
    <row r="5" spans="1:7" ht="15" customHeight="1">
      <c r="A5" s="93" t="s">
        <v>107</v>
      </c>
      <c r="B5" s="93"/>
      <c r="C5" s="93"/>
      <c r="D5" s="93"/>
      <c r="E5" s="93"/>
      <c r="F5" s="93"/>
      <c r="G5" s="93"/>
    </row>
    <row r="6" spans="3:4" s="94" customFormat="1" ht="15" customHeight="1">
      <c r="C6" s="95"/>
      <c r="D6" s="95"/>
    </row>
    <row r="7" spans="1:7" s="94" customFormat="1" ht="15" customHeight="1">
      <c r="A7" s="96" t="s">
        <v>108</v>
      </c>
      <c r="B7" s="96"/>
      <c r="C7" s="96" t="s">
        <v>109</v>
      </c>
      <c r="D7" s="96"/>
      <c r="E7" s="96" t="s">
        <v>110</v>
      </c>
      <c r="F7" s="96" t="s">
        <v>111</v>
      </c>
      <c r="G7" s="96" t="s">
        <v>11</v>
      </c>
    </row>
    <row r="8" s="94" customFormat="1" ht="29.25" customHeight="1">
      <c r="D8" s="95"/>
    </row>
    <row r="9" spans="1:9" s="94" customFormat="1" ht="15" customHeight="1">
      <c r="A9" s="97">
        <v>1</v>
      </c>
      <c r="B9" s="97" t="s">
        <v>112</v>
      </c>
      <c r="C9" s="98" t="s">
        <v>113</v>
      </c>
      <c r="D9" s="99">
        <v>40543</v>
      </c>
      <c r="E9" s="100">
        <v>1078501</v>
      </c>
      <c r="F9" s="100">
        <v>750811</v>
      </c>
      <c r="G9" s="100">
        <f>SUM(E9:F9)</f>
        <v>1829312</v>
      </c>
      <c r="I9" s="94" t="s">
        <v>114</v>
      </c>
    </row>
    <row r="10" spans="2:7" s="94" customFormat="1" ht="18.75" customHeight="1" thickBot="1">
      <c r="B10" s="95"/>
      <c r="C10" s="101" t="s">
        <v>115</v>
      </c>
      <c r="D10" s="95"/>
      <c r="E10" s="102">
        <f>ROUND(+E9/G9,4)</f>
        <v>0.5896</v>
      </c>
      <c r="F10" s="102">
        <f>ROUND(+F9/G9,4)</f>
        <v>0.4104</v>
      </c>
      <c r="G10" s="103">
        <f>SUM(E10:F10)</f>
        <v>1</v>
      </c>
    </row>
    <row r="11" spans="1:4" s="94" customFormat="1" ht="15" customHeight="1" thickTop="1">
      <c r="A11" s="95"/>
      <c r="B11" s="95"/>
      <c r="D11" s="99"/>
    </row>
    <row r="12" spans="1:8" s="94" customFormat="1" ht="15" customHeight="1">
      <c r="A12" s="97">
        <v>2</v>
      </c>
      <c r="B12" s="97" t="s">
        <v>112</v>
      </c>
      <c r="C12" s="98" t="s">
        <v>116</v>
      </c>
      <c r="D12" s="99">
        <v>40543</v>
      </c>
      <c r="E12" s="104">
        <v>706127</v>
      </c>
      <c r="F12" s="104">
        <v>408431</v>
      </c>
      <c r="G12" s="104">
        <f>SUM(E12:F12)</f>
        <v>1114558</v>
      </c>
      <c r="H12" s="105"/>
    </row>
    <row r="13" spans="2:7" s="94" customFormat="1" ht="18.75" customHeight="1" thickBot="1">
      <c r="B13" s="95"/>
      <c r="C13" s="101" t="s">
        <v>115</v>
      </c>
      <c r="D13" s="95"/>
      <c r="E13" s="102">
        <f>ROUND(+E12/G12,4)</f>
        <v>0.6335</v>
      </c>
      <c r="F13" s="102">
        <f>ROUND(+F12/G12,4)</f>
        <v>0.3665</v>
      </c>
      <c r="G13" s="103">
        <f>SUM(E13:F13)</f>
        <v>1</v>
      </c>
    </row>
    <row r="14" spans="1:4" s="94" customFormat="1" ht="15" customHeight="1" thickTop="1">
      <c r="A14" s="95"/>
      <c r="B14" s="95"/>
      <c r="D14" s="95"/>
    </row>
    <row r="15" spans="1:4" s="94" customFormat="1" ht="15" customHeight="1">
      <c r="A15" s="97">
        <v>3</v>
      </c>
      <c r="B15" s="97" t="s">
        <v>112</v>
      </c>
      <c r="C15" s="98" t="s">
        <v>117</v>
      </c>
      <c r="D15" s="95"/>
    </row>
    <row r="16" spans="1:7" s="94" customFormat="1" ht="15" customHeight="1">
      <c r="A16" s="95"/>
      <c r="B16" s="95"/>
      <c r="C16" s="106" t="s">
        <v>118</v>
      </c>
      <c r="D16" s="99">
        <v>40543</v>
      </c>
      <c r="E16" s="107">
        <v>3457231764</v>
      </c>
      <c r="F16" s="107">
        <v>2533527615</v>
      </c>
      <c r="G16" s="107">
        <f>SUM(E16:F16)</f>
        <v>5990759379</v>
      </c>
    </row>
    <row r="17" spans="1:7" s="94" customFormat="1" ht="15" customHeight="1">
      <c r="A17" s="95"/>
      <c r="B17" s="95"/>
      <c r="C17" s="106" t="s">
        <v>119</v>
      </c>
      <c r="D17" s="99">
        <v>40543</v>
      </c>
      <c r="E17" s="108">
        <v>425086614</v>
      </c>
      <c r="F17" s="108">
        <v>0</v>
      </c>
      <c r="G17" s="108">
        <f>SUM(E17:F17)</f>
        <v>425086614</v>
      </c>
    </row>
    <row r="18" spans="1:7" s="94" customFormat="1" ht="15" customHeight="1">
      <c r="A18" s="95"/>
      <c r="B18" s="95"/>
      <c r="C18" s="106" t="s">
        <v>120</v>
      </c>
      <c r="D18" s="99">
        <v>40543</v>
      </c>
      <c r="E18" s="108">
        <v>136171270.25833333</v>
      </c>
      <c r="F18" s="108">
        <v>47516627.65083333</v>
      </c>
      <c r="G18" s="108">
        <f>SUM(E18:F18)</f>
        <v>183687897.90916666</v>
      </c>
    </row>
    <row r="19" spans="1:7" s="94" customFormat="1" ht="15" customHeight="1">
      <c r="A19" s="95"/>
      <c r="B19" s="95"/>
      <c r="C19" s="106" t="s">
        <v>11</v>
      </c>
      <c r="D19" s="109"/>
      <c r="E19" s="110">
        <f>SUM(E16:E18)</f>
        <v>4018489648.258333</v>
      </c>
      <c r="F19" s="110">
        <f>SUM(F16:F18)</f>
        <v>2581044242.650833</v>
      </c>
      <c r="G19" s="110">
        <f>SUM(E19:F19)</f>
        <v>6599533890.909166</v>
      </c>
    </row>
    <row r="20" spans="2:7" s="94" customFormat="1" ht="18.75" customHeight="1" thickBot="1">
      <c r="B20" s="95"/>
      <c r="C20" s="101" t="s">
        <v>115</v>
      </c>
      <c r="D20" s="95"/>
      <c r="E20" s="102">
        <f>ROUND(+E19/G19,4)</f>
        <v>0.6089</v>
      </c>
      <c r="F20" s="102">
        <f>ROUND(+F19/G19,4)</f>
        <v>0.3911</v>
      </c>
      <c r="G20" s="103">
        <f>SUM(E20:F20)</f>
        <v>1</v>
      </c>
    </row>
    <row r="21" spans="1:4" s="94" customFormat="1" ht="15" customHeight="1" thickTop="1">
      <c r="A21" s="95"/>
      <c r="B21" s="95"/>
      <c r="D21" s="95"/>
    </row>
    <row r="22" spans="1:4" s="94" customFormat="1" ht="15" customHeight="1">
      <c r="A22" s="97">
        <v>4</v>
      </c>
      <c r="B22" s="97" t="s">
        <v>112</v>
      </c>
      <c r="C22" s="98" t="s">
        <v>121</v>
      </c>
      <c r="D22" s="95" t="s">
        <v>122</v>
      </c>
    </row>
    <row r="23" spans="1:7" s="94" customFormat="1" ht="15" customHeight="1">
      <c r="A23" s="95"/>
      <c r="B23" s="95"/>
      <c r="C23" s="106" t="s">
        <v>123</v>
      </c>
      <c r="D23" s="99">
        <v>40543</v>
      </c>
      <c r="E23" s="100">
        <f>+E9</f>
        <v>1078501</v>
      </c>
      <c r="F23" s="100">
        <f>+F9</f>
        <v>750811</v>
      </c>
      <c r="G23" s="100">
        <f>SUM(E23:F23)</f>
        <v>1829312</v>
      </c>
    </row>
    <row r="24" spans="1:7" s="94" customFormat="1" ht="15" customHeight="1">
      <c r="A24" s="95"/>
      <c r="B24" s="95"/>
      <c r="C24" s="101" t="s">
        <v>124</v>
      </c>
      <c r="D24" s="95"/>
      <c r="E24" s="111">
        <f>+E23/G23</f>
        <v>0.5895664599587167</v>
      </c>
      <c r="F24" s="111">
        <f>+F23/G23</f>
        <v>0.4104335400412833</v>
      </c>
      <c r="G24" s="112">
        <f>SUM(E24:F24)</f>
        <v>1</v>
      </c>
    </row>
    <row r="25" spans="1:4" s="94" customFormat="1" ht="15" customHeight="1">
      <c r="A25" s="95"/>
      <c r="B25" s="95"/>
      <c r="D25" s="95"/>
    </row>
    <row r="26" spans="1:7" s="94" customFormat="1" ht="15" customHeight="1">
      <c r="A26" s="95"/>
      <c r="B26" s="95"/>
      <c r="C26" s="94" t="s">
        <v>125</v>
      </c>
      <c r="D26" s="99">
        <v>40543</v>
      </c>
      <c r="E26" s="100">
        <v>47628712.22244404</v>
      </c>
      <c r="F26" s="100">
        <v>23754416.951529805</v>
      </c>
      <c r="G26" s="113">
        <f>SUM(E26:F26)</f>
        <v>71383129.17397384</v>
      </c>
    </row>
    <row r="27" spans="1:7" s="94" customFormat="1" ht="15" customHeight="1">
      <c r="A27" s="95"/>
      <c r="B27" s="95"/>
      <c r="C27" s="101" t="s">
        <v>124</v>
      </c>
      <c r="D27" s="95"/>
      <c r="E27" s="111">
        <f>+E26/G26</f>
        <v>0.6672264549563818</v>
      </c>
      <c r="F27" s="111">
        <f>+F26/G26</f>
        <v>0.3327735450436182</v>
      </c>
      <c r="G27" s="112">
        <f>SUM(E27:F27)</f>
        <v>1</v>
      </c>
    </row>
    <row r="28" spans="1:4" s="94" customFormat="1" ht="15" customHeight="1">
      <c r="A28" s="95"/>
      <c r="B28" s="95"/>
      <c r="D28" s="95"/>
    </row>
    <row r="29" spans="1:7" s="94" customFormat="1" ht="15" customHeight="1">
      <c r="A29" s="95"/>
      <c r="B29" s="95"/>
      <c r="C29" s="94" t="s">
        <v>126</v>
      </c>
      <c r="D29" s="99">
        <v>40543</v>
      </c>
      <c r="E29" s="100">
        <v>69836081.47239268</v>
      </c>
      <c r="F29" s="100">
        <v>27914823.18653493</v>
      </c>
      <c r="G29" s="114">
        <f>SUM(E29:F29)</f>
        <v>97750904.6589276</v>
      </c>
    </row>
    <row r="30" spans="1:7" s="94" customFormat="1" ht="15" customHeight="1">
      <c r="A30" s="95"/>
      <c r="B30" s="95"/>
      <c r="C30" s="101" t="s">
        <v>124</v>
      </c>
      <c r="D30" s="95"/>
      <c r="E30" s="111">
        <f>+E29/G29</f>
        <v>0.7144290041720298</v>
      </c>
      <c r="F30" s="111">
        <f>+F29/G29</f>
        <v>0.28557099582797024</v>
      </c>
      <c r="G30" s="112">
        <f>SUM(E30:F30)</f>
        <v>1</v>
      </c>
    </row>
    <row r="31" spans="1:4" s="94" customFormat="1" ht="15" customHeight="1">
      <c r="A31" s="95"/>
      <c r="B31" s="95"/>
      <c r="D31" s="95"/>
    </row>
    <row r="32" spans="1:7" s="94" customFormat="1" ht="15" customHeight="1">
      <c r="A32" s="95"/>
      <c r="B32" s="95"/>
      <c r="C32" s="94" t="s">
        <v>127</v>
      </c>
      <c r="D32" s="99">
        <v>40543</v>
      </c>
      <c r="E32" s="100">
        <v>3879978868.59125</v>
      </c>
      <c r="F32" s="100">
        <v>1750859729.093334</v>
      </c>
      <c r="G32" s="100">
        <f>SUM(E32:F32)</f>
        <v>5630838597.684584</v>
      </c>
    </row>
    <row r="33" spans="1:7" s="94" customFormat="1" ht="15" customHeight="1">
      <c r="A33" s="95"/>
      <c r="B33" s="95"/>
      <c r="C33" s="101" t="s">
        <v>124</v>
      </c>
      <c r="D33" s="95"/>
      <c r="E33" s="111">
        <f>+E32/G32</f>
        <v>0.6890587967104417</v>
      </c>
      <c r="F33" s="111">
        <f>+F32/G32</f>
        <v>0.3109412032895584</v>
      </c>
      <c r="G33" s="112">
        <f>SUM(E33:F33)</f>
        <v>1</v>
      </c>
    </row>
    <row r="34" spans="1:7" s="94" customFormat="1" ht="15" customHeight="1">
      <c r="A34" s="95"/>
      <c r="D34" s="95"/>
      <c r="E34" s="115"/>
      <c r="F34" s="115"/>
      <c r="G34" s="115"/>
    </row>
    <row r="35" spans="1:12" s="94" customFormat="1" ht="15" customHeight="1">
      <c r="A35" s="95"/>
      <c r="C35" s="94" t="s">
        <v>128</v>
      </c>
      <c r="D35" s="95"/>
      <c r="E35" s="116">
        <f>+E33+E30+E27+E24</f>
        <v>2.66028071579757</v>
      </c>
      <c r="F35" s="116">
        <f>+F33+F30+F27+F24</f>
        <v>1.3397192842024301</v>
      </c>
      <c r="G35" s="116">
        <f>+G33+G30+G27+G24</f>
        <v>4</v>
      </c>
      <c r="L35" s="117"/>
    </row>
    <row r="36" spans="3:12" s="94" customFormat="1" ht="18.75" customHeight="1" thickBot="1">
      <c r="C36" s="94" t="s">
        <v>115</v>
      </c>
      <c r="D36" s="95"/>
      <c r="E36" s="102">
        <f>ROUND(+E35/4,4)</f>
        <v>0.6651</v>
      </c>
      <c r="F36" s="102">
        <f>ROUND(+F35/4,4)</f>
        <v>0.3349</v>
      </c>
      <c r="G36" s="103">
        <f>+G35/4</f>
        <v>1</v>
      </c>
      <c r="L36" s="117"/>
    </row>
    <row r="37" spans="4:12" s="94" customFormat="1" ht="15" customHeight="1" thickTop="1">
      <c r="D37" s="95"/>
      <c r="L37" s="117"/>
    </row>
    <row r="38" spans="1:13" s="94" customFormat="1" ht="15" customHeight="1">
      <c r="A38" s="97">
        <v>5</v>
      </c>
      <c r="B38" s="97" t="s">
        <v>112</v>
      </c>
      <c r="C38" s="98" t="s">
        <v>129</v>
      </c>
      <c r="D38" s="95"/>
      <c r="L38" s="117"/>
      <c r="M38" s="117"/>
    </row>
    <row r="39" spans="3:12" s="94" customFormat="1" ht="15" customHeight="1">
      <c r="C39" s="101" t="s">
        <v>130</v>
      </c>
      <c r="D39" s="99">
        <v>40543</v>
      </c>
      <c r="E39" s="100">
        <v>49678351.67</v>
      </c>
      <c r="F39" s="100">
        <v>24123485.86</v>
      </c>
      <c r="G39" s="100">
        <f>SUM(E39:F39)</f>
        <v>73801837.53</v>
      </c>
      <c r="L39" s="117"/>
    </row>
    <row r="40" spans="3:13" s="94" customFormat="1" ht="15" customHeight="1">
      <c r="C40" s="94" t="s">
        <v>11</v>
      </c>
      <c r="D40" s="95"/>
      <c r="E40" s="118">
        <f>SUM(E39:E39)</f>
        <v>49678351.67</v>
      </c>
      <c r="F40" s="118">
        <f>SUM(F39:F39)</f>
        <v>24123485.86</v>
      </c>
      <c r="G40" s="118">
        <f>SUM(G39:G39)</f>
        <v>73801837.53</v>
      </c>
      <c r="L40" s="117"/>
      <c r="M40" s="117"/>
    </row>
    <row r="41" spans="3:13" s="94" customFormat="1" ht="18.75" customHeight="1" thickBot="1">
      <c r="C41" s="94" t="s">
        <v>115</v>
      </c>
      <c r="D41" s="95"/>
      <c r="E41" s="102">
        <f>ROUND(+E40/G40,4)</f>
        <v>0.6731</v>
      </c>
      <c r="F41" s="102">
        <f>ROUND(+F40/G40,4)</f>
        <v>0.3269</v>
      </c>
      <c r="G41" s="119">
        <f>SUM(E41:F41)</f>
        <v>1</v>
      </c>
      <c r="L41" s="117"/>
      <c r="M41" s="120"/>
    </row>
    <row r="42" s="94" customFormat="1" ht="15" customHeight="1" thickTop="1">
      <c r="D42" s="95"/>
    </row>
    <row r="43" s="94" customFormat="1" ht="15" customHeight="1">
      <c r="D43" s="95"/>
    </row>
  </sheetData>
  <sheetProtection/>
  <printOptions horizontalCentered="1"/>
  <pageMargins left="0.5" right="0.41" top="0.75" bottom="0.75" header="0.5" footer="0.5"/>
  <pageSetup fitToHeight="1" fitToWidth="1" horizontalDpi="600" verticalDpi="600" orientation="portrait" scale="87" r:id="rId1"/>
  <headerFooter alignWithMargins="0">
    <oddFooter>&amp;L&amp;Z&amp;R&amp;F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Puget Sound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Neal Edward Pedersen</dc:creator>
  <cp:keywords/>
  <dc:description/>
  <cp:lastModifiedBy>Neal Edward Pedersen</cp:lastModifiedBy>
  <cp:lastPrinted>2011-04-04T16:02:50Z</cp:lastPrinted>
  <dcterms:created xsi:type="dcterms:W3CDTF">2010-06-02T20:18:49Z</dcterms:created>
  <dcterms:modified xsi:type="dcterms:W3CDTF">2012-01-12T19:23:00Z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Response</vt:lpwstr>
  </property>
  <property fmtid="{D5CDD505-2E9C-101B-9397-08002B2CF9AE}" pid="4" name="IsHighlyConfidenti">
    <vt:lpwstr>0</vt:lpwstr>
  </property>
  <property fmtid="{D5CDD505-2E9C-101B-9397-08002B2CF9AE}" pid="5" name="DocketNumb">
    <vt:lpwstr>111048</vt:lpwstr>
  </property>
  <property fmtid="{D5CDD505-2E9C-101B-9397-08002B2CF9AE}" pid="6" name="IsConfidenti">
    <vt:lpwstr>0</vt:lpwstr>
  </property>
  <property fmtid="{D5CDD505-2E9C-101B-9397-08002B2CF9AE}" pid="7" name="Dat">
    <vt:lpwstr>2012-02-01T00:00:00Z</vt:lpwstr>
  </property>
  <property fmtid="{D5CDD505-2E9C-101B-9397-08002B2CF9AE}" pid="8" name="CaseTy">
    <vt:lpwstr>Tariff Revision</vt:lpwstr>
  </property>
  <property fmtid="{D5CDD505-2E9C-101B-9397-08002B2CF9AE}" pid="9" name="OpenedDa">
    <vt:lpwstr>2011-06-13T00:00:00Z</vt:lpwstr>
  </property>
  <property fmtid="{D5CDD505-2E9C-101B-9397-08002B2CF9AE}" pid="10" name="Pref">
    <vt:lpwstr>UE</vt:lpwstr>
  </property>
  <property fmtid="{D5CDD505-2E9C-101B-9397-08002B2CF9AE}" pid="11" name="CaseCompanyNam">
    <vt:lpwstr>Puget Sound Energy</vt:lpwstr>
  </property>
  <property fmtid="{D5CDD505-2E9C-101B-9397-08002B2CF9AE}" pid="12" name="IndustryCo">
    <vt:lpwstr>140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