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24" yWindow="65524" windowWidth="7680" windowHeight="8712" tabRatio="713" activeTab="0"/>
  </bookViews>
  <sheets>
    <sheet name="R&amp;PTaxJuris_TotalPymt" sheetId="1" r:id="rId1"/>
    <sheet name="Adjust" sheetId="2" r:id="rId2"/>
    <sheet name="ED WA" sheetId="3" r:id="rId3"/>
    <sheet name="ED AN" sheetId="4" r:id="rId4"/>
    <sheet name="ED ID" sheetId="5" r:id="rId5"/>
    <sheet name="ED MT" sheetId="6" r:id="rId6"/>
    <sheet name="ED OR" sheetId="7" r:id="rId7"/>
    <sheet name="GD WA" sheetId="8" r:id="rId8"/>
    <sheet name="GD ID" sheetId="9" r:id="rId9"/>
    <sheet name="GD OR" sheetId="10" r:id="rId10"/>
  </sheets>
  <definedNames>
    <definedName name="Accrual_12M0">#REF!</definedName>
    <definedName name="elec">'R&amp;PTaxJuris_TotalPymt'!$A$1:$I$85</definedName>
    <definedName name="gas">'R&amp;PTaxJuris_TotalPymt'!$K$1:$P$74</definedName>
    <definedName name="_xlnm.Print_Area" localSheetId="1">'Adjust'!$A$1:$F$44</definedName>
    <definedName name="_xlnm.Print_Area" localSheetId="0">'R&amp;PTaxJuris_TotalPymt'!$K$1:$P$74,'R&amp;PTaxJuris_TotalPymt'!$A$1:$I$85</definedName>
    <definedName name="PrintGasandElec">'R&amp;PTaxJuris_TotalPymt'!$K$1:$P$74,'R&amp;PTaxJuris_TotalPymt'!$A$1:$I$85</definedName>
    <definedName name="TableName">"Dummy"</definedName>
  </definedNames>
  <calcPr fullCalcOnLoad="1" fullPrecision="0"/>
</workbook>
</file>

<file path=xl/comments1.xml><?xml version="1.0" encoding="utf-8"?>
<comments xmlns="http://schemas.openxmlformats.org/spreadsheetml/2006/main">
  <authors>
    <author>Avista Corp Employee</author>
    <author>Karen Schuh</author>
  </authors>
  <commentList>
    <comment ref="G40" authorId="0">
      <text>
        <r>
          <rPr>
            <b/>
            <sz val="8"/>
            <rFont val="Tahoma"/>
            <family val="0"/>
          </rPr>
          <t xml:space="preserve">Rounding
</t>
        </r>
      </text>
    </comment>
    <comment ref="F46" authorId="1">
      <text>
        <r>
          <rPr>
            <b/>
            <sz val="10"/>
            <rFont val="Tahoma"/>
            <family val="0"/>
          </rPr>
          <t>Karen Schuh:</t>
        </r>
        <r>
          <rPr>
            <sz val="10"/>
            <rFont val="Tahoma"/>
            <family val="0"/>
          </rPr>
          <t xml:space="preserve">
From results report E-All-12A.</t>
        </r>
      </text>
    </comment>
    <comment ref="O45" authorId="1">
      <text>
        <r>
          <rPr>
            <b/>
            <sz val="10"/>
            <rFont val="Tahoma"/>
            <family val="0"/>
          </rPr>
          <t>Karen Schuh:</t>
        </r>
        <r>
          <rPr>
            <sz val="10"/>
            <rFont val="Tahoma"/>
            <family val="0"/>
          </rPr>
          <t xml:space="preserve">
From results report G-All-12A.</t>
        </r>
      </text>
    </comment>
  </commentList>
</comments>
</file>

<file path=xl/comments3.xml><?xml version="1.0" encoding="utf-8"?>
<comments xmlns="http://schemas.openxmlformats.org/spreadsheetml/2006/main">
  <authors>
    <author>Karen Schuh</author>
  </authors>
  <commentList>
    <comment ref="I17" authorId="0">
      <text>
        <r>
          <rPr>
            <b/>
            <sz val="10"/>
            <rFont val="Tahoma"/>
            <family val="0"/>
          </rPr>
          <t>Karen Schuh:</t>
        </r>
        <r>
          <rPr>
            <sz val="10"/>
            <rFont val="Tahoma"/>
            <family val="0"/>
          </rPr>
          <t xml:space="preserve">
Why do we back this out for results? </t>
        </r>
      </text>
    </comment>
    <comment ref="I33" authorId="0">
      <text>
        <r>
          <rPr>
            <b/>
            <sz val="10"/>
            <rFont val="Tahoma"/>
            <family val="0"/>
          </rPr>
          <t>Karen Schuh:</t>
        </r>
        <r>
          <rPr>
            <sz val="10"/>
            <rFont val="Tahoma"/>
            <family val="0"/>
          </rPr>
          <t xml:space="preserve">
Why do we back this out for results? </t>
        </r>
      </text>
    </comment>
    <comment ref="I49" authorId="0">
      <text>
        <r>
          <rPr>
            <b/>
            <sz val="10"/>
            <rFont val="Tahoma"/>
            <family val="0"/>
          </rPr>
          <t>Karen Schuh:</t>
        </r>
        <r>
          <rPr>
            <sz val="10"/>
            <rFont val="Tahoma"/>
            <family val="0"/>
          </rPr>
          <t xml:space="preserve">
Why do we back this out for results? </t>
        </r>
      </text>
    </comment>
  </commentList>
</comments>
</file>

<file path=xl/comments8.xml><?xml version="1.0" encoding="utf-8"?>
<comments xmlns="http://schemas.openxmlformats.org/spreadsheetml/2006/main">
  <authors>
    <author>Karen Schuh</author>
  </authors>
  <commentList>
    <comment ref="I17" authorId="0">
      <text>
        <r>
          <rPr>
            <b/>
            <sz val="10"/>
            <rFont val="Tahoma"/>
            <family val="0"/>
          </rPr>
          <t>Karen Schuh:</t>
        </r>
        <r>
          <rPr>
            <sz val="10"/>
            <rFont val="Tahoma"/>
            <family val="0"/>
          </rPr>
          <t xml:space="preserve">
Why do we back this out for results? </t>
        </r>
      </text>
    </comment>
  </commentList>
</comments>
</file>

<file path=xl/sharedStrings.xml><?xml version="1.0" encoding="utf-8"?>
<sst xmlns="http://schemas.openxmlformats.org/spreadsheetml/2006/main" count="1039" uniqueCount="136">
  <si>
    <t>Color Code</t>
  </si>
  <si>
    <t>Constants</t>
  </si>
  <si>
    <t>Blue Letter</t>
  </si>
  <si>
    <t>Input Cell Constants</t>
  </si>
  <si>
    <t>Property Tax Adjustment-Electric</t>
  </si>
  <si>
    <t>Property Tax Adjustment-Gas</t>
  </si>
  <si>
    <t>Black Letter</t>
  </si>
  <si>
    <t>Formulas</t>
  </si>
  <si>
    <t>System</t>
  </si>
  <si>
    <t>Washington</t>
  </si>
  <si>
    <t>Idaho</t>
  </si>
  <si>
    <t>Property Tax Adjustment</t>
  </si>
  <si>
    <t>Prod/Trans</t>
  </si>
  <si>
    <t xml:space="preserve">     Underground Storage</t>
  </si>
  <si>
    <t>Distribution</t>
  </si>
  <si>
    <t xml:space="preserve">     Distribution</t>
  </si>
  <si>
    <t>General</t>
  </si>
  <si>
    <t xml:space="preserve">     Administrative and General</t>
  </si>
  <si>
    <t>Idaho SIT</t>
  </si>
  <si>
    <t>Total expenses</t>
  </si>
  <si>
    <t>Operating income before FIT</t>
  </si>
  <si>
    <t>FIT</t>
  </si>
  <si>
    <t>Net operating income</t>
  </si>
  <si>
    <t>Montana</t>
  </si>
  <si>
    <t>Production</t>
  </si>
  <si>
    <t>Underground Storage</t>
  </si>
  <si>
    <t>Transmission</t>
  </si>
  <si>
    <t>Total</t>
  </si>
  <si>
    <t>Allocation Percentages</t>
  </si>
  <si>
    <t xml:space="preserve">   Total</t>
  </si>
  <si>
    <t xml:space="preserve"> </t>
  </si>
  <si>
    <t>Alloc.</t>
  </si>
  <si>
    <t>WA Property Tax Adjustment</t>
  </si>
  <si>
    <t xml:space="preserve">   Underground Storage</t>
  </si>
  <si>
    <t>1C</t>
  </si>
  <si>
    <t xml:space="preserve">   Distribution</t>
  </si>
  <si>
    <t xml:space="preserve">   General</t>
  </si>
  <si>
    <t xml:space="preserve">          Total</t>
  </si>
  <si>
    <t>ID Property Tax Adjustment</t>
  </si>
  <si>
    <t>MT Property Tax Adjustment</t>
  </si>
  <si>
    <t xml:space="preserve">     Underground Storage Total</t>
  </si>
  <si>
    <t xml:space="preserve">     Distribution Total</t>
  </si>
  <si>
    <t xml:space="preserve">     General Total</t>
  </si>
  <si>
    <t xml:space="preserve">     Total Adjustment</t>
  </si>
  <si>
    <t>Allocation Notes</t>
  </si>
  <si>
    <t>Prod/Trans Total</t>
  </si>
  <si>
    <t>System Contract Demand--SGS-1</t>
  </si>
  <si>
    <t>Distribution Total</t>
  </si>
  <si>
    <t>Jurisdictional 4 Factor</t>
  </si>
  <si>
    <t>General Total</t>
  </si>
  <si>
    <t>Direct</t>
  </si>
  <si>
    <t>Total Adjustment</t>
  </si>
  <si>
    <t>Prod/Trans Alloc Ratio</t>
  </si>
  <si>
    <t>Jurisdictional 4 Factor Ratio</t>
  </si>
  <si>
    <t>Electric</t>
  </si>
  <si>
    <t>Gas</t>
  </si>
  <si>
    <t>Amount reflected in results (E-OTX-12A &amp; G-OTX-12A)</t>
  </si>
  <si>
    <t xml:space="preserve">   Adjustment</t>
  </si>
  <si>
    <t>AVISTA UTILITIES</t>
  </si>
  <si>
    <t>Current Period Expense</t>
  </si>
  <si>
    <t>Oregon</t>
  </si>
  <si>
    <t>OR Property Tax Adjustment</t>
  </si>
  <si>
    <t>Accrual per Results by State (Situs)</t>
  </si>
  <si>
    <t xml:space="preserve">Accrual per Results </t>
  </si>
  <si>
    <t>Transaction Amount</t>
  </si>
  <si>
    <t>Dr Cr Code</t>
  </si>
  <si>
    <t>C</t>
  </si>
  <si>
    <t>D</t>
  </si>
  <si>
    <t>Ferc Acct</t>
  </si>
  <si>
    <t>Journal Name</t>
  </si>
  <si>
    <t>408150</t>
  </si>
  <si>
    <t>500-TAX OTHER THAN INC 20 DJ USD</t>
  </si>
  <si>
    <t>NSJ007 - True Up Prop Tax NSJ USD</t>
  </si>
  <si>
    <t>NSJ028 - Yr end misc. Oth NSJ USD</t>
  </si>
  <si>
    <t>Total for 408150</t>
  </si>
  <si>
    <t>408170</t>
  </si>
  <si>
    <t>Total for 408170</t>
  </si>
  <si>
    <t>408180</t>
  </si>
  <si>
    <t>Total for 408180</t>
  </si>
  <si>
    <t>401-COL EXP 200710 DJ USD</t>
  </si>
  <si>
    <t>401-COL EXP 200711 DJ USD</t>
  </si>
  <si>
    <t>401-COL EXP 200712 DJ USD</t>
  </si>
  <si>
    <t>NSJ033 - ID 2007 Prop Tax NSJ USD</t>
  </si>
  <si>
    <t>NSJ008 - MT &amp; OR Prop Tax NSJ USD</t>
  </si>
  <si>
    <t>Transaction Analysis  Selection: Accounting Period : '200%' , Gl Ferc Account : '408150, 408170, 408180'</t>
  </si>
  <si>
    <t>Service:ED</t>
  </si>
  <si>
    <t>Jurisdiction:WA</t>
  </si>
  <si>
    <t>Accounting Period</t>
  </si>
  <si>
    <t>Source Id</t>
  </si>
  <si>
    <t>200710</t>
  </si>
  <si>
    <t>GL</t>
  </si>
  <si>
    <t>NULL</t>
  </si>
  <si>
    <t>200711</t>
  </si>
  <si>
    <t>200712</t>
  </si>
  <si>
    <t>200801</t>
  </si>
  <si>
    <t>200802</t>
  </si>
  <si>
    <t>200803</t>
  </si>
  <si>
    <t>200804</t>
  </si>
  <si>
    <t>NSJ004 - WA Prop Tax 2007 NSJ USD</t>
  </si>
  <si>
    <t>200805</t>
  </si>
  <si>
    <t>200806</t>
  </si>
  <si>
    <t>200807</t>
  </si>
  <si>
    <t>200808</t>
  </si>
  <si>
    <t>200809</t>
  </si>
  <si>
    <t>Jurisdiction:ID</t>
  </si>
  <si>
    <t>Jurisdiction:AN</t>
  </si>
  <si>
    <t>401-COL EXP 200801 DJ USD</t>
  </si>
  <si>
    <t>401-COL EXP 200802 DJ USD</t>
  </si>
  <si>
    <t>401-COL EXP 200803 DJ USD</t>
  </si>
  <si>
    <t>401-COL EXP 200804 DJ USD</t>
  </si>
  <si>
    <t>401-COL EXP 200805 DJ USD</t>
  </si>
  <si>
    <t>401-COL EXP 200806 DJ USD</t>
  </si>
  <si>
    <t>401-COL EXP 200807 DJ USD</t>
  </si>
  <si>
    <t>401-COL EXP 200808 DJ USD</t>
  </si>
  <si>
    <t>401-COL EXP 200809 DJ USD</t>
  </si>
  <si>
    <t>Jurisdiction:MT</t>
  </si>
  <si>
    <t>NSJ008 - True Up MT prop NSJ USD</t>
  </si>
  <si>
    <t>Jurisdiction:OR</t>
  </si>
  <si>
    <t>Service:GD</t>
  </si>
  <si>
    <t>For the Twelve Months Ended September 30, 2008</t>
  </si>
  <si>
    <t>Functionalization based on Plant Balances at 9/30/2008</t>
  </si>
  <si>
    <t xml:space="preserve">Totals Per Results - Check </t>
  </si>
  <si>
    <t xml:space="preserve">Difference </t>
  </si>
  <si>
    <t xml:space="preserve">Eliminate </t>
  </si>
  <si>
    <t>Per Results</t>
  </si>
  <si>
    <t xml:space="preserve">Per Results </t>
  </si>
  <si>
    <t>GD OR</t>
  </si>
  <si>
    <t xml:space="preserve">Allocate to each state based on function: </t>
  </si>
  <si>
    <t xml:space="preserve">Colstrip Indirect (Note 1) </t>
  </si>
  <si>
    <t>Note 1</t>
  </si>
  <si>
    <t xml:space="preserve">This amount is related to property tax that we are paying to Pacificore for our portion of a indirect property tax. </t>
  </si>
  <si>
    <t xml:space="preserve">This amount does not fluctuate and is immaterial to the total property tax adjustment. </t>
  </si>
  <si>
    <t xml:space="preserve">Subtotal Expense </t>
  </si>
  <si>
    <t xml:space="preserve">Total </t>
  </si>
  <si>
    <t>ProForma Cyote Springs Expense for 2009</t>
  </si>
  <si>
    <t xml:space="preserve">Note 2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</si>
</sst>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quot;#,##0"/>
    <numFmt numFmtId="166" formatCode="&quot;@ &quot;0.00%"/>
    <numFmt numFmtId="167" formatCode="mmmm\ d\,\ yyyy"/>
    <numFmt numFmtId="168" formatCode="mmm"/>
    <numFmt numFmtId="169" formatCode="&quot;$&quot;#,##0.00"/>
    <numFmt numFmtId="170" formatCode="0.000000"/>
    <numFmt numFmtId="171" formatCode="#,##0.000"/>
    <numFmt numFmtId="172" formatCode="0.0000%"/>
    <numFmt numFmtId="173" formatCode="#,##0.0"/>
    <numFmt numFmtId="174" formatCode="#,##0.0_);\(#,##0.0\)"/>
    <numFmt numFmtId="175" formatCode="0.0%"/>
    <numFmt numFmtId="176" formatCode="#,###,###,###.00"/>
  </numFmts>
  <fonts count="32">
    <font>
      <sz val="10"/>
      <name val="Geneva"/>
      <family val="0"/>
    </font>
    <font>
      <b/>
      <sz val="10"/>
      <name val="Geneva"/>
      <family val="0"/>
    </font>
    <font>
      <i/>
      <sz val="10"/>
      <name val="Geneva"/>
      <family val="0"/>
    </font>
    <font>
      <b/>
      <i/>
      <sz val="10"/>
      <name val="Geneva"/>
      <family val="0"/>
    </font>
    <font>
      <b/>
      <sz val="9"/>
      <name val="Times New Roman"/>
      <family val="1"/>
    </font>
    <font>
      <sz val="9"/>
      <name val="Times New Roman"/>
      <family val="1"/>
    </font>
    <font>
      <sz val="10"/>
      <name val="Times New Roman"/>
      <family val="1"/>
    </font>
    <font>
      <sz val="9"/>
      <color indexed="10"/>
      <name val="Times New Roman"/>
      <family val="1"/>
    </font>
    <font>
      <u val="single"/>
      <sz val="9"/>
      <name val="Times New Roman"/>
      <family val="1"/>
    </font>
    <font>
      <sz val="9"/>
      <color indexed="8"/>
      <name val="Times New Roman"/>
      <family val="1"/>
    </font>
    <font>
      <sz val="10"/>
      <color indexed="48"/>
      <name val="Times New Roman"/>
      <family val="1"/>
    </font>
    <font>
      <b/>
      <u val="single"/>
      <sz val="9"/>
      <name val="Times New Roman"/>
      <family val="1"/>
    </font>
    <font>
      <sz val="8"/>
      <name val="Times New Roman"/>
      <family val="1"/>
    </font>
    <font>
      <sz val="12"/>
      <name val="Times New Roman"/>
      <family val="1"/>
    </font>
    <font>
      <sz val="9"/>
      <color indexed="12"/>
      <name val="Times New Roman"/>
      <family val="1"/>
    </font>
    <font>
      <u val="single"/>
      <sz val="9"/>
      <color indexed="8"/>
      <name val="Times New Roman"/>
      <family val="1"/>
    </font>
    <font>
      <sz val="9"/>
      <name val="Calisto MT"/>
      <family val="1"/>
    </font>
    <font>
      <sz val="10"/>
      <color indexed="21"/>
      <name val="Times New Roman"/>
      <family val="1"/>
    </font>
    <font>
      <u val="single"/>
      <sz val="9"/>
      <color indexed="56"/>
      <name val="Times New Roman"/>
      <family val="1"/>
    </font>
    <font>
      <b/>
      <sz val="8"/>
      <name val="Tahoma"/>
      <family val="0"/>
    </font>
    <font>
      <u val="single"/>
      <sz val="10"/>
      <color indexed="12"/>
      <name val="Geneva"/>
      <family val="0"/>
    </font>
    <font>
      <u val="single"/>
      <sz val="10"/>
      <color indexed="36"/>
      <name val="Geneva"/>
      <family val="0"/>
    </font>
    <font>
      <sz val="8"/>
      <name val="Geneva"/>
      <family val="0"/>
    </font>
    <font>
      <sz val="10"/>
      <color indexed="8"/>
      <name val="Times New Roman"/>
      <family val="1"/>
    </font>
    <font>
      <sz val="1"/>
      <color indexed="8"/>
      <name val="Arial"/>
      <family val="2"/>
    </font>
    <font>
      <sz val="11"/>
      <color indexed="8"/>
      <name val="Arial"/>
      <family val="2"/>
    </font>
    <font>
      <sz val="10"/>
      <name val="Tahoma"/>
      <family val="2"/>
    </font>
    <font>
      <sz val="10"/>
      <name val="Arial"/>
      <family val="2"/>
    </font>
    <font>
      <b/>
      <sz val="10"/>
      <color indexed="8"/>
      <name val="Times New Roman"/>
      <family val="1"/>
    </font>
    <font>
      <b/>
      <sz val="1"/>
      <color indexed="8"/>
      <name val="Arial"/>
      <family val="2"/>
    </font>
    <font>
      <b/>
      <sz val="10"/>
      <name val="Tahoma"/>
      <family val="0"/>
    </font>
    <font>
      <b/>
      <sz val="8"/>
      <name val="Geneva"/>
      <family val="2"/>
    </font>
  </fonts>
  <fills count="6">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13"/>
        <bgColor indexed="64"/>
      </patternFill>
    </fill>
  </fills>
  <borders count="18">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double"/>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 fontId="0" fillId="0" borderId="0" applyFont="0" applyFill="0" applyBorder="0" applyAlignment="0" applyProtection="0"/>
    <xf numFmtId="41" fontId="26" fillId="0" borderId="0" applyFont="0" applyFill="0" applyBorder="0" applyAlignment="0" applyProtection="0"/>
    <xf numFmtId="8" fontId="0" fillId="0" borderId="0" applyFont="0" applyFill="0" applyBorder="0" applyAlignment="0" applyProtection="0"/>
    <xf numFmtId="42" fontId="26" fillId="0" borderId="0" applyFon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7" fillId="0" borderId="0">
      <alignment/>
      <protection/>
    </xf>
    <xf numFmtId="9" fontId="0" fillId="0" borderId="0" applyFont="0" applyFill="0" applyBorder="0" applyAlignment="0" applyProtection="0"/>
  </cellStyleXfs>
  <cellXfs count="169">
    <xf numFmtId="0" fontId="0" fillId="0" borderId="0" xfId="0" applyAlignment="1">
      <alignment/>
    </xf>
    <xf numFmtId="4" fontId="5" fillId="0" borderId="0" xfId="0" applyNumberFormat="1" applyFont="1" applyFill="1" applyAlignment="1">
      <alignment/>
    </xf>
    <xf numFmtId="4" fontId="5" fillId="0" borderId="0" xfId="0" applyNumberFormat="1" applyFont="1" applyAlignment="1">
      <alignment/>
    </xf>
    <xf numFmtId="0" fontId="5" fillId="0" borderId="0" xfId="0" applyFont="1" applyAlignment="1">
      <alignment/>
    </xf>
    <xf numFmtId="0" fontId="6" fillId="0" borderId="0" xfId="0" applyFont="1" applyAlignment="1">
      <alignment/>
    </xf>
    <xf numFmtId="4" fontId="5" fillId="0" borderId="0" xfId="0" applyNumberFormat="1" applyFont="1" applyAlignment="1">
      <alignment horizontal="center"/>
    </xf>
    <xf numFmtId="4" fontId="5" fillId="0" borderId="0" xfId="0" applyNumberFormat="1" applyFont="1" applyFill="1" applyAlignment="1">
      <alignment horizontal="right"/>
    </xf>
    <xf numFmtId="4" fontId="5" fillId="0" borderId="0" xfId="0" applyNumberFormat="1" applyFont="1" applyFill="1" applyAlignment="1">
      <alignment horizontal="center"/>
    </xf>
    <xf numFmtId="4" fontId="8" fillId="0" borderId="0" xfId="0" applyNumberFormat="1" applyFont="1" applyFill="1" applyAlignment="1">
      <alignment horizontal="center"/>
    </xf>
    <xf numFmtId="4" fontId="5" fillId="0" borderId="0" xfId="0" applyNumberFormat="1" applyFont="1" applyFill="1" applyBorder="1" applyAlignment="1">
      <alignment/>
    </xf>
    <xf numFmtId="0" fontId="4" fillId="0" borderId="0" xfId="0" applyFont="1" applyAlignment="1">
      <alignment horizontal="centerContinuous"/>
    </xf>
    <xf numFmtId="0" fontId="5" fillId="0" borderId="0" xfId="0" applyFont="1" applyAlignment="1">
      <alignment horizontal="centerContinuous"/>
    </xf>
    <xf numFmtId="0" fontId="10" fillId="0" borderId="0" xfId="0" applyFont="1" applyAlignment="1">
      <alignment/>
    </xf>
    <xf numFmtId="4" fontId="11" fillId="0" borderId="0" xfId="0" applyNumberFormat="1" applyFont="1" applyAlignment="1">
      <alignment horizontal="centerContinuous"/>
    </xf>
    <xf numFmtId="168" fontId="10" fillId="0" borderId="0" xfId="0" applyNumberFormat="1" applyFont="1" applyAlignment="1">
      <alignment horizontal="center"/>
    </xf>
    <xf numFmtId="0" fontId="8" fillId="0" borderId="0" xfId="0" applyFont="1" applyAlignment="1">
      <alignment/>
    </xf>
    <xf numFmtId="3" fontId="5" fillId="0" borderId="0" xfId="0" applyNumberFormat="1" applyFont="1" applyAlignment="1">
      <alignment/>
    </xf>
    <xf numFmtId="0" fontId="12" fillId="0" borderId="0" xfId="0" applyFont="1" applyAlignment="1">
      <alignment/>
    </xf>
    <xf numFmtId="3" fontId="5" fillId="0" borderId="1" xfId="0" applyNumberFormat="1" applyFont="1" applyBorder="1" applyAlignment="1">
      <alignment/>
    </xf>
    <xf numFmtId="3" fontId="5" fillId="0" borderId="0" xfId="0" applyNumberFormat="1" applyFont="1" applyBorder="1" applyAlignment="1">
      <alignment/>
    </xf>
    <xf numFmtId="0" fontId="5" fillId="0" borderId="0" xfId="0" applyFont="1" applyBorder="1" applyAlignment="1">
      <alignment/>
    </xf>
    <xf numFmtId="4" fontId="5" fillId="0" borderId="0" xfId="0" applyNumberFormat="1" applyFont="1" applyFill="1" applyAlignment="1">
      <alignment horizontal="centerContinuous"/>
    </xf>
    <xf numFmtId="0" fontId="5" fillId="0" borderId="0" xfId="0" applyFont="1" applyFill="1" applyAlignment="1">
      <alignment horizontal="centerContinuous"/>
    </xf>
    <xf numFmtId="15" fontId="5" fillId="0" borderId="0" xfId="0" applyNumberFormat="1" applyFont="1" applyFill="1" applyAlignment="1">
      <alignment horizontal="centerContinuous"/>
    </xf>
    <xf numFmtId="4" fontId="14" fillId="0" borderId="0" xfId="0" applyNumberFormat="1" applyFont="1" applyAlignment="1">
      <alignment/>
    </xf>
    <xf numFmtId="4" fontId="8" fillId="0" borderId="0" xfId="0" applyNumberFormat="1" applyFont="1" applyFill="1" applyAlignment="1">
      <alignment horizontal="centerContinuous"/>
    </xf>
    <xf numFmtId="4" fontId="15" fillId="0" borderId="0" xfId="0" applyNumberFormat="1" applyFont="1" applyFill="1" applyAlignment="1">
      <alignment horizontal="centerContinuous"/>
    </xf>
    <xf numFmtId="4" fontId="9" fillId="0" borderId="0" xfId="0" applyNumberFormat="1" applyFont="1" applyFill="1" applyAlignment="1">
      <alignment horizontal="centerContinuous"/>
    </xf>
    <xf numFmtId="4" fontId="5" fillId="0" borderId="0" xfId="0" applyNumberFormat="1" applyFont="1" applyFill="1" applyAlignment="1">
      <alignment/>
    </xf>
    <xf numFmtId="4" fontId="13" fillId="0" borderId="0" xfId="0" applyNumberFormat="1" applyFont="1" applyAlignment="1">
      <alignment/>
    </xf>
    <xf numFmtId="4" fontId="7" fillId="0" borderId="0" xfId="0" applyNumberFormat="1" applyFont="1" applyFill="1" applyAlignment="1">
      <alignment horizontal="center"/>
    </xf>
    <xf numFmtId="4" fontId="5" fillId="0" borderId="0" xfId="0" applyNumberFormat="1" applyFont="1" applyFill="1" applyBorder="1" applyAlignment="1">
      <alignment horizontal="center"/>
    </xf>
    <xf numFmtId="164" fontId="5" fillId="0" borderId="2" xfId="0" applyNumberFormat="1" applyFont="1" applyFill="1" applyBorder="1" applyAlignment="1">
      <alignment horizontal="center"/>
    </xf>
    <xf numFmtId="164" fontId="5" fillId="0" borderId="0" xfId="0" applyNumberFormat="1" applyFont="1" applyFill="1" applyBorder="1" applyAlignment="1">
      <alignment horizontal="center"/>
    </xf>
    <xf numFmtId="0" fontId="5" fillId="0" borderId="0" xfId="0" applyFont="1" applyFill="1" applyAlignment="1">
      <alignment/>
    </xf>
    <xf numFmtId="4" fontId="5" fillId="0" borderId="1" xfId="0" applyNumberFormat="1" applyFont="1" applyFill="1" applyBorder="1" applyAlignment="1">
      <alignment/>
    </xf>
    <xf numFmtId="3" fontId="5" fillId="0" borderId="0" xfId="0" applyNumberFormat="1" applyFont="1" applyFill="1" applyAlignment="1">
      <alignment/>
    </xf>
    <xf numFmtId="3" fontId="5" fillId="0" borderId="0" xfId="0" applyNumberFormat="1" applyFont="1" applyFill="1" applyBorder="1" applyAlignment="1">
      <alignment/>
    </xf>
    <xf numFmtId="3" fontId="5" fillId="0" borderId="2" xfId="0" applyNumberFormat="1" applyFont="1" applyFill="1" applyBorder="1" applyAlignment="1">
      <alignment/>
    </xf>
    <xf numFmtId="170" fontId="5" fillId="0" borderId="0" xfId="0" applyNumberFormat="1" applyFont="1" applyFill="1" applyAlignment="1">
      <alignment/>
    </xf>
    <xf numFmtId="3" fontId="5" fillId="0" borderId="1" xfId="0" applyNumberFormat="1" applyFont="1" applyFill="1" applyBorder="1" applyAlignment="1">
      <alignment/>
    </xf>
    <xf numFmtId="14" fontId="5" fillId="0" borderId="0" xfId="0" applyNumberFormat="1" applyFont="1" applyFill="1" applyAlignment="1">
      <alignment/>
    </xf>
    <xf numFmtId="15" fontId="5" fillId="0" borderId="0" xfId="0" applyNumberFormat="1" applyFont="1" applyFill="1" applyAlignment="1">
      <alignment horizontal="left"/>
    </xf>
    <xf numFmtId="14" fontId="5" fillId="0" borderId="0" xfId="0" applyNumberFormat="1" applyFont="1" applyFill="1" applyAlignment="1">
      <alignment horizontal="right"/>
    </xf>
    <xf numFmtId="164" fontId="5" fillId="0" borderId="0" xfId="0" applyNumberFormat="1" applyFont="1" applyFill="1" applyAlignment="1">
      <alignment/>
    </xf>
    <xf numFmtId="0" fontId="5" fillId="0" borderId="0" xfId="0" applyFont="1" applyFill="1" applyAlignment="1">
      <alignment horizontal="center"/>
    </xf>
    <xf numFmtId="4" fontId="4" fillId="0" borderId="0" xfId="0" applyNumberFormat="1" applyFont="1" applyFill="1" applyAlignment="1">
      <alignment/>
    </xf>
    <xf numFmtId="39" fontId="6" fillId="0" borderId="0" xfId="0" applyNumberFormat="1" applyFont="1" applyAlignment="1">
      <alignment/>
    </xf>
    <xf numFmtId="0" fontId="16" fillId="0" borderId="0" xfId="0" applyFont="1" applyAlignment="1">
      <alignment/>
    </xf>
    <xf numFmtId="168" fontId="17" fillId="0" borderId="0" xfId="0" applyNumberFormat="1" applyFont="1" applyAlignment="1">
      <alignment horizontal="center"/>
    </xf>
    <xf numFmtId="3" fontId="6" fillId="0" borderId="0" xfId="0" applyNumberFormat="1" applyFont="1" applyAlignment="1">
      <alignment/>
    </xf>
    <xf numFmtId="4" fontId="18" fillId="0" borderId="0" xfId="0" applyNumberFormat="1" applyFont="1" applyFill="1" applyAlignment="1">
      <alignment horizontal="centerContinuous"/>
    </xf>
    <xf numFmtId="37" fontId="5" fillId="0" borderId="0" xfId="0" applyNumberFormat="1" applyFont="1" applyAlignment="1">
      <alignment horizontal="centerContinuous"/>
    </xf>
    <xf numFmtId="37" fontId="5" fillId="0" borderId="0" xfId="0" applyNumberFormat="1" applyFont="1" applyAlignment="1">
      <alignment/>
    </xf>
    <xf numFmtId="37" fontId="5" fillId="0" borderId="0" xfId="0" applyNumberFormat="1" applyFont="1" applyFill="1" applyAlignment="1">
      <alignment/>
    </xf>
    <xf numFmtId="37" fontId="5" fillId="0" borderId="0" xfId="15" applyNumberFormat="1" applyFont="1" applyFill="1" applyBorder="1" applyAlignment="1">
      <alignment/>
    </xf>
    <xf numFmtId="3" fontId="5" fillId="0" borderId="3" xfId="0" applyNumberFormat="1" applyFont="1" applyBorder="1" applyAlignment="1">
      <alignment/>
    </xf>
    <xf numFmtId="4" fontId="14" fillId="0" borderId="0" xfId="0" applyNumberFormat="1" applyFont="1" applyFill="1" applyBorder="1" applyAlignment="1">
      <alignment/>
    </xf>
    <xf numFmtId="37" fontId="5" fillId="0" borderId="1" xfId="0" applyNumberFormat="1" applyFont="1" applyBorder="1" applyAlignment="1">
      <alignment/>
    </xf>
    <xf numFmtId="3" fontId="5" fillId="2" borderId="0" xfId="0" applyNumberFormat="1" applyFont="1" applyFill="1" applyBorder="1" applyAlignment="1">
      <alignment/>
    </xf>
    <xf numFmtId="3" fontId="5" fillId="3" borderId="0" xfId="0" applyNumberFormat="1" applyFont="1" applyFill="1" applyAlignment="1">
      <alignment/>
    </xf>
    <xf numFmtId="164" fontId="5" fillId="0" borderId="0" xfId="22" applyNumberFormat="1" applyFont="1" applyFill="1" applyAlignment="1">
      <alignment/>
    </xf>
    <xf numFmtId="37" fontId="5" fillId="0" borderId="2" xfId="0" applyNumberFormat="1" applyFont="1" applyBorder="1" applyAlignment="1">
      <alignment/>
    </xf>
    <xf numFmtId="164" fontId="14" fillId="3" borderId="0" xfId="0" applyNumberFormat="1" applyFont="1" applyFill="1" applyBorder="1" applyAlignment="1">
      <alignment/>
    </xf>
    <xf numFmtId="164" fontId="14" fillId="3" borderId="0" xfId="0" applyNumberFormat="1" applyFont="1" applyFill="1" applyAlignment="1">
      <alignment/>
    </xf>
    <xf numFmtId="37" fontId="14" fillId="0" borderId="0" xfId="0" applyNumberFormat="1" applyFont="1" applyAlignment="1">
      <alignment/>
    </xf>
    <xf numFmtId="0" fontId="0" fillId="0" borderId="0" xfId="0" applyFill="1" applyAlignment="1">
      <alignment/>
    </xf>
    <xf numFmtId="0" fontId="23" fillId="0" borderId="4" xfId="0" applyFont="1" applyFill="1" applyBorder="1" applyAlignment="1">
      <alignment horizontal="left" vertical="top" wrapText="1"/>
    </xf>
    <xf numFmtId="0" fontId="23" fillId="0" borderId="4" xfId="0" applyFont="1" applyFill="1" applyBorder="1" applyAlignment="1">
      <alignment horizontal="center" vertical="top"/>
    </xf>
    <xf numFmtId="0" fontId="23" fillId="0" borderId="5" xfId="0" applyFont="1" applyFill="1" applyBorder="1" applyAlignment="1">
      <alignment horizontal="center" vertical="top"/>
    </xf>
    <xf numFmtId="0" fontId="23" fillId="0" borderId="6" xfId="0" applyFont="1" applyFill="1" applyBorder="1" applyAlignment="1">
      <alignment horizontal="center" vertical="top"/>
    </xf>
    <xf numFmtId="0" fontId="24" fillId="0" borderId="7" xfId="0" applyFont="1" applyFill="1" applyBorder="1" applyAlignment="1">
      <alignment horizontal="right" vertical="top"/>
    </xf>
    <xf numFmtId="0" fontId="24" fillId="0" borderId="8" xfId="0" applyFont="1" applyFill="1" applyBorder="1" applyAlignment="1">
      <alignment horizontal="right" vertical="top"/>
    </xf>
    <xf numFmtId="0" fontId="25" fillId="0" borderId="4" xfId="0" applyFont="1" applyFill="1" applyBorder="1" applyAlignment="1">
      <alignment horizontal="left" vertical="top"/>
    </xf>
    <xf numFmtId="0" fontId="24" fillId="0" borderId="4" xfId="0" applyFont="1" applyFill="1" applyBorder="1" applyAlignment="1">
      <alignment horizontal="right" vertical="top"/>
    </xf>
    <xf numFmtId="0" fontId="23" fillId="0" borderId="9" xfId="0" applyFont="1" applyFill="1" applyBorder="1" applyAlignment="1">
      <alignment horizontal="left" vertical="top" wrapText="1"/>
    </xf>
    <xf numFmtId="176" fontId="23" fillId="0" borderId="4" xfId="0" applyNumberFormat="1" applyFont="1" applyFill="1" applyBorder="1" applyAlignment="1">
      <alignment horizontal="right" vertical="top"/>
    </xf>
    <xf numFmtId="0" fontId="23" fillId="0" borderId="10" xfId="0" applyFont="1" applyFill="1" applyBorder="1" applyAlignment="1">
      <alignment horizontal="left" vertical="top" wrapText="1"/>
    </xf>
    <xf numFmtId="0" fontId="23" fillId="0" borderId="11" xfId="0" applyFont="1" applyFill="1" applyBorder="1" applyAlignment="1">
      <alignment horizontal="left" vertical="top" wrapText="1"/>
    </xf>
    <xf numFmtId="37" fontId="0" fillId="0" borderId="0" xfId="15" applyNumberFormat="1" applyAlignment="1">
      <alignment/>
    </xf>
    <xf numFmtId="3" fontId="14" fillId="0" borderId="0" xfId="0" applyNumberFormat="1" applyFont="1" applyFill="1" applyAlignment="1">
      <alignment/>
    </xf>
    <xf numFmtId="37" fontId="11" fillId="0" borderId="0" xfId="0" applyNumberFormat="1" applyFont="1" applyAlignment="1">
      <alignment horizontal="center"/>
    </xf>
    <xf numFmtId="170" fontId="14" fillId="3" borderId="0" xfId="0" applyNumberFormat="1" applyFont="1" applyFill="1" applyBorder="1" applyAlignment="1">
      <alignment/>
    </xf>
    <xf numFmtId="170" fontId="5" fillId="0" borderId="0" xfId="0" applyNumberFormat="1" applyFont="1" applyFill="1" applyBorder="1" applyAlignment="1">
      <alignment/>
    </xf>
    <xf numFmtId="176" fontId="23" fillId="4" borderId="4" xfId="0" applyNumberFormat="1" applyFont="1" applyFill="1" applyBorder="1" applyAlignment="1">
      <alignment horizontal="right" vertical="top"/>
    </xf>
    <xf numFmtId="0" fontId="25" fillId="4" borderId="4" xfId="0" applyFont="1" applyFill="1" applyBorder="1" applyAlignment="1">
      <alignment horizontal="left" vertical="top"/>
    </xf>
    <xf numFmtId="0" fontId="0" fillId="0" borderId="0" xfId="0" applyFill="1" applyAlignment="1">
      <alignment wrapText="1"/>
    </xf>
    <xf numFmtId="0" fontId="27" fillId="0" borderId="0" xfId="21" applyFill="1">
      <alignment/>
      <protection/>
    </xf>
    <xf numFmtId="0" fontId="25" fillId="0" borderId="4" xfId="21" applyFont="1" applyFill="1" applyBorder="1" applyAlignment="1">
      <alignment horizontal="left" vertical="top"/>
      <protection/>
    </xf>
    <xf numFmtId="0" fontId="24" fillId="0" borderId="12" xfId="21" applyFont="1" applyFill="1" applyBorder="1" applyAlignment="1">
      <alignment horizontal="right" vertical="top"/>
      <protection/>
    </xf>
    <xf numFmtId="0" fontId="24" fillId="0" borderId="13" xfId="21" applyFont="1" applyFill="1" applyBorder="1" applyAlignment="1">
      <alignment horizontal="right" vertical="top"/>
      <protection/>
    </xf>
    <xf numFmtId="0" fontId="24" fillId="0" borderId="14" xfId="21" applyFont="1" applyFill="1" applyBorder="1" applyAlignment="1">
      <alignment horizontal="right" vertical="top"/>
      <protection/>
    </xf>
    <xf numFmtId="0" fontId="23" fillId="0" borderId="4" xfId="21" applyFont="1" applyFill="1" applyBorder="1" applyAlignment="1">
      <alignment horizontal="center" vertical="top"/>
      <protection/>
    </xf>
    <xf numFmtId="0" fontId="23" fillId="0" borderId="5" xfId="21" applyFont="1" applyFill="1" applyBorder="1" applyAlignment="1">
      <alignment horizontal="center" vertical="top"/>
      <protection/>
    </xf>
    <xf numFmtId="0" fontId="23" fillId="0" borderId="15" xfId="21" applyFont="1" applyFill="1" applyBorder="1" applyAlignment="1">
      <alignment horizontal="center" vertical="top"/>
      <protection/>
    </xf>
    <xf numFmtId="0" fontId="23" fillId="0" borderId="6" xfId="21" applyFont="1" applyFill="1" applyBorder="1" applyAlignment="1">
      <alignment horizontal="center" vertical="top"/>
      <protection/>
    </xf>
    <xf numFmtId="0" fontId="24" fillId="0" borderId="7" xfId="21" applyFont="1" applyFill="1" applyBorder="1" applyAlignment="1">
      <alignment horizontal="right" vertical="top"/>
      <protection/>
    </xf>
    <xf numFmtId="0" fontId="24" fillId="0" borderId="16" xfId="21" applyFont="1" applyFill="1" applyBorder="1" applyAlignment="1">
      <alignment horizontal="right" vertical="top"/>
      <protection/>
    </xf>
    <xf numFmtId="0" fontId="24" fillId="0" borderId="8" xfId="21" applyFont="1" applyFill="1" applyBorder="1" applyAlignment="1">
      <alignment horizontal="right" vertical="top"/>
      <protection/>
    </xf>
    <xf numFmtId="0" fontId="23" fillId="0" borderId="4" xfId="21" applyFont="1" applyFill="1" applyBorder="1" applyAlignment="1">
      <alignment horizontal="left" vertical="top"/>
      <protection/>
    </xf>
    <xf numFmtId="0" fontId="23" fillId="0" borderId="4" xfId="21" applyFont="1" applyFill="1" applyBorder="1" applyAlignment="1">
      <alignment horizontal="left" vertical="top" wrapText="1"/>
      <protection/>
    </xf>
    <xf numFmtId="0" fontId="24" fillId="0" borderId="4" xfId="21" applyFont="1" applyFill="1" applyBorder="1" applyAlignment="1">
      <alignment horizontal="right" vertical="top"/>
      <protection/>
    </xf>
    <xf numFmtId="0" fontId="23" fillId="0" borderId="9" xfId="21" applyFont="1" applyFill="1" applyBorder="1" applyAlignment="1">
      <alignment horizontal="left" vertical="top" wrapText="1"/>
      <protection/>
    </xf>
    <xf numFmtId="176" fontId="23" fillId="0" borderId="4" xfId="21" applyNumberFormat="1" applyFont="1" applyFill="1" applyBorder="1" applyAlignment="1">
      <alignment horizontal="right" vertical="top"/>
      <protection/>
    </xf>
    <xf numFmtId="0" fontId="23" fillId="0" borderId="10" xfId="21" applyFont="1" applyFill="1" applyBorder="1" applyAlignment="1">
      <alignment horizontal="left" vertical="top" wrapText="1"/>
      <protection/>
    </xf>
    <xf numFmtId="0" fontId="23" fillId="0" borderId="11" xfId="21" applyFont="1" applyFill="1" applyBorder="1" applyAlignment="1">
      <alignment horizontal="left" vertical="top" wrapText="1"/>
      <protection/>
    </xf>
    <xf numFmtId="0" fontId="24" fillId="0" borderId="12" xfId="0" applyFont="1" applyFill="1" applyBorder="1" applyAlignment="1">
      <alignment horizontal="right" vertical="top"/>
    </xf>
    <xf numFmtId="0" fontId="24" fillId="0" borderId="13" xfId="0" applyFont="1" applyFill="1" applyBorder="1" applyAlignment="1">
      <alignment horizontal="right" vertical="top"/>
    </xf>
    <xf numFmtId="0" fontId="24" fillId="0" borderId="14" xfId="0" applyFont="1" applyFill="1" applyBorder="1" applyAlignment="1">
      <alignment horizontal="right" vertical="top"/>
    </xf>
    <xf numFmtId="0" fontId="23" fillId="0" borderId="15" xfId="0" applyFont="1" applyFill="1" applyBorder="1" applyAlignment="1">
      <alignment horizontal="center" vertical="top"/>
    </xf>
    <xf numFmtId="0" fontId="24" fillId="0" borderId="16" xfId="0" applyFont="1" applyFill="1" applyBorder="1" applyAlignment="1">
      <alignment horizontal="right" vertical="top"/>
    </xf>
    <xf numFmtId="0" fontId="23" fillId="0" borderId="4" xfId="0" applyFont="1" applyFill="1" applyBorder="1" applyAlignment="1">
      <alignment horizontal="left" vertical="top"/>
    </xf>
    <xf numFmtId="0" fontId="28" fillId="0" borderId="11" xfId="21" applyFont="1" applyFill="1" applyBorder="1" applyAlignment="1">
      <alignment horizontal="left" vertical="top" wrapText="1"/>
      <protection/>
    </xf>
    <xf numFmtId="0" fontId="28" fillId="0" borderId="5" xfId="21" applyFont="1" applyFill="1" applyBorder="1" applyAlignment="1">
      <alignment horizontal="center" vertical="center" wrapText="1"/>
      <protection/>
    </xf>
    <xf numFmtId="0" fontId="28" fillId="0" borderId="15" xfId="21" applyFont="1" applyFill="1" applyBorder="1" applyAlignment="1">
      <alignment horizontal="center" vertical="center" wrapText="1"/>
      <protection/>
    </xf>
    <xf numFmtId="0" fontId="28" fillId="0" borderId="6" xfId="21" applyFont="1" applyFill="1" applyBorder="1" applyAlignment="1">
      <alignment horizontal="center" vertical="center" wrapText="1"/>
      <protection/>
    </xf>
    <xf numFmtId="0" fontId="29" fillId="0" borderId="4" xfId="21" applyFont="1" applyFill="1" applyBorder="1" applyAlignment="1">
      <alignment horizontal="right" vertical="top"/>
      <protection/>
    </xf>
    <xf numFmtId="176" fontId="28" fillId="0" borderId="4" xfId="21" applyNumberFormat="1" applyFont="1" applyFill="1" applyBorder="1" applyAlignment="1">
      <alignment horizontal="right" vertical="center"/>
      <protection/>
    </xf>
    <xf numFmtId="0" fontId="1" fillId="0" borderId="0" xfId="0" applyFont="1" applyFill="1" applyAlignment="1">
      <alignment/>
    </xf>
    <xf numFmtId="0" fontId="28" fillId="0" borderId="5" xfId="21" applyFont="1" applyFill="1" applyBorder="1" applyAlignment="1">
      <alignment horizontal="center" vertical="top"/>
      <protection/>
    </xf>
    <xf numFmtId="0" fontId="28" fillId="0" borderId="15" xfId="21" applyFont="1" applyFill="1" applyBorder="1" applyAlignment="1">
      <alignment horizontal="center" vertical="top"/>
      <protection/>
    </xf>
    <xf numFmtId="0" fontId="28" fillId="0" borderId="6" xfId="21" applyFont="1" applyFill="1" applyBorder="1" applyAlignment="1">
      <alignment horizontal="center" vertical="top"/>
      <protection/>
    </xf>
    <xf numFmtId="176" fontId="28" fillId="0" borderId="4" xfId="21" applyNumberFormat="1" applyFont="1" applyFill="1" applyBorder="1" applyAlignment="1">
      <alignment horizontal="right" vertical="top"/>
      <protection/>
    </xf>
    <xf numFmtId="0" fontId="23" fillId="0" borderId="4" xfId="21" applyFont="1" applyFill="1" applyBorder="1" applyAlignment="1">
      <alignment horizontal="center" vertical="top" wrapText="1"/>
      <protection/>
    </xf>
    <xf numFmtId="0" fontId="25" fillId="0" borderId="4" xfId="21" applyFont="1" applyFill="1" applyBorder="1" applyAlignment="1">
      <alignment horizontal="center" vertical="top" wrapText="1"/>
      <protection/>
    </xf>
    <xf numFmtId="0" fontId="24" fillId="0" borderId="4" xfId="21" applyFont="1" applyFill="1" applyBorder="1" applyAlignment="1">
      <alignment horizontal="center" vertical="top" wrapText="1"/>
      <protection/>
    </xf>
    <xf numFmtId="0" fontId="0" fillId="0" borderId="0" xfId="0" applyFill="1" applyAlignment="1">
      <alignment horizontal="center" wrapText="1"/>
    </xf>
    <xf numFmtId="0" fontId="25" fillId="4" borderId="4" xfId="21" applyFont="1" applyFill="1" applyBorder="1" applyAlignment="1">
      <alignment horizontal="left" vertical="top"/>
      <protection/>
    </xf>
    <xf numFmtId="0" fontId="24" fillId="4" borderId="4" xfId="21" applyFont="1" applyFill="1" applyBorder="1" applyAlignment="1">
      <alignment horizontal="right" vertical="top"/>
      <protection/>
    </xf>
    <xf numFmtId="176" fontId="23" fillId="4" borderId="4" xfId="21" applyNumberFormat="1" applyFont="1" applyFill="1" applyBorder="1" applyAlignment="1">
      <alignment horizontal="right" vertical="top"/>
      <protection/>
    </xf>
    <xf numFmtId="0" fontId="25" fillId="0" borderId="4" xfId="0" applyFont="1" applyFill="1" applyBorder="1" applyAlignment="1">
      <alignment horizontal="left" vertical="top" wrapText="1"/>
    </xf>
    <xf numFmtId="0" fontId="24" fillId="0" borderId="4" xfId="0" applyFont="1" applyFill="1" applyBorder="1" applyAlignment="1">
      <alignment horizontal="right" vertical="top" wrapText="1"/>
    </xf>
    <xf numFmtId="0" fontId="24" fillId="4" borderId="4" xfId="0" applyFont="1" applyFill="1" applyBorder="1" applyAlignment="1">
      <alignment horizontal="right" vertical="top"/>
    </xf>
    <xf numFmtId="0" fontId="28" fillId="0" borderId="11" xfId="0" applyFont="1" applyFill="1" applyBorder="1" applyAlignment="1">
      <alignment horizontal="left" vertical="top" wrapText="1"/>
    </xf>
    <xf numFmtId="0" fontId="28" fillId="0" borderId="5"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9" fillId="0" borderId="4" xfId="0" applyFont="1" applyFill="1" applyBorder="1" applyAlignment="1">
      <alignment horizontal="right" vertical="top"/>
    </xf>
    <xf numFmtId="176" fontId="28" fillId="0" borderId="4" xfId="0" applyNumberFormat="1" applyFont="1" applyFill="1" applyBorder="1" applyAlignment="1">
      <alignment horizontal="right" vertical="center"/>
    </xf>
    <xf numFmtId="0" fontId="28" fillId="0" borderId="5" xfId="0" applyFont="1" applyFill="1" applyBorder="1" applyAlignment="1">
      <alignment horizontal="center" vertical="top"/>
    </xf>
    <xf numFmtId="0" fontId="28" fillId="0" borderId="15" xfId="0" applyFont="1" applyFill="1" applyBorder="1" applyAlignment="1">
      <alignment horizontal="center" vertical="top"/>
    </xf>
    <xf numFmtId="0" fontId="28" fillId="0" borderId="6" xfId="0" applyFont="1" applyFill="1" applyBorder="1" applyAlignment="1">
      <alignment horizontal="center" vertical="top"/>
    </xf>
    <xf numFmtId="176" fontId="28" fillId="0" borderId="4" xfId="0" applyNumberFormat="1" applyFont="1" applyFill="1" applyBorder="1" applyAlignment="1">
      <alignment horizontal="right" vertical="top"/>
    </xf>
    <xf numFmtId="37" fontId="5" fillId="0" borderId="1" xfId="0" applyNumberFormat="1" applyFont="1" applyFill="1" applyBorder="1" applyAlignment="1">
      <alignment/>
    </xf>
    <xf numFmtId="43" fontId="0" fillId="0" borderId="0" xfId="0" applyNumberFormat="1" applyFill="1" applyAlignment="1">
      <alignment/>
    </xf>
    <xf numFmtId="43" fontId="0" fillId="0" borderId="0" xfId="0" applyNumberFormat="1" applyFill="1" applyAlignment="1">
      <alignment horizontal="center" wrapText="1"/>
    </xf>
    <xf numFmtId="43" fontId="1" fillId="0" borderId="0" xfId="0" applyNumberFormat="1" applyFont="1" applyFill="1" applyAlignment="1">
      <alignment/>
    </xf>
    <xf numFmtId="0" fontId="23" fillId="0" borderId="17" xfId="21" applyFont="1" applyFill="1" applyBorder="1" applyAlignment="1">
      <alignment horizontal="left" vertical="top"/>
      <protection/>
    </xf>
    <xf numFmtId="0" fontId="23" fillId="0" borderId="17" xfId="0" applyFont="1" applyFill="1" applyBorder="1" applyAlignment="1">
      <alignment horizontal="left" vertical="top"/>
    </xf>
    <xf numFmtId="43" fontId="6" fillId="0" borderId="0" xfId="0" applyNumberFormat="1" applyFont="1" applyAlignment="1">
      <alignment/>
    </xf>
    <xf numFmtId="37" fontId="6" fillId="0" borderId="0" xfId="0" applyNumberFormat="1" applyFont="1" applyFill="1" applyAlignment="1">
      <alignment/>
    </xf>
    <xf numFmtId="0" fontId="6" fillId="0" borderId="0" xfId="0" applyFont="1" applyFill="1" applyAlignment="1">
      <alignment/>
    </xf>
    <xf numFmtId="4" fontId="4" fillId="0" borderId="0" xfId="0" applyNumberFormat="1" applyFont="1" applyAlignment="1">
      <alignment horizontal="right"/>
    </xf>
    <xf numFmtId="0" fontId="4" fillId="0" borderId="0" xfId="0" applyFont="1" applyAlignment="1">
      <alignment/>
    </xf>
    <xf numFmtId="3" fontId="5" fillId="0" borderId="2" xfId="0" applyNumberFormat="1" applyFont="1" applyBorder="1" applyAlignment="1">
      <alignment/>
    </xf>
    <xf numFmtId="4" fontId="4" fillId="0" borderId="0" xfId="0" applyNumberFormat="1" applyFont="1" applyFill="1" applyAlignment="1">
      <alignment horizontal="centerContinuous"/>
    </xf>
    <xf numFmtId="171" fontId="5" fillId="0" borderId="0" xfId="0" applyNumberFormat="1" applyFont="1" applyFill="1" applyAlignment="1">
      <alignment/>
    </xf>
    <xf numFmtId="0" fontId="5" fillId="0" borderId="0" xfId="0" applyFont="1" applyFill="1" applyBorder="1" applyAlignment="1">
      <alignment/>
    </xf>
    <xf numFmtId="164" fontId="5" fillId="3" borderId="0" xfId="0" applyNumberFormat="1" applyFont="1" applyFill="1" applyAlignment="1">
      <alignment/>
    </xf>
    <xf numFmtId="0" fontId="5" fillId="0" borderId="0" xfId="0" applyFont="1" applyFill="1" applyBorder="1" applyAlignment="1">
      <alignment horizontal="center"/>
    </xf>
    <xf numFmtId="0" fontId="5" fillId="0" borderId="0" xfId="0" applyFont="1" applyFill="1" applyBorder="1" applyAlignment="1">
      <alignment horizontal="right"/>
    </xf>
    <xf numFmtId="164" fontId="5" fillId="0" borderId="0" xfId="0" applyNumberFormat="1" applyFont="1" applyFill="1" applyBorder="1" applyAlignment="1">
      <alignment/>
    </xf>
    <xf numFmtId="3" fontId="14" fillId="0" borderId="2" xfId="0" applyNumberFormat="1" applyFont="1" applyBorder="1" applyAlignment="1">
      <alignment/>
    </xf>
    <xf numFmtId="4" fontId="5" fillId="5" borderId="0" xfId="0" applyNumberFormat="1" applyFont="1" applyFill="1" applyAlignment="1">
      <alignment horizontal="center"/>
    </xf>
    <xf numFmtId="164" fontId="5" fillId="5" borderId="2" xfId="0" applyNumberFormat="1" applyFont="1" applyFill="1" applyBorder="1" applyAlignment="1">
      <alignment horizontal="center"/>
    </xf>
    <xf numFmtId="4" fontId="5" fillId="5" borderId="0" xfId="0" applyNumberFormat="1" applyFont="1" applyFill="1" applyAlignment="1">
      <alignment/>
    </xf>
    <xf numFmtId="3" fontId="5" fillId="5" borderId="0" xfId="0" applyNumberFormat="1" applyFont="1" applyFill="1" applyAlignment="1">
      <alignment/>
    </xf>
    <xf numFmtId="3" fontId="5" fillId="5" borderId="1" xfId="0" applyNumberFormat="1" applyFont="1" applyFill="1" applyBorder="1" applyAlignment="1">
      <alignment/>
    </xf>
    <xf numFmtId="3" fontId="5" fillId="5" borderId="2" xfId="0" applyNumberFormat="1" applyFont="1" applyFill="1" applyBorder="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TM_Prop Tax_Ferc-Karen"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9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55</xdr:row>
      <xdr:rowOff>152400</xdr:rowOff>
    </xdr:from>
    <xdr:to>
      <xdr:col>8</xdr:col>
      <xdr:colOff>257175</xdr:colOff>
      <xdr:row>58</xdr:row>
      <xdr:rowOff>76200</xdr:rowOff>
    </xdr:to>
    <xdr:sp>
      <xdr:nvSpPr>
        <xdr:cNvPr id="1" name="TextBox 18"/>
        <xdr:cNvSpPr txBox="1">
          <a:spLocks noChangeArrowheads="1"/>
        </xdr:cNvSpPr>
      </xdr:nvSpPr>
      <xdr:spPr>
        <a:xfrm>
          <a:off x="876300" y="9077325"/>
          <a:ext cx="5762625" cy="409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Geneva"/>
              <a:ea typeface="Geneva"/>
              <a:cs typeface="Geneva"/>
            </a:rPr>
            <a:t>The purpose of the property tax adjustment is to look at future expense that we think will be paid. In this test year we looked at what should be paid in 2009.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91"/>
  <sheetViews>
    <sheetView tabSelected="1" workbookViewId="0" topLeftCell="A1">
      <selection activeCell="I13" sqref="I13"/>
    </sheetView>
  </sheetViews>
  <sheetFormatPr defaultColWidth="9.00390625" defaultRowHeight="12.75"/>
  <cols>
    <col min="1" max="1" width="3.125" style="2" customWidth="1"/>
    <col min="2" max="3" width="10.625" style="2" customWidth="1"/>
    <col min="4" max="4" width="4.50390625" style="2" customWidth="1"/>
    <col min="5" max="5" width="11.375" style="2" customWidth="1"/>
    <col min="6" max="9" width="10.625" style="2" customWidth="1"/>
    <col min="10" max="10" width="3.00390625" style="2" customWidth="1"/>
    <col min="11" max="11" width="10.625" style="2" customWidth="1"/>
    <col min="12" max="12" width="19.375" style="2" customWidth="1"/>
    <col min="13" max="13" width="5.125" style="5" customWidth="1"/>
    <col min="14" max="16384" width="10.625" style="2" customWidth="1"/>
  </cols>
  <sheetData>
    <row r="1" spans="1:19" ht="12">
      <c r="A1" s="155" t="s">
        <v>58</v>
      </c>
      <c r="B1" s="21"/>
      <c r="C1" s="21"/>
      <c r="D1" s="22"/>
      <c r="E1" s="22"/>
      <c r="F1" s="22"/>
      <c r="G1" s="21"/>
      <c r="H1" s="21"/>
      <c r="I1" s="21"/>
      <c r="J1" s="1"/>
      <c r="K1" s="155" t="s">
        <v>58</v>
      </c>
      <c r="L1" s="21"/>
      <c r="M1" s="22"/>
      <c r="N1" s="22"/>
      <c r="O1" s="22"/>
      <c r="P1" s="21"/>
      <c r="Q1" s="2" t="s">
        <v>0</v>
      </c>
      <c r="R1" s="2" t="s">
        <v>6</v>
      </c>
      <c r="S1" s="2" t="s">
        <v>1</v>
      </c>
    </row>
    <row r="2" spans="1:19" ht="12">
      <c r="A2" s="21"/>
      <c r="B2" s="23"/>
      <c r="C2" s="21"/>
      <c r="D2" s="22"/>
      <c r="E2" s="22"/>
      <c r="F2" s="22"/>
      <c r="G2" s="21"/>
      <c r="H2" s="21"/>
      <c r="I2" s="21"/>
      <c r="J2" s="1"/>
      <c r="K2" s="21"/>
      <c r="L2" s="21"/>
      <c r="M2" s="22"/>
      <c r="N2" s="22"/>
      <c r="O2" s="22"/>
      <c r="P2" s="21"/>
      <c r="R2" s="24" t="s">
        <v>2</v>
      </c>
      <c r="S2" s="24" t="s">
        <v>3</v>
      </c>
    </row>
    <row r="3" spans="1:19" ht="12">
      <c r="A3" s="21" t="s">
        <v>4</v>
      </c>
      <c r="B3" s="21"/>
      <c r="C3" s="21"/>
      <c r="D3" s="22"/>
      <c r="E3" s="22"/>
      <c r="F3" s="22"/>
      <c r="G3" s="21"/>
      <c r="H3" s="21"/>
      <c r="I3" s="21"/>
      <c r="J3" s="1"/>
      <c r="K3" s="21" t="s">
        <v>5</v>
      </c>
      <c r="L3" s="21"/>
      <c r="M3" s="22"/>
      <c r="N3" s="22"/>
      <c r="O3" s="22"/>
      <c r="P3" s="21"/>
      <c r="R3" s="2" t="s">
        <v>6</v>
      </c>
      <c r="S3" s="2" t="s">
        <v>7</v>
      </c>
    </row>
    <row r="4" spans="1:16" ht="12">
      <c r="A4" s="51" t="s">
        <v>119</v>
      </c>
      <c r="B4" s="25"/>
      <c r="C4" s="21"/>
      <c r="D4" s="22"/>
      <c r="E4" s="22"/>
      <c r="F4" s="22"/>
      <c r="G4" s="21"/>
      <c r="H4" s="21"/>
      <c r="I4" s="21"/>
      <c r="J4" s="1"/>
      <c r="K4" s="26" t="str">
        <f>A4</f>
        <v>For the Twelve Months Ended September 30, 2008</v>
      </c>
      <c r="L4" s="27"/>
      <c r="M4" s="22"/>
      <c r="N4" s="22"/>
      <c r="O4" s="22"/>
      <c r="P4" s="21"/>
    </row>
    <row r="5" spans="1:17" ht="15.75">
      <c r="A5" s="21"/>
      <c r="B5" s="21"/>
      <c r="C5" s="28"/>
      <c r="D5" s="28"/>
      <c r="E5" s="28"/>
      <c r="F5" s="28"/>
      <c r="G5" s="21"/>
      <c r="H5" s="21"/>
      <c r="I5" s="21"/>
      <c r="J5" s="1"/>
      <c r="K5" s="1"/>
      <c r="L5" s="1"/>
      <c r="M5" s="7"/>
      <c r="N5" s="1"/>
      <c r="O5" s="1"/>
      <c r="P5" s="1"/>
      <c r="Q5" s="29"/>
    </row>
    <row r="6" spans="1:16" ht="12">
      <c r="A6" s="1"/>
      <c r="B6" s="1"/>
      <c r="C6" s="1"/>
      <c r="D6" s="1"/>
      <c r="E6" s="1"/>
      <c r="F6" s="1"/>
      <c r="G6" s="1"/>
      <c r="H6" s="1"/>
      <c r="I6" s="1"/>
      <c r="J6" s="1"/>
      <c r="K6" s="1"/>
      <c r="L6" s="1"/>
      <c r="M6" s="7"/>
      <c r="N6" s="1"/>
      <c r="O6" s="1"/>
      <c r="P6" s="1"/>
    </row>
    <row r="7" spans="1:16" ht="12">
      <c r="A7" s="1"/>
      <c r="B7" s="1"/>
      <c r="C7" s="1"/>
      <c r="D7" s="1"/>
      <c r="E7" s="1"/>
      <c r="F7" s="1"/>
      <c r="G7" s="1"/>
      <c r="H7" s="9"/>
      <c r="I7" s="9"/>
      <c r="J7" s="1"/>
      <c r="K7" s="1"/>
      <c r="L7" s="1"/>
      <c r="M7" s="7"/>
      <c r="N7" s="1"/>
      <c r="O7" s="1"/>
      <c r="P7" s="1"/>
    </row>
    <row r="8" spans="1:16" ht="12">
      <c r="A8" s="1"/>
      <c r="B8" s="1"/>
      <c r="C8" s="1"/>
      <c r="D8" s="1"/>
      <c r="E8" s="7" t="s">
        <v>8</v>
      </c>
      <c r="F8" s="163" t="s">
        <v>9</v>
      </c>
      <c r="G8" s="7" t="s">
        <v>10</v>
      </c>
      <c r="H8" s="31"/>
      <c r="I8" s="31"/>
      <c r="J8" s="1"/>
      <c r="K8" s="1"/>
      <c r="L8" s="1"/>
      <c r="M8" s="7"/>
      <c r="N8" s="7" t="s">
        <v>8</v>
      </c>
      <c r="O8" s="7" t="s">
        <v>9</v>
      </c>
      <c r="P8" s="7" t="s">
        <v>10</v>
      </c>
    </row>
    <row r="9" spans="1:16" ht="12">
      <c r="A9" s="1"/>
      <c r="B9" s="1"/>
      <c r="C9" s="1"/>
      <c r="D9" s="1"/>
      <c r="E9" s="32"/>
      <c r="F9" s="164"/>
      <c r="G9" s="32"/>
      <c r="H9" s="33"/>
      <c r="I9" s="33"/>
      <c r="J9" s="1"/>
      <c r="K9" s="1"/>
      <c r="L9" s="1"/>
      <c r="M9" s="7"/>
      <c r="N9" s="1"/>
      <c r="O9" s="1"/>
      <c r="P9" s="1"/>
    </row>
    <row r="10" spans="1:16" ht="12">
      <c r="A10" s="1" t="s">
        <v>11</v>
      </c>
      <c r="B10" s="34"/>
      <c r="C10" s="1"/>
      <c r="D10" s="1"/>
      <c r="E10" s="1"/>
      <c r="F10" s="165"/>
      <c r="G10" s="1"/>
      <c r="H10" s="9"/>
      <c r="I10" s="9"/>
      <c r="J10" s="1"/>
      <c r="K10" s="1" t="s">
        <v>11</v>
      </c>
      <c r="L10" s="1"/>
      <c r="M10" s="7"/>
      <c r="N10" s="35"/>
      <c r="O10" s="35"/>
      <c r="P10" s="35"/>
    </row>
    <row r="11" spans="1:16" ht="12">
      <c r="A11" s="1"/>
      <c r="B11" s="34"/>
      <c r="C11" s="1"/>
      <c r="D11" s="1"/>
      <c r="E11" s="1"/>
      <c r="F11" s="165"/>
      <c r="G11" s="1"/>
      <c r="H11" s="9"/>
      <c r="I11" s="9"/>
      <c r="J11" s="1"/>
      <c r="K11" s="1"/>
      <c r="L11" s="1"/>
      <c r="M11" s="7"/>
      <c r="N11" s="1"/>
      <c r="O11" s="1"/>
      <c r="P11" s="1"/>
    </row>
    <row r="12" spans="1:16" ht="12">
      <c r="A12" s="34"/>
      <c r="B12" s="1" t="s">
        <v>12</v>
      </c>
      <c r="C12" s="34"/>
      <c r="D12" s="1"/>
      <c r="E12" s="36">
        <f>E77</f>
        <v>3227286</v>
      </c>
      <c r="F12" s="166">
        <f>F77</f>
        <v>2084504</v>
      </c>
      <c r="G12" s="36">
        <f>G77</f>
        <v>1142782</v>
      </c>
      <c r="H12" s="37"/>
      <c r="I12" s="37"/>
      <c r="J12" s="1"/>
      <c r="K12" s="1" t="s">
        <v>13</v>
      </c>
      <c r="L12" s="1"/>
      <c r="M12" s="7"/>
      <c r="N12" s="36">
        <f>N66</f>
        <v>-22580</v>
      </c>
      <c r="O12" s="36">
        <f>O66</f>
        <v>-16016</v>
      </c>
      <c r="P12" s="36">
        <f>P66</f>
        <v>-6564</v>
      </c>
    </row>
    <row r="13" spans="1:16" ht="12">
      <c r="A13" s="34"/>
      <c r="B13" s="1"/>
      <c r="C13" s="34"/>
      <c r="D13" s="1"/>
      <c r="E13" s="36"/>
      <c r="F13" s="166"/>
      <c r="G13" s="36"/>
      <c r="H13" s="37"/>
      <c r="I13" s="37"/>
      <c r="J13" s="1"/>
      <c r="K13" s="1"/>
      <c r="L13" s="1"/>
      <c r="M13" s="7"/>
      <c r="N13" s="36"/>
      <c r="O13" s="36"/>
      <c r="P13" s="36"/>
    </row>
    <row r="14" spans="1:16" ht="12">
      <c r="A14" s="34"/>
      <c r="B14" s="1" t="s">
        <v>14</v>
      </c>
      <c r="C14" s="34"/>
      <c r="D14" s="1"/>
      <c r="E14" s="36">
        <f>E78</f>
        <v>35512</v>
      </c>
      <c r="F14" s="166">
        <f>F78</f>
        <v>-642748</v>
      </c>
      <c r="G14" s="36">
        <f>G78</f>
        <v>678260</v>
      </c>
      <c r="H14" s="37"/>
      <c r="I14" s="37"/>
      <c r="J14" s="1"/>
      <c r="K14" s="1" t="s">
        <v>15</v>
      </c>
      <c r="L14" s="1"/>
      <c r="M14" s="7"/>
      <c r="N14" s="36">
        <f>N67</f>
        <v>-110843</v>
      </c>
      <c r="O14" s="36">
        <f>O67</f>
        <v>-280237</v>
      </c>
      <c r="P14" s="36">
        <f>P67</f>
        <v>169394</v>
      </c>
    </row>
    <row r="15" spans="1:16" ht="12">
      <c r="A15" s="34"/>
      <c r="B15" s="1"/>
      <c r="C15" s="34"/>
      <c r="D15" s="1"/>
      <c r="E15" s="36"/>
      <c r="F15" s="166"/>
      <c r="G15" s="36"/>
      <c r="H15" s="37"/>
      <c r="I15" s="37"/>
      <c r="J15" s="1"/>
      <c r="K15" s="1"/>
      <c r="L15" s="1"/>
      <c r="M15" s="7"/>
      <c r="N15" s="36"/>
      <c r="O15" s="36"/>
      <c r="P15" s="36"/>
    </row>
    <row r="16" spans="1:16" s="3" customFormat="1" ht="12">
      <c r="A16" s="34"/>
      <c r="B16" s="34" t="s">
        <v>16</v>
      </c>
      <c r="C16" s="34"/>
      <c r="D16" s="34"/>
      <c r="E16" s="36">
        <f>E79</f>
        <v>4708</v>
      </c>
      <c r="F16" s="166">
        <f>F79</f>
        <v>3064</v>
      </c>
      <c r="G16" s="36">
        <f>G79</f>
        <v>1644</v>
      </c>
      <c r="H16" s="37"/>
      <c r="I16" s="37"/>
      <c r="J16" s="34"/>
      <c r="K16" s="1" t="s">
        <v>17</v>
      </c>
      <c r="L16" s="1"/>
      <c r="M16" s="7"/>
      <c r="N16" s="36">
        <f>N68</f>
        <v>-1118</v>
      </c>
      <c r="O16" s="36">
        <f>O68</f>
        <v>-755</v>
      </c>
      <c r="P16" s="36">
        <f>P68</f>
        <v>-363</v>
      </c>
    </row>
    <row r="17" spans="1:16" ht="12">
      <c r="A17" s="1"/>
      <c r="B17" s="34"/>
      <c r="C17" s="1"/>
      <c r="D17" s="1"/>
      <c r="E17" s="36"/>
      <c r="F17" s="166"/>
      <c r="G17" s="36"/>
      <c r="H17" s="37"/>
      <c r="I17" s="37"/>
      <c r="J17" s="1"/>
      <c r="K17" s="1"/>
      <c r="L17" s="1"/>
      <c r="M17" s="7"/>
      <c r="N17" s="36"/>
      <c r="O17" s="36"/>
      <c r="P17" s="36"/>
    </row>
    <row r="18" spans="1:16" ht="12">
      <c r="A18" s="1" t="s">
        <v>18</v>
      </c>
      <c r="B18" s="34"/>
      <c r="C18" s="82">
        <v>0.012216</v>
      </c>
      <c r="D18" s="1"/>
      <c r="E18" s="36">
        <f>F18+G18+H18</f>
        <v>-22266</v>
      </c>
      <c r="F18" s="166"/>
      <c r="G18" s="36">
        <f>-(G12+G14+G16)*C18</f>
        <v>-22266</v>
      </c>
      <c r="H18" s="37"/>
      <c r="I18" s="37"/>
      <c r="J18" s="1"/>
      <c r="K18" s="1" t="s">
        <v>18</v>
      </c>
      <c r="L18" s="83">
        <f>C18</f>
        <v>0.012216</v>
      </c>
      <c r="M18" s="7"/>
      <c r="N18" s="38">
        <f>O18+P18</f>
        <v>-1985</v>
      </c>
      <c r="O18" s="38"/>
      <c r="P18" s="38">
        <f>(P12+P14+P16)*-L18</f>
        <v>-1985</v>
      </c>
    </row>
    <row r="19" spans="1:16" ht="12">
      <c r="A19" s="1"/>
      <c r="B19" s="34"/>
      <c r="C19" s="39"/>
      <c r="D19" s="1"/>
      <c r="E19" s="40"/>
      <c r="F19" s="167"/>
      <c r="G19" s="40"/>
      <c r="H19" s="37"/>
      <c r="I19" s="37"/>
      <c r="J19" s="1"/>
      <c r="K19" s="1"/>
      <c r="L19" s="1"/>
      <c r="M19" s="7"/>
      <c r="N19" s="36"/>
      <c r="O19" s="36"/>
      <c r="P19" s="36"/>
    </row>
    <row r="20" spans="1:16" ht="12">
      <c r="A20" s="1" t="s">
        <v>19</v>
      </c>
      <c r="B20" s="34"/>
      <c r="C20" s="1"/>
      <c r="D20" s="1"/>
      <c r="E20" s="36">
        <f>F20+G20</f>
        <v>3245240</v>
      </c>
      <c r="F20" s="166">
        <f>SUM(F12:F18)</f>
        <v>1444820</v>
      </c>
      <c r="G20" s="36">
        <f>SUM(G12:G18)</f>
        <v>1800420</v>
      </c>
      <c r="H20" s="37"/>
      <c r="I20" s="37"/>
      <c r="J20" s="1"/>
      <c r="K20" s="1" t="s">
        <v>19</v>
      </c>
      <c r="L20" s="1"/>
      <c r="M20" s="7"/>
      <c r="N20" s="38">
        <f>O20+P20</f>
        <v>-136526</v>
      </c>
      <c r="O20" s="38">
        <f>SUM(O12:O18)</f>
        <v>-297008</v>
      </c>
      <c r="P20" s="38">
        <f>SUM(P12:P18)</f>
        <v>160482</v>
      </c>
    </row>
    <row r="21" spans="1:16" ht="12">
      <c r="A21" s="1"/>
      <c r="B21" s="34"/>
      <c r="C21" s="1"/>
      <c r="D21" s="1"/>
      <c r="E21" s="38"/>
      <c r="F21" s="168"/>
      <c r="G21" s="38"/>
      <c r="H21" s="37"/>
      <c r="I21" s="37"/>
      <c r="J21" s="1"/>
      <c r="K21" s="1"/>
      <c r="L21" s="1"/>
      <c r="M21" s="7"/>
      <c r="N21" s="36"/>
      <c r="O21" s="36"/>
      <c r="P21" s="36"/>
    </row>
    <row r="22" spans="1:16" ht="12">
      <c r="A22" s="1" t="s">
        <v>20</v>
      </c>
      <c r="B22" s="34"/>
      <c r="C22" s="1"/>
      <c r="D22" s="1"/>
      <c r="E22" s="36">
        <f>F22+G22</f>
        <v>-3245240</v>
      </c>
      <c r="F22" s="166">
        <f>-F20</f>
        <v>-1444820</v>
      </c>
      <c r="G22" s="36">
        <f>-G20</f>
        <v>-1800420</v>
      </c>
      <c r="H22" s="37"/>
      <c r="I22" s="37"/>
      <c r="J22" s="1"/>
      <c r="K22" s="1" t="s">
        <v>20</v>
      </c>
      <c r="L22" s="1"/>
      <c r="M22" s="7"/>
      <c r="N22" s="36">
        <f>O22+P22</f>
        <v>136526</v>
      </c>
      <c r="O22" s="36">
        <f>-O20</f>
        <v>297008</v>
      </c>
      <c r="P22" s="36">
        <f>-P20</f>
        <v>-160482</v>
      </c>
    </row>
    <row r="23" spans="1:16" ht="12">
      <c r="A23" s="1"/>
      <c r="B23" s="34"/>
      <c r="C23" s="1"/>
      <c r="D23" s="1"/>
      <c r="E23" s="36"/>
      <c r="F23" s="166"/>
      <c r="G23" s="36"/>
      <c r="H23" s="37"/>
      <c r="I23" s="37"/>
      <c r="J23" s="1"/>
      <c r="K23" s="1"/>
      <c r="L23" s="1"/>
      <c r="M23" s="7"/>
      <c r="N23" s="36"/>
      <c r="O23" s="36"/>
      <c r="P23" s="36"/>
    </row>
    <row r="24" spans="1:16" ht="12">
      <c r="A24" s="1" t="s">
        <v>21</v>
      </c>
      <c r="B24" s="34"/>
      <c r="C24" s="156">
        <v>0.35</v>
      </c>
      <c r="D24" s="1"/>
      <c r="E24" s="36">
        <f>F24+G24+H24</f>
        <v>-1135834</v>
      </c>
      <c r="F24" s="166">
        <f>F22*C24</f>
        <v>-505687</v>
      </c>
      <c r="G24" s="36">
        <f>G22*C24</f>
        <v>-630147</v>
      </c>
      <c r="H24" s="37"/>
      <c r="I24" s="37"/>
      <c r="J24" s="1"/>
      <c r="K24" s="1" t="s">
        <v>21</v>
      </c>
      <c r="L24" s="156">
        <v>0.35</v>
      </c>
      <c r="M24" s="7"/>
      <c r="N24" s="38">
        <f>O24+P24</f>
        <v>47784</v>
      </c>
      <c r="O24" s="38">
        <f>O22*L24</f>
        <v>103953</v>
      </c>
      <c r="P24" s="38">
        <f>P22*L24</f>
        <v>-56169</v>
      </c>
    </row>
    <row r="25" spans="1:16" ht="12">
      <c r="A25" s="1"/>
      <c r="B25" s="34"/>
      <c r="C25" s="1"/>
      <c r="D25" s="1"/>
      <c r="E25" s="38"/>
      <c r="F25" s="168"/>
      <c r="G25" s="38"/>
      <c r="H25" s="37"/>
      <c r="I25" s="37"/>
      <c r="J25" s="1"/>
      <c r="K25" s="1"/>
      <c r="L25" s="1"/>
      <c r="M25" s="7"/>
      <c r="N25" s="36"/>
      <c r="O25" s="36"/>
      <c r="P25" s="36"/>
    </row>
    <row r="26" spans="1:16" ht="12">
      <c r="A26" s="1" t="s">
        <v>22</v>
      </c>
      <c r="B26" s="34"/>
      <c r="C26" s="1"/>
      <c r="D26" s="1"/>
      <c r="E26" s="36">
        <f>F26+G26+H26</f>
        <v>-2109406</v>
      </c>
      <c r="F26" s="166">
        <f>F22-F24</f>
        <v>-939133</v>
      </c>
      <c r="G26" s="36">
        <f>G22-G24</f>
        <v>-1170273</v>
      </c>
      <c r="H26" s="37"/>
      <c r="I26" s="37"/>
      <c r="J26" s="1"/>
      <c r="K26" s="1" t="s">
        <v>22</v>
      </c>
      <c r="L26" s="1"/>
      <c r="M26" s="7"/>
      <c r="N26" s="36">
        <f>O26+P26</f>
        <v>88742</v>
      </c>
      <c r="O26" s="36">
        <f>O22-O24</f>
        <v>193055</v>
      </c>
      <c r="P26" s="36">
        <f>P22-P24</f>
        <v>-104313</v>
      </c>
    </row>
    <row r="27" spans="1:16" ht="12">
      <c r="A27" s="1"/>
      <c r="B27" s="34"/>
      <c r="C27" s="1"/>
      <c r="D27" s="1"/>
      <c r="E27" s="36"/>
      <c r="F27" s="36"/>
      <c r="G27" s="36"/>
      <c r="H27" s="37"/>
      <c r="I27" s="37"/>
      <c r="J27" s="1"/>
      <c r="K27" s="1"/>
      <c r="L27" s="1"/>
      <c r="M27" s="7"/>
      <c r="N27" s="36"/>
      <c r="O27" s="36"/>
      <c r="P27" s="36"/>
    </row>
    <row r="28" spans="1:16" ht="12">
      <c r="A28" s="1"/>
      <c r="B28" s="1"/>
      <c r="C28" s="1"/>
      <c r="D28" s="1"/>
      <c r="E28" s="1"/>
      <c r="F28" s="1"/>
      <c r="G28" s="1"/>
      <c r="H28" s="1"/>
      <c r="I28" s="1"/>
      <c r="J28" s="1"/>
      <c r="K28" s="1"/>
      <c r="L28" s="1"/>
      <c r="M28" s="7"/>
      <c r="N28" s="1"/>
      <c r="O28" s="1"/>
      <c r="P28" s="1"/>
    </row>
    <row r="29" spans="1:16" ht="12">
      <c r="A29" s="34"/>
      <c r="B29" s="1"/>
      <c r="C29" s="1"/>
      <c r="D29" s="1"/>
      <c r="E29" s="1"/>
      <c r="F29" s="1"/>
      <c r="G29" s="1"/>
      <c r="H29" s="6"/>
      <c r="I29" s="6"/>
      <c r="J29" s="1"/>
      <c r="K29" s="1"/>
      <c r="L29" s="1"/>
      <c r="M29" s="7"/>
      <c r="N29" s="1"/>
      <c r="O29" s="1"/>
      <c r="P29" s="1"/>
    </row>
    <row r="30" spans="1:16" ht="12">
      <c r="A30" s="34"/>
      <c r="B30" s="1"/>
      <c r="C30" s="1"/>
      <c r="D30" s="1"/>
      <c r="E30" s="1"/>
      <c r="F30" s="1"/>
      <c r="G30" s="1"/>
      <c r="H30" s="41"/>
      <c r="I30" s="41"/>
      <c r="J30" s="1"/>
      <c r="K30" s="1"/>
      <c r="L30" s="1"/>
      <c r="M30" s="7"/>
      <c r="N30" s="1"/>
      <c r="O30" s="1"/>
      <c r="P30" s="1"/>
    </row>
    <row r="31" spans="1:16" ht="12">
      <c r="A31" s="46"/>
      <c r="B31" s="1"/>
      <c r="C31" s="1"/>
      <c r="D31" s="1"/>
      <c r="E31" s="155" t="s">
        <v>58</v>
      </c>
      <c r="F31" s="34"/>
      <c r="G31" s="1"/>
      <c r="H31" s="1"/>
      <c r="I31" s="1"/>
      <c r="J31" s="1"/>
      <c r="K31" s="155" t="s">
        <v>58</v>
      </c>
      <c r="L31" s="21"/>
      <c r="M31" s="22"/>
      <c r="N31" s="22"/>
      <c r="O31" s="22"/>
      <c r="P31" s="21"/>
    </row>
    <row r="32" spans="1:16" ht="12">
      <c r="A32" s="42"/>
      <c r="B32" s="42"/>
      <c r="C32" s="43"/>
      <c r="D32" s="1"/>
      <c r="E32" s="7"/>
      <c r="F32" s="34"/>
      <c r="G32" s="1"/>
      <c r="H32" s="1"/>
      <c r="I32" s="1"/>
      <c r="J32" s="1"/>
      <c r="K32" s="21"/>
      <c r="L32" s="21"/>
      <c r="M32" s="22"/>
      <c r="N32" s="22"/>
      <c r="O32" s="22"/>
      <c r="P32" s="21"/>
    </row>
    <row r="33" spans="1:16" ht="12">
      <c r="A33" s="1"/>
      <c r="B33" s="1"/>
      <c r="C33" s="43"/>
      <c r="D33" s="1"/>
      <c r="E33" s="7" t="s">
        <v>4</v>
      </c>
      <c r="F33" s="34"/>
      <c r="G33" s="1"/>
      <c r="H33" s="1"/>
      <c r="I33" s="1"/>
      <c r="J33" s="1"/>
      <c r="K33" s="21" t="s">
        <v>5</v>
      </c>
      <c r="L33" s="21"/>
      <c r="M33" s="22"/>
      <c r="N33" s="22"/>
      <c r="O33" s="22"/>
      <c r="P33" s="21"/>
    </row>
    <row r="34" spans="1:16" ht="12">
      <c r="A34" s="1"/>
      <c r="B34" s="1"/>
      <c r="C34" s="1"/>
      <c r="D34" s="1"/>
      <c r="E34" s="8" t="str">
        <f>A4</f>
        <v>For the Twelve Months Ended September 30, 2008</v>
      </c>
      <c r="F34" s="34"/>
      <c r="G34" s="1"/>
      <c r="H34" s="1"/>
      <c r="I34" s="1"/>
      <c r="J34" s="1"/>
      <c r="K34" s="25" t="str">
        <f>K4</f>
        <v>For the Twelve Months Ended September 30, 2008</v>
      </c>
      <c r="L34" s="21"/>
      <c r="M34" s="22"/>
      <c r="N34" s="22"/>
      <c r="O34" s="22"/>
      <c r="P34" s="21"/>
    </row>
    <row r="35" spans="1:16" ht="12">
      <c r="A35" s="1"/>
      <c r="B35" s="1"/>
      <c r="C35" s="1"/>
      <c r="D35" s="1"/>
      <c r="E35" s="1"/>
      <c r="F35" s="1"/>
      <c r="G35" s="1"/>
      <c r="H35" s="1"/>
      <c r="I35" s="1"/>
      <c r="J35" s="1"/>
      <c r="K35" s="1"/>
      <c r="L35" s="1"/>
      <c r="M35" s="7"/>
      <c r="N35" s="1"/>
      <c r="O35" s="1"/>
      <c r="P35" s="1"/>
    </row>
    <row r="36" spans="1:16" ht="12">
      <c r="A36" s="57" t="s">
        <v>120</v>
      </c>
      <c r="B36" s="34"/>
      <c r="C36" s="1"/>
      <c r="D36" s="1"/>
      <c r="E36" s="1"/>
      <c r="F36" s="1"/>
      <c r="G36" s="1"/>
      <c r="H36" s="1"/>
      <c r="I36" s="1"/>
      <c r="J36" s="1"/>
      <c r="K36" s="1" t="str">
        <f>A36</f>
        <v>Functionalization based on Plant Balances at 9/30/2008</v>
      </c>
      <c r="L36" s="1"/>
      <c r="M36" s="7"/>
      <c r="N36" s="1"/>
      <c r="O36" s="1"/>
      <c r="P36" s="1"/>
    </row>
    <row r="37" spans="1:16" ht="12">
      <c r="A37" s="1"/>
      <c r="B37" s="34"/>
      <c r="C37" s="1"/>
      <c r="D37" s="1"/>
      <c r="E37" s="31" t="s">
        <v>8</v>
      </c>
      <c r="F37" s="31" t="s">
        <v>9</v>
      </c>
      <c r="G37" s="31" t="s">
        <v>10</v>
      </c>
      <c r="H37" s="31" t="s">
        <v>23</v>
      </c>
      <c r="I37" s="31" t="s">
        <v>60</v>
      </c>
      <c r="J37" s="1"/>
      <c r="K37" s="1"/>
      <c r="L37" s="1"/>
      <c r="M37" s="7"/>
      <c r="N37" s="7" t="s">
        <v>8</v>
      </c>
      <c r="O37" s="7" t="s">
        <v>9</v>
      </c>
      <c r="P37" s="7" t="s">
        <v>10</v>
      </c>
    </row>
    <row r="38" spans="1:16" ht="12">
      <c r="A38" s="9" t="s">
        <v>24</v>
      </c>
      <c r="B38" s="34"/>
      <c r="C38" s="1"/>
      <c r="D38" s="1"/>
      <c r="E38" s="36">
        <f>SUM(F38:I38)</f>
        <v>2999178</v>
      </c>
      <c r="F38" s="36">
        <f>ROUND(F$43*F46,0)</f>
        <v>-309341</v>
      </c>
      <c r="G38" s="36">
        <f aca="true" t="shared" si="0" ref="F38:H41">ROUND(G$43*G46,0)</f>
        <v>314108</v>
      </c>
      <c r="H38" s="36">
        <f t="shared" si="0"/>
        <v>185160</v>
      </c>
      <c r="I38" s="36">
        <f>ROUND(I$43*I46,0)</f>
        <v>2809251</v>
      </c>
      <c r="J38" s="1"/>
      <c r="K38" s="1" t="s">
        <v>25</v>
      </c>
      <c r="L38" s="1"/>
      <c r="M38" s="7"/>
      <c r="N38" s="36">
        <f>O38+P38</f>
        <v>-22580</v>
      </c>
      <c r="O38" s="36">
        <f aca="true" t="shared" si="1" ref="O38:P40">ROUND(O$42*O45,0)</f>
        <v>-22580</v>
      </c>
      <c r="P38" s="36">
        <f t="shared" si="1"/>
        <v>0</v>
      </c>
    </row>
    <row r="39" spans="1:16" ht="12">
      <c r="A39" s="9" t="s">
        <v>26</v>
      </c>
      <c r="B39" s="34"/>
      <c r="C39" s="1"/>
      <c r="D39" s="1"/>
      <c r="E39" s="36">
        <f>SUM(F39:I39)</f>
        <v>228108</v>
      </c>
      <c r="F39" s="36">
        <f t="shared" si="0"/>
        <v>-262851</v>
      </c>
      <c r="G39" s="36">
        <f t="shared" si="0"/>
        <v>312313</v>
      </c>
      <c r="H39" s="36">
        <f t="shared" si="0"/>
        <v>24490</v>
      </c>
      <c r="I39" s="36">
        <f>ROUND(I$43*I47,0)</f>
        <v>154156</v>
      </c>
      <c r="J39" s="1"/>
      <c r="K39" s="1" t="s">
        <v>14</v>
      </c>
      <c r="L39" s="1"/>
      <c r="M39" s="7"/>
      <c r="N39" s="36">
        <f>O39+P39</f>
        <v>-110843</v>
      </c>
      <c r="O39" s="36">
        <f t="shared" si="1"/>
        <v>-280237</v>
      </c>
      <c r="P39" s="36">
        <f t="shared" si="1"/>
        <v>169394</v>
      </c>
    </row>
    <row r="40" spans="1:16" ht="12">
      <c r="A40" s="9" t="s">
        <v>14</v>
      </c>
      <c r="B40" s="34"/>
      <c r="C40" s="1"/>
      <c r="D40" s="1"/>
      <c r="E40" s="36">
        <f>SUM(F40:I40)</f>
        <v>35512</v>
      </c>
      <c r="F40" s="36">
        <f t="shared" si="0"/>
        <v>-642748</v>
      </c>
      <c r="G40" s="36">
        <f>ROUND(G$43*G48,0)-1</f>
        <v>678180</v>
      </c>
      <c r="H40" s="36">
        <f t="shared" si="0"/>
        <v>80</v>
      </c>
      <c r="I40" s="36">
        <f>ROUND(I$43*I48,0)</f>
        <v>0</v>
      </c>
      <c r="J40" s="1"/>
      <c r="K40" s="1" t="s">
        <v>16</v>
      </c>
      <c r="L40" s="1"/>
      <c r="M40" s="7"/>
      <c r="N40" s="36">
        <f>O40+P40</f>
        <v>-1118</v>
      </c>
      <c r="O40" s="36">
        <f t="shared" si="1"/>
        <v>-3607</v>
      </c>
      <c r="P40" s="36">
        <f t="shared" si="1"/>
        <v>2489</v>
      </c>
    </row>
    <row r="41" spans="1:16" ht="12">
      <c r="A41" s="157" t="s">
        <v>16</v>
      </c>
      <c r="B41" s="34"/>
      <c r="C41" s="1"/>
      <c r="D41" s="1"/>
      <c r="E41" s="36">
        <f>SUM(F41:I41)</f>
        <v>4708</v>
      </c>
      <c r="F41" s="36">
        <f t="shared" si="0"/>
        <v>-10416</v>
      </c>
      <c r="G41" s="36">
        <f t="shared" si="0"/>
        <v>15124</v>
      </c>
      <c r="H41" s="36">
        <f t="shared" si="0"/>
        <v>0</v>
      </c>
      <c r="I41" s="36">
        <f>ROUND(I$43*I49,0)</f>
        <v>0</v>
      </c>
      <c r="J41" s="1"/>
      <c r="K41" s="1"/>
      <c r="L41" s="1"/>
      <c r="M41" s="7"/>
      <c r="N41" s="40"/>
      <c r="O41" s="40"/>
      <c r="P41" s="40"/>
    </row>
    <row r="42" spans="1:16" ht="12">
      <c r="A42" s="34"/>
      <c r="B42" s="34"/>
      <c r="C42" s="1"/>
      <c r="D42" s="1"/>
      <c r="E42" s="40"/>
      <c r="F42" s="40"/>
      <c r="G42" s="40"/>
      <c r="H42" s="40"/>
      <c r="I42" s="40"/>
      <c r="J42" s="1"/>
      <c r="K42" s="1" t="s">
        <v>27</v>
      </c>
      <c r="L42" s="1"/>
      <c r="M42" s="7"/>
      <c r="N42" s="60">
        <f>O42+P42</f>
        <v>-134541</v>
      </c>
      <c r="O42" s="59">
        <f>Adjust!F12</f>
        <v>-306424</v>
      </c>
      <c r="P42" s="59">
        <f>Adjust!F17</f>
        <v>171883</v>
      </c>
    </row>
    <row r="43" spans="1:16" ht="12">
      <c r="A43" s="34"/>
      <c r="B43" s="9" t="s">
        <v>27</v>
      </c>
      <c r="C43" s="1"/>
      <c r="D43" s="1"/>
      <c r="E43" s="60">
        <f>SUM(F43:I43)</f>
        <v>3267507</v>
      </c>
      <c r="F43" s="59">
        <f>Adjust!E12</f>
        <v>-1225356</v>
      </c>
      <c r="G43" s="59">
        <f>Adjust!E17</f>
        <v>1319726</v>
      </c>
      <c r="H43" s="59">
        <f>Adjust!E22</f>
        <v>209730</v>
      </c>
      <c r="I43" s="59">
        <f>Adjust!E29</f>
        <v>2963407</v>
      </c>
      <c r="J43" s="1"/>
      <c r="K43" s="1"/>
      <c r="L43" s="1"/>
      <c r="M43" s="7"/>
      <c r="N43" s="1"/>
      <c r="O43" s="1"/>
      <c r="P43" s="1"/>
    </row>
    <row r="44" spans="1:16" ht="12">
      <c r="A44" s="1"/>
      <c r="B44" s="34"/>
      <c r="C44" s="1"/>
      <c r="D44" s="1"/>
      <c r="E44" s="1"/>
      <c r="F44" s="1"/>
      <c r="G44" s="1"/>
      <c r="H44" s="1"/>
      <c r="I44" s="1"/>
      <c r="J44" s="1"/>
      <c r="K44" s="1" t="s">
        <v>28</v>
      </c>
      <c r="L44" s="1"/>
      <c r="M44" s="7"/>
      <c r="N44" s="1"/>
      <c r="O44" s="1"/>
      <c r="P44" s="1"/>
    </row>
    <row r="45" spans="1:16" ht="12">
      <c r="A45" s="9" t="s">
        <v>28</v>
      </c>
      <c r="B45" s="34"/>
      <c r="C45" s="1"/>
      <c r="D45" s="1"/>
      <c r="E45" s="1"/>
      <c r="F45" s="1"/>
      <c r="G45" s="1"/>
      <c r="H45" s="1"/>
      <c r="I45" s="1"/>
      <c r="J45" s="1"/>
      <c r="K45" s="1" t="s">
        <v>25</v>
      </c>
      <c r="L45" s="1"/>
      <c r="M45" s="45"/>
      <c r="N45" s="61"/>
      <c r="O45" s="158">
        <f>19026895/258200677</f>
        <v>0.07369</v>
      </c>
      <c r="P45" s="158">
        <v>0</v>
      </c>
    </row>
    <row r="46" spans="1:16" ht="12">
      <c r="A46" s="9" t="s">
        <v>24</v>
      </c>
      <c r="B46" s="34"/>
      <c r="C46" s="1"/>
      <c r="D46" s="1"/>
      <c r="E46" s="61"/>
      <c r="F46" s="63">
        <f>261970346/1037721161</f>
        <v>0.25245</v>
      </c>
      <c r="G46" s="63">
        <f>156215446/656331906</f>
        <v>0.23801</v>
      </c>
      <c r="H46" s="63">
        <f>432004288/489329025</f>
        <v>0.88285</v>
      </c>
      <c r="I46" s="63">
        <f>159870260/168642427</f>
        <v>0.94798</v>
      </c>
      <c r="J46" s="1"/>
      <c r="K46" s="1" t="s">
        <v>14</v>
      </c>
      <c r="L46" s="1"/>
      <c r="M46" s="7"/>
      <c r="N46" s="61"/>
      <c r="O46" s="64">
        <f>236135529/258200677</f>
        <v>0.91454</v>
      </c>
      <c r="P46" s="64">
        <f>118664356/120408386</f>
        <v>0.98552</v>
      </c>
    </row>
    <row r="47" spans="1:16" ht="12">
      <c r="A47" s="9" t="s">
        <v>26</v>
      </c>
      <c r="B47" s="34"/>
      <c r="C47" s="1"/>
      <c r="D47" s="1"/>
      <c r="E47" s="61"/>
      <c r="F47" s="63">
        <f>222600921/1037721161</f>
        <v>0.21451</v>
      </c>
      <c r="G47" s="63">
        <f>155321247/656331906</f>
        <v>0.23665</v>
      </c>
      <c r="H47" s="63">
        <f>57138096/489329025</f>
        <v>0.11677</v>
      </c>
      <c r="I47" s="63">
        <f>8772167/168642427</f>
        <v>0.05202</v>
      </c>
      <c r="J47" s="1"/>
      <c r="K47" s="1" t="s">
        <v>16</v>
      </c>
      <c r="L47" s="1"/>
      <c r="M47" s="7"/>
      <c r="N47" s="61"/>
      <c r="O47" s="64">
        <f>3038253/258200677</f>
        <v>0.01177</v>
      </c>
      <c r="P47" s="64">
        <f>1744030/120408386</f>
        <v>0.01448</v>
      </c>
    </row>
    <row r="48" spans="1:16" ht="12">
      <c r="A48" s="9" t="s">
        <v>14</v>
      </c>
      <c r="B48" s="34"/>
      <c r="C48" s="1"/>
      <c r="D48" s="1"/>
      <c r="E48" s="61"/>
      <c r="F48" s="63">
        <f>544331192/1037721161</f>
        <v>0.52454</v>
      </c>
      <c r="G48" s="63">
        <f>337275739/656331906</f>
        <v>0.51388</v>
      </c>
      <c r="H48" s="63">
        <f>186641/489329025</f>
        <v>0.00038</v>
      </c>
      <c r="I48" s="63">
        <v>0</v>
      </c>
      <c r="J48" s="1"/>
      <c r="K48" s="1"/>
      <c r="L48" s="1"/>
      <c r="M48" s="7"/>
      <c r="N48" s="1"/>
      <c r="O48" s="44"/>
      <c r="P48" s="44"/>
    </row>
    <row r="49" spans="1:16" ht="12">
      <c r="A49" s="9" t="s">
        <v>16</v>
      </c>
      <c r="B49" s="34"/>
      <c r="C49" s="1"/>
      <c r="D49" s="1"/>
      <c r="E49" s="61"/>
      <c r="F49" s="63">
        <f>8818702/1037721161</f>
        <v>0.0085</v>
      </c>
      <c r="G49" s="63">
        <f>7519474/656331906</f>
        <v>0.01146</v>
      </c>
      <c r="H49" s="63">
        <v>0</v>
      </c>
      <c r="I49" s="63">
        <v>0</v>
      </c>
      <c r="J49" s="1"/>
      <c r="K49" s="1" t="s">
        <v>29</v>
      </c>
      <c r="L49" s="1"/>
      <c r="M49" s="7"/>
      <c r="N49" s="1"/>
      <c r="O49" s="44">
        <f>SUM(O45:O48)</f>
        <v>1</v>
      </c>
      <c r="P49" s="44">
        <f>SUM(P45:P48)</f>
        <v>1</v>
      </c>
    </row>
    <row r="50" spans="1:16" ht="12">
      <c r="A50" s="1"/>
      <c r="B50" s="34"/>
      <c r="C50" s="1"/>
      <c r="D50" s="1"/>
      <c r="E50" s="1"/>
      <c r="F50" s="44"/>
      <c r="G50" s="44"/>
      <c r="H50" s="44"/>
      <c r="I50" s="44"/>
      <c r="J50" s="1"/>
      <c r="K50" s="1"/>
      <c r="L50" s="1"/>
      <c r="M50" s="7"/>
      <c r="N50" s="1"/>
      <c r="O50" s="1"/>
      <c r="P50" s="1"/>
    </row>
    <row r="51" spans="1:16" ht="12">
      <c r="A51" s="34"/>
      <c r="B51" s="9" t="s">
        <v>27</v>
      </c>
      <c r="C51" s="1"/>
      <c r="D51" s="1"/>
      <c r="E51" s="1"/>
      <c r="F51" s="44">
        <f>SUM(F46:F49)</f>
        <v>1</v>
      </c>
      <c r="G51" s="44">
        <f>SUM(G46:G49)</f>
        <v>1</v>
      </c>
      <c r="H51" s="44">
        <f>SUM(H46:H49)</f>
        <v>1</v>
      </c>
      <c r="I51" s="44">
        <f>SUM(I46:I49)</f>
        <v>1</v>
      </c>
      <c r="J51" s="1"/>
      <c r="K51" s="1"/>
      <c r="L51" s="1"/>
      <c r="M51" s="30" t="s">
        <v>30</v>
      </c>
      <c r="N51" s="1"/>
      <c r="O51" s="1"/>
      <c r="P51" s="1"/>
    </row>
    <row r="52" spans="1:13" ht="12">
      <c r="A52" s="1"/>
      <c r="B52" s="34"/>
      <c r="C52" s="1"/>
      <c r="D52" s="1"/>
      <c r="E52" s="1"/>
      <c r="F52" s="1"/>
      <c r="G52" s="1"/>
      <c r="H52" s="1"/>
      <c r="I52" s="1"/>
      <c r="J52" s="1"/>
      <c r="K52" s="1"/>
      <c r="L52" s="1"/>
      <c r="M52" s="2"/>
    </row>
    <row r="53" spans="1:13" ht="12">
      <c r="A53" s="1" t="s">
        <v>127</v>
      </c>
      <c r="B53" s="34"/>
      <c r="C53" s="1"/>
      <c r="D53" s="1"/>
      <c r="E53" s="1"/>
      <c r="F53" s="1"/>
      <c r="G53" s="1"/>
      <c r="H53" s="1"/>
      <c r="I53" s="1"/>
      <c r="J53" s="1"/>
      <c r="K53" s="1"/>
      <c r="L53" s="1"/>
      <c r="M53" s="2"/>
    </row>
    <row r="54" spans="1:16" ht="12">
      <c r="A54" s="1"/>
      <c r="B54" s="34"/>
      <c r="C54" s="1"/>
      <c r="D54" s="1"/>
      <c r="E54" s="1"/>
      <c r="F54" s="1"/>
      <c r="G54" s="1"/>
      <c r="H54" s="1"/>
      <c r="I54" s="1"/>
      <c r="J54" s="1"/>
      <c r="K54" s="1"/>
      <c r="L54" s="1"/>
      <c r="M54" s="7" t="s">
        <v>31</v>
      </c>
      <c r="N54" s="7" t="s">
        <v>8</v>
      </c>
      <c r="O54" s="7" t="s">
        <v>9</v>
      </c>
      <c r="P54" s="7" t="s">
        <v>10</v>
      </c>
    </row>
    <row r="55" spans="1:16" ht="12">
      <c r="A55" s="1"/>
      <c r="B55" s="34"/>
      <c r="C55" s="1"/>
      <c r="D55" s="1"/>
      <c r="E55" s="9" t="s">
        <v>8</v>
      </c>
      <c r="F55" s="9" t="s">
        <v>9</v>
      </c>
      <c r="G55" s="31" t="s">
        <v>10</v>
      </c>
      <c r="H55" s="1"/>
      <c r="I55" s="1"/>
      <c r="J55" s="1"/>
      <c r="K55" s="1" t="s">
        <v>32</v>
      </c>
      <c r="L55" s="1"/>
      <c r="M55" s="45"/>
      <c r="N55" s="1"/>
      <c r="O55" s="1"/>
      <c r="P55" s="1"/>
    </row>
    <row r="56" spans="1:16" ht="12">
      <c r="A56" s="9" t="s">
        <v>32</v>
      </c>
      <c r="B56" s="34"/>
      <c r="C56" s="1"/>
      <c r="D56" s="45"/>
      <c r="E56" s="1"/>
      <c r="F56" s="1"/>
      <c r="G56" s="1"/>
      <c r="H56" s="1"/>
      <c r="I56" s="1"/>
      <c r="J56" s="1"/>
      <c r="K56" s="1" t="s">
        <v>33</v>
      </c>
      <c r="L56" s="1"/>
      <c r="M56" s="45" t="s">
        <v>34</v>
      </c>
      <c r="N56" s="36">
        <f>O38</f>
        <v>-22580</v>
      </c>
      <c r="O56" s="36">
        <f>ROUND($N56*O72,0)</f>
        <v>-16016</v>
      </c>
      <c r="P56" s="36">
        <f>ROUND($N56*P72,0)</f>
        <v>-6564</v>
      </c>
    </row>
    <row r="57" spans="1:16" ht="12">
      <c r="A57" s="34"/>
      <c r="B57" s="9" t="s">
        <v>12</v>
      </c>
      <c r="C57" s="34"/>
      <c r="D57" s="159">
        <v>1</v>
      </c>
      <c r="E57" s="36">
        <f>F38+F39</f>
        <v>-572192</v>
      </c>
      <c r="F57" s="36">
        <f>ROUND($E57*F83,0)</f>
        <v>-369579</v>
      </c>
      <c r="G57" s="36">
        <f>$E57*G83</f>
        <v>-202613</v>
      </c>
      <c r="H57" s="36"/>
      <c r="I57" s="36"/>
      <c r="J57" s="1"/>
      <c r="K57" s="1" t="s">
        <v>35</v>
      </c>
      <c r="L57" s="1"/>
      <c r="M57" s="45">
        <v>99</v>
      </c>
      <c r="N57" s="36">
        <f>O39</f>
        <v>-280237</v>
      </c>
      <c r="O57" s="36">
        <f>O39</f>
        <v>-280237</v>
      </c>
      <c r="P57" s="36">
        <v>0</v>
      </c>
    </row>
    <row r="58" spans="1:16" ht="12">
      <c r="A58" s="34"/>
      <c r="B58" s="9" t="s">
        <v>14</v>
      </c>
      <c r="C58" s="34"/>
      <c r="D58" s="159">
        <v>99</v>
      </c>
      <c r="E58" s="36">
        <f>F40</f>
        <v>-642748</v>
      </c>
      <c r="F58" s="36">
        <f>F40</f>
        <v>-642748</v>
      </c>
      <c r="G58" s="37">
        <v>0</v>
      </c>
      <c r="H58" s="36"/>
      <c r="I58" s="36"/>
      <c r="J58" s="1"/>
      <c r="K58" s="1" t="s">
        <v>36</v>
      </c>
      <c r="L58" s="1"/>
      <c r="M58" s="45">
        <v>4</v>
      </c>
      <c r="N58" s="38">
        <f>O40</f>
        <v>-3607</v>
      </c>
      <c r="O58" s="38">
        <f>ROUND($N58*O73,0)</f>
        <v>-2435</v>
      </c>
      <c r="P58" s="38">
        <f>ROUND($N58*P73,0)</f>
        <v>-1172</v>
      </c>
    </row>
    <row r="59" spans="1:16" ht="12">
      <c r="A59" s="34"/>
      <c r="B59" s="9" t="s">
        <v>16</v>
      </c>
      <c r="C59" s="34"/>
      <c r="D59" s="159">
        <v>4</v>
      </c>
      <c r="E59" s="36">
        <f>F41</f>
        <v>-10416</v>
      </c>
      <c r="F59" s="36">
        <f>ROUND($E59*F84,0)</f>
        <v>-6781</v>
      </c>
      <c r="G59" s="36">
        <f>ROUND($E59*G84,0)</f>
        <v>-3635</v>
      </c>
      <c r="H59" s="36"/>
      <c r="I59" s="36"/>
      <c r="J59" s="1"/>
      <c r="K59" s="1" t="s">
        <v>37</v>
      </c>
      <c r="L59" s="1"/>
      <c r="M59" s="45"/>
      <c r="N59" s="36">
        <f>SUM(N56:N58)</f>
        <v>-306424</v>
      </c>
      <c r="O59" s="36">
        <f>SUM(O56:O58)</f>
        <v>-298688</v>
      </c>
      <c r="P59" s="36">
        <f>SUM(P56:P58)</f>
        <v>-7736</v>
      </c>
    </row>
    <row r="60" spans="1:16" ht="12">
      <c r="A60" s="9" t="s">
        <v>30</v>
      </c>
      <c r="B60" s="160" t="s">
        <v>27</v>
      </c>
      <c r="C60" s="1"/>
      <c r="D60" s="45"/>
      <c r="E60" s="40">
        <f>SUM(E57:E59)</f>
        <v>-1225356</v>
      </c>
      <c r="F60" s="40">
        <f>SUM(F57:F59)</f>
        <v>-1019108</v>
      </c>
      <c r="G60" s="40">
        <f>SUM(G57:G59)</f>
        <v>-206248</v>
      </c>
      <c r="H60" s="40"/>
      <c r="I60" s="37"/>
      <c r="J60" s="1"/>
      <c r="K60" s="1" t="s">
        <v>38</v>
      </c>
      <c r="L60" s="1"/>
      <c r="M60" s="45"/>
      <c r="N60" s="36"/>
      <c r="O60" s="36"/>
      <c r="P60" s="36"/>
    </row>
    <row r="61" spans="1:16" ht="12">
      <c r="A61" s="9" t="s">
        <v>38</v>
      </c>
      <c r="B61" s="34"/>
      <c r="C61" s="1"/>
      <c r="D61" s="45"/>
      <c r="E61" s="36"/>
      <c r="F61" s="36"/>
      <c r="G61" s="36"/>
      <c r="H61" s="36"/>
      <c r="I61" s="36"/>
      <c r="J61" s="1"/>
      <c r="K61" s="1" t="s">
        <v>33</v>
      </c>
      <c r="L61" s="1"/>
      <c r="M61" s="45" t="s">
        <v>34</v>
      </c>
      <c r="N61" s="36">
        <f>P38</f>
        <v>0</v>
      </c>
      <c r="O61" s="37">
        <f>ROUND($N61*O72,0)</f>
        <v>0</v>
      </c>
      <c r="P61" s="37">
        <f>ROUND($N61*P72,0)</f>
        <v>0</v>
      </c>
    </row>
    <row r="62" spans="1:16" ht="12">
      <c r="A62" s="34"/>
      <c r="B62" s="9" t="s">
        <v>12</v>
      </c>
      <c r="C62" s="34"/>
      <c r="D62" s="159">
        <v>1</v>
      </c>
      <c r="E62" s="36">
        <f>G38+G39</f>
        <v>626421</v>
      </c>
      <c r="F62" s="36">
        <f>ROUND($E62*F83,0)</f>
        <v>404605</v>
      </c>
      <c r="G62" s="36">
        <f>ROUND($E62*G83,0)</f>
        <v>221816</v>
      </c>
      <c r="H62" s="36"/>
      <c r="I62" s="36"/>
      <c r="J62" s="1"/>
      <c r="K62" s="1" t="s">
        <v>35</v>
      </c>
      <c r="L62" s="1"/>
      <c r="M62" s="45">
        <v>99</v>
      </c>
      <c r="N62" s="36">
        <f>P39</f>
        <v>169394</v>
      </c>
      <c r="O62" s="36">
        <v>0</v>
      </c>
      <c r="P62" s="36">
        <f>P39</f>
        <v>169394</v>
      </c>
    </row>
    <row r="63" spans="1:16" ht="12">
      <c r="A63" s="34"/>
      <c r="B63" s="9" t="s">
        <v>14</v>
      </c>
      <c r="C63" s="34"/>
      <c r="D63" s="159">
        <v>99</v>
      </c>
      <c r="E63" s="36">
        <f>G40</f>
        <v>678180</v>
      </c>
      <c r="F63" s="37">
        <v>0</v>
      </c>
      <c r="G63" s="36">
        <f>G40</f>
        <v>678180</v>
      </c>
      <c r="H63" s="36"/>
      <c r="I63" s="36"/>
      <c r="J63" s="1"/>
      <c r="K63" s="1" t="s">
        <v>36</v>
      </c>
      <c r="L63" s="1"/>
      <c r="M63" s="45">
        <v>4</v>
      </c>
      <c r="N63" s="38">
        <f>P40</f>
        <v>2489</v>
      </c>
      <c r="O63" s="38">
        <f>ROUND($N63*O73,0)</f>
        <v>1680</v>
      </c>
      <c r="P63" s="38">
        <f>ROUND($N63*P73,0)</f>
        <v>809</v>
      </c>
    </row>
    <row r="64" spans="1:16" ht="12">
      <c r="A64" s="34"/>
      <c r="B64" s="9" t="s">
        <v>16</v>
      </c>
      <c r="C64" s="34"/>
      <c r="D64" s="159">
        <v>4</v>
      </c>
      <c r="E64" s="36">
        <f>G41</f>
        <v>15124</v>
      </c>
      <c r="F64" s="36">
        <f>ROUND($E64*F84,0)</f>
        <v>9845</v>
      </c>
      <c r="G64" s="36">
        <f>ROUND($E64*G84,0)</f>
        <v>5279</v>
      </c>
      <c r="H64" s="36"/>
      <c r="I64" s="36"/>
      <c r="J64" s="1"/>
      <c r="K64" s="1" t="s">
        <v>37</v>
      </c>
      <c r="L64" s="1"/>
      <c r="M64" s="45"/>
      <c r="N64" s="36">
        <f>SUM(N61:N63)</f>
        <v>171883</v>
      </c>
      <c r="O64" s="36">
        <f>SUM(O61:O63)</f>
        <v>1680</v>
      </c>
      <c r="P64" s="36">
        <f>SUM(P61:P63)</f>
        <v>170203</v>
      </c>
    </row>
    <row r="65" spans="1:16" ht="12">
      <c r="A65" s="9" t="s">
        <v>30</v>
      </c>
      <c r="B65" s="160" t="s">
        <v>27</v>
      </c>
      <c r="C65" s="34"/>
      <c r="D65" s="45"/>
      <c r="E65" s="40">
        <f>SUM(E62:E64)</f>
        <v>1319725</v>
      </c>
      <c r="F65" s="40">
        <f>SUM(F62:F64)</f>
        <v>414450</v>
      </c>
      <c r="G65" s="40">
        <f>SUM(G62:G64)</f>
        <v>905275</v>
      </c>
      <c r="H65" s="40"/>
      <c r="I65" s="37"/>
      <c r="J65" s="1"/>
      <c r="K65" s="1"/>
      <c r="L65" s="1"/>
      <c r="M65" s="45"/>
      <c r="N65" s="36"/>
      <c r="O65" s="36"/>
      <c r="P65" s="36"/>
    </row>
    <row r="66" spans="1:16" ht="12">
      <c r="A66" s="9" t="s">
        <v>39</v>
      </c>
      <c r="B66" s="34"/>
      <c r="C66" s="1"/>
      <c r="D66" s="45"/>
      <c r="E66" s="36"/>
      <c r="F66" s="36"/>
      <c r="G66" s="36"/>
      <c r="H66" s="36"/>
      <c r="I66" s="36"/>
      <c r="J66" s="1"/>
      <c r="K66" s="1" t="s">
        <v>40</v>
      </c>
      <c r="L66" s="1"/>
      <c r="M66" s="45"/>
      <c r="N66" s="36">
        <f aca="true" t="shared" si="2" ref="N66:P69">N56+N61</f>
        <v>-22580</v>
      </c>
      <c r="O66" s="36">
        <f t="shared" si="2"/>
        <v>-16016</v>
      </c>
      <c r="P66" s="36">
        <f t="shared" si="2"/>
        <v>-6564</v>
      </c>
    </row>
    <row r="67" spans="1:16" ht="12">
      <c r="A67" s="34"/>
      <c r="B67" s="9" t="s">
        <v>12</v>
      </c>
      <c r="C67" s="1"/>
      <c r="D67" s="159">
        <v>1</v>
      </c>
      <c r="E67" s="36">
        <f>H38+H39</f>
        <v>209650</v>
      </c>
      <c r="F67" s="36">
        <f>ROUND($E67*F83,0)</f>
        <v>135413</v>
      </c>
      <c r="G67" s="36">
        <f>ROUND($E67*G83,0)</f>
        <v>74237</v>
      </c>
      <c r="H67" s="36"/>
      <c r="I67" s="36"/>
      <c r="J67" s="1"/>
      <c r="K67" s="1" t="s">
        <v>41</v>
      </c>
      <c r="L67" s="1"/>
      <c r="M67" s="45"/>
      <c r="N67" s="36">
        <f t="shared" si="2"/>
        <v>-110843</v>
      </c>
      <c r="O67" s="36">
        <f t="shared" si="2"/>
        <v>-280237</v>
      </c>
      <c r="P67" s="36">
        <f t="shared" si="2"/>
        <v>169394</v>
      </c>
    </row>
    <row r="68" spans="1:16" ht="12">
      <c r="A68" s="34"/>
      <c r="B68" s="9" t="s">
        <v>14</v>
      </c>
      <c r="C68" s="1"/>
      <c r="D68" s="159">
        <v>99</v>
      </c>
      <c r="E68" s="36">
        <f>H40</f>
        <v>80</v>
      </c>
      <c r="F68" s="37">
        <v>0</v>
      </c>
      <c r="G68" s="36">
        <f>H40</f>
        <v>80</v>
      </c>
      <c r="H68" s="36"/>
      <c r="I68" s="36"/>
      <c r="J68" s="1"/>
      <c r="K68" s="1" t="s">
        <v>42</v>
      </c>
      <c r="L68" s="1"/>
      <c r="M68" s="7"/>
      <c r="N68" s="36">
        <f t="shared" si="2"/>
        <v>-1118</v>
      </c>
      <c r="O68" s="36">
        <f t="shared" si="2"/>
        <v>-755</v>
      </c>
      <c r="P68" s="36">
        <f t="shared" si="2"/>
        <v>-363</v>
      </c>
    </row>
    <row r="69" spans="1:16" ht="12">
      <c r="A69" s="34"/>
      <c r="B69" s="9" t="s">
        <v>16</v>
      </c>
      <c r="C69" s="1"/>
      <c r="D69" s="159">
        <v>4</v>
      </c>
      <c r="E69" s="36">
        <f>H41</f>
        <v>0</v>
      </c>
      <c r="F69" s="36">
        <f>ROUND($E69*F84,0)</f>
        <v>0</v>
      </c>
      <c r="G69" s="36">
        <f>ROUND($E69*G84,0)</f>
        <v>0</v>
      </c>
      <c r="H69" s="36"/>
      <c r="I69" s="36"/>
      <c r="J69" s="1"/>
      <c r="K69" s="1" t="s">
        <v>43</v>
      </c>
      <c r="L69" s="1"/>
      <c r="M69" s="7"/>
      <c r="N69" s="36">
        <f t="shared" si="2"/>
        <v>-134541</v>
      </c>
      <c r="O69" s="36">
        <f t="shared" si="2"/>
        <v>-297008</v>
      </c>
      <c r="P69" s="36">
        <f t="shared" si="2"/>
        <v>162467</v>
      </c>
    </row>
    <row r="70" spans="1:16" ht="12">
      <c r="A70" s="9" t="s">
        <v>30</v>
      </c>
      <c r="B70" s="160" t="s">
        <v>27</v>
      </c>
      <c r="C70" s="1"/>
      <c r="D70" s="45"/>
      <c r="E70" s="40">
        <f>SUM(E67:E69)</f>
        <v>209730</v>
      </c>
      <c r="F70" s="40">
        <f>SUM(F67:F69)</f>
        <v>135413</v>
      </c>
      <c r="G70" s="40">
        <f>SUM(G67:G69)</f>
        <v>74317</v>
      </c>
      <c r="H70" s="40"/>
      <c r="I70" s="37"/>
      <c r="J70" s="1"/>
      <c r="K70" s="1"/>
      <c r="L70" s="1"/>
      <c r="M70" s="7"/>
      <c r="N70" s="1"/>
      <c r="O70" s="1"/>
      <c r="P70" s="1"/>
    </row>
    <row r="71" spans="1:16" ht="12">
      <c r="A71" s="9" t="s">
        <v>61</v>
      </c>
      <c r="B71" s="34"/>
      <c r="C71" s="1"/>
      <c r="D71" s="45"/>
      <c r="E71" s="36"/>
      <c r="F71" s="36"/>
      <c r="G71" s="36"/>
      <c r="H71" s="36"/>
      <c r="I71" s="37"/>
      <c r="J71" s="1"/>
      <c r="K71" s="1" t="s">
        <v>44</v>
      </c>
      <c r="L71" s="1"/>
      <c r="M71" s="7"/>
      <c r="N71" s="1"/>
      <c r="O71" s="1"/>
      <c r="P71" s="1"/>
    </row>
    <row r="72" spans="1:16" ht="12">
      <c r="A72" s="34"/>
      <c r="B72" s="9" t="s">
        <v>12</v>
      </c>
      <c r="C72" s="1"/>
      <c r="D72" s="159">
        <v>1</v>
      </c>
      <c r="E72" s="36">
        <f>I38+I39</f>
        <v>2963407</v>
      </c>
      <c r="F72" s="36">
        <f>ROUND($E72*F83,0)</f>
        <v>1914065</v>
      </c>
      <c r="G72" s="36">
        <f>ROUND($E72*G83,0)</f>
        <v>1049342</v>
      </c>
      <c r="H72" s="36"/>
      <c r="I72" s="37"/>
      <c r="J72" s="1"/>
      <c r="K72" s="1" t="s">
        <v>46</v>
      </c>
      <c r="L72" s="1"/>
      <c r="M72" s="45" t="s">
        <v>34</v>
      </c>
      <c r="N72" s="44">
        <f>SUM(O72:P72)</f>
        <v>1</v>
      </c>
      <c r="O72" s="64">
        <v>0.7093</v>
      </c>
      <c r="P72" s="64">
        <v>0.2907</v>
      </c>
    </row>
    <row r="73" spans="1:16" ht="12">
      <c r="A73" s="34"/>
      <c r="B73" s="9" t="s">
        <v>14</v>
      </c>
      <c r="C73" s="1"/>
      <c r="D73" s="159">
        <v>99</v>
      </c>
      <c r="E73" s="36">
        <f>I40</f>
        <v>0</v>
      </c>
      <c r="F73" s="37">
        <v>0</v>
      </c>
      <c r="G73" s="36">
        <f>H45</f>
        <v>0</v>
      </c>
      <c r="H73" s="36"/>
      <c r="I73" s="37"/>
      <c r="J73" s="1"/>
      <c r="K73" s="1" t="s">
        <v>48</v>
      </c>
      <c r="L73" s="1"/>
      <c r="M73" s="45">
        <v>4</v>
      </c>
      <c r="N73" s="44">
        <f>SUM(O73:P73)</f>
        <v>1</v>
      </c>
      <c r="O73" s="64">
        <v>0.67505</v>
      </c>
      <c r="P73" s="64">
        <v>0.32495</v>
      </c>
    </row>
    <row r="74" spans="1:16" ht="12">
      <c r="A74" s="34"/>
      <c r="B74" s="9" t="s">
        <v>16</v>
      </c>
      <c r="C74" s="1"/>
      <c r="D74" s="159">
        <v>4</v>
      </c>
      <c r="E74" s="36">
        <f>I41</f>
        <v>0</v>
      </c>
      <c r="F74" s="36">
        <f>ROUND($E74*F89,0)</f>
        <v>0</v>
      </c>
      <c r="G74" s="36">
        <f>ROUND($E74*G89,0)</f>
        <v>0</v>
      </c>
      <c r="H74" s="36"/>
      <c r="I74" s="37"/>
      <c r="J74" s="1"/>
      <c r="K74" s="1" t="s">
        <v>50</v>
      </c>
      <c r="L74" s="1"/>
      <c r="M74" s="45">
        <v>99</v>
      </c>
      <c r="N74" s="44">
        <f>SUM(O74:P74)</f>
        <v>0</v>
      </c>
      <c r="O74" s="44">
        <v>0</v>
      </c>
      <c r="P74" s="44">
        <v>0</v>
      </c>
    </row>
    <row r="75" spans="1:16" ht="12">
      <c r="A75" s="9" t="s">
        <v>30</v>
      </c>
      <c r="B75" s="160" t="s">
        <v>27</v>
      </c>
      <c r="C75" s="1"/>
      <c r="D75" s="45"/>
      <c r="E75" s="40">
        <f>SUM(E72:E74)</f>
        <v>2963407</v>
      </c>
      <c r="F75" s="40">
        <f>SUM(F72:F74)</f>
        <v>1914065</v>
      </c>
      <c r="G75" s="40">
        <f>SUM(G72:G74)</f>
        <v>1049342</v>
      </c>
      <c r="H75" s="40"/>
      <c r="I75" s="37"/>
      <c r="J75" s="1"/>
      <c r="K75" s="1"/>
      <c r="L75" s="1"/>
      <c r="M75" s="45"/>
      <c r="N75" s="44"/>
      <c r="O75" s="44"/>
      <c r="P75" s="44"/>
    </row>
    <row r="76" spans="1:16" ht="12">
      <c r="A76" s="1"/>
      <c r="B76" s="34"/>
      <c r="C76" s="1"/>
      <c r="D76" s="45"/>
      <c r="E76" s="36"/>
      <c r="F76" s="36"/>
      <c r="G76" s="36"/>
      <c r="H76" s="36"/>
      <c r="I76" s="36"/>
      <c r="J76" s="1"/>
      <c r="K76" s="1"/>
      <c r="L76" s="1"/>
      <c r="M76" s="7"/>
      <c r="N76" s="1"/>
      <c r="O76" s="1"/>
      <c r="P76" s="1"/>
    </row>
    <row r="77" spans="1:16" ht="12">
      <c r="A77" s="34"/>
      <c r="B77" s="9" t="s">
        <v>45</v>
      </c>
      <c r="C77" s="1"/>
      <c r="D77" s="45"/>
      <c r="E77" s="36">
        <f aca="true" t="shared" si="3" ref="E77:G78">E57+E62+E67+E72</f>
        <v>3227286</v>
      </c>
      <c r="F77" s="36">
        <f>F57+F62+F67+F72</f>
        <v>2084504</v>
      </c>
      <c r="G77" s="36">
        <f t="shared" si="3"/>
        <v>1142782</v>
      </c>
      <c r="H77" s="36"/>
      <c r="I77" s="36"/>
      <c r="J77" s="1"/>
      <c r="K77" s="1"/>
      <c r="L77" s="1"/>
      <c r="M77" s="7"/>
      <c r="N77" s="1"/>
      <c r="O77" s="1"/>
      <c r="P77" s="1"/>
    </row>
    <row r="78" spans="1:16" ht="12">
      <c r="A78" s="34"/>
      <c r="B78" s="9" t="s">
        <v>47</v>
      </c>
      <c r="C78" s="1"/>
      <c r="D78" s="45"/>
      <c r="E78" s="36">
        <f t="shared" si="3"/>
        <v>35512</v>
      </c>
      <c r="F78" s="36">
        <f t="shared" si="3"/>
        <v>-642748</v>
      </c>
      <c r="G78" s="36">
        <f t="shared" si="3"/>
        <v>678260</v>
      </c>
      <c r="H78" s="36"/>
      <c r="I78" s="36"/>
      <c r="J78" s="1"/>
      <c r="K78" s="1"/>
      <c r="L78" s="1"/>
      <c r="M78" s="7"/>
      <c r="N78" s="1"/>
      <c r="O78" s="1"/>
      <c r="P78" s="1"/>
    </row>
    <row r="79" spans="1:16" ht="12">
      <c r="A79" s="34"/>
      <c r="B79" s="9" t="s">
        <v>49</v>
      </c>
      <c r="C79" s="1"/>
      <c r="D79" s="45"/>
      <c r="E79" s="36">
        <f aca="true" t="shared" si="4" ref="E79:G80">E59+E64+E69+E74</f>
        <v>4708</v>
      </c>
      <c r="F79" s="36">
        <f t="shared" si="4"/>
        <v>3064</v>
      </c>
      <c r="G79" s="36">
        <f t="shared" si="4"/>
        <v>1644</v>
      </c>
      <c r="H79" s="36"/>
      <c r="I79" s="36"/>
      <c r="J79" s="1"/>
      <c r="K79" s="1"/>
      <c r="L79" s="1"/>
      <c r="M79" s="7"/>
      <c r="N79" s="1"/>
      <c r="O79" s="1"/>
      <c r="P79" s="1"/>
    </row>
    <row r="80" spans="1:16" ht="12">
      <c r="A80" s="157" t="s">
        <v>51</v>
      </c>
      <c r="B80" s="1"/>
      <c r="C80" s="1"/>
      <c r="D80" s="45"/>
      <c r="E80" s="40">
        <f>E60+E65+E70+E75</f>
        <v>3267506</v>
      </c>
      <c r="F80" s="40">
        <f t="shared" si="4"/>
        <v>1444820</v>
      </c>
      <c r="G80" s="40">
        <f t="shared" si="4"/>
        <v>1822686</v>
      </c>
      <c r="H80" s="40"/>
      <c r="I80" s="37"/>
      <c r="J80" s="1"/>
      <c r="K80" s="1"/>
      <c r="L80" s="1"/>
      <c r="M80" s="7"/>
      <c r="N80" s="1"/>
      <c r="O80" s="1"/>
      <c r="P80" s="1"/>
    </row>
    <row r="81" spans="1:16" ht="12">
      <c r="A81" s="1"/>
      <c r="B81" s="34"/>
      <c r="C81" s="1"/>
      <c r="D81" s="45"/>
      <c r="E81" s="1"/>
      <c r="F81" s="1"/>
      <c r="G81" s="1"/>
      <c r="H81" s="1"/>
      <c r="I81" s="1"/>
      <c r="J81" s="1"/>
      <c r="K81" s="1"/>
      <c r="L81" s="1"/>
      <c r="M81" s="7"/>
      <c r="N81" s="1"/>
      <c r="O81" s="1"/>
      <c r="P81" s="1"/>
    </row>
    <row r="82" spans="1:16" ht="12">
      <c r="A82" s="9" t="s">
        <v>44</v>
      </c>
      <c r="B82" s="34"/>
      <c r="C82" s="1"/>
      <c r="D82" s="45"/>
      <c r="E82" s="1"/>
      <c r="F82" s="1"/>
      <c r="G82" s="1"/>
      <c r="H82" s="1"/>
      <c r="I82" s="1"/>
      <c r="J82" s="1"/>
      <c r="K82" s="1"/>
      <c r="L82" s="1"/>
      <c r="M82" s="7"/>
      <c r="N82" s="1"/>
      <c r="O82" s="1"/>
      <c r="P82" s="1"/>
    </row>
    <row r="83" spans="1:16" ht="12">
      <c r="A83" s="9" t="s">
        <v>52</v>
      </c>
      <c r="B83" s="34"/>
      <c r="C83" s="1"/>
      <c r="D83" s="159">
        <v>1</v>
      </c>
      <c r="E83" s="44">
        <f>SUM(F83:G83)</f>
        <v>1</v>
      </c>
      <c r="F83" s="63">
        <v>0.6459</v>
      </c>
      <c r="G83" s="63">
        <v>0.3541</v>
      </c>
      <c r="H83" s="44"/>
      <c r="I83" s="44"/>
      <c r="J83" s="1"/>
      <c r="K83" s="1"/>
      <c r="L83" s="1"/>
      <c r="M83" s="7"/>
      <c r="N83" s="1"/>
      <c r="O83" s="1"/>
      <c r="P83" s="1"/>
    </row>
    <row r="84" spans="1:16" ht="12">
      <c r="A84" s="9" t="s">
        <v>53</v>
      </c>
      <c r="B84" s="34"/>
      <c r="C84" s="1"/>
      <c r="D84" s="159">
        <v>4</v>
      </c>
      <c r="E84" s="44">
        <f>SUM(F84:G84)</f>
        <v>1</v>
      </c>
      <c r="F84" s="63">
        <v>0.65097</v>
      </c>
      <c r="G84" s="63">
        <v>0.34903</v>
      </c>
      <c r="H84" s="44"/>
      <c r="I84" s="44"/>
      <c r="J84" s="1"/>
      <c r="K84" s="1"/>
      <c r="L84" s="1"/>
      <c r="M84" s="7"/>
      <c r="N84" s="1"/>
      <c r="O84" s="1"/>
      <c r="P84" s="1"/>
    </row>
    <row r="85" spans="1:10" ht="12">
      <c r="A85" s="9" t="s">
        <v>50</v>
      </c>
      <c r="B85" s="34"/>
      <c r="C85" s="1"/>
      <c r="D85" s="159">
        <v>99</v>
      </c>
      <c r="E85" s="44">
        <f>SUM(F85:G85)</f>
        <v>0</v>
      </c>
      <c r="F85" s="161">
        <v>0</v>
      </c>
      <c r="G85" s="161">
        <v>0</v>
      </c>
      <c r="H85" s="44"/>
      <c r="I85" s="44"/>
      <c r="J85" s="1"/>
    </row>
    <row r="86" spans="1:10" ht="12">
      <c r="A86" s="1"/>
      <c r="B86" s="34"/>
      <c r="C86" s="1"/>
      <c r="D86" s="1"/>
      <c r="E86" s="1"/>
      <c r="F86" s="1"/>
      <c r="G86" s="1"/>
      <c r="H86" s="1"/>
      <c r="I86" s="1"/>
      <c r="J86" s="1"/>
    </row>
    <row r="87" spans="1:9" ht="12">
      <c r="A87" s="1"/>
      <c r="B87" s="1"/>
      <c r="C87" s="1"/>
      <c r="D87" s="1"/>
      <c r="E87" s="1"/>
      <c r="F87" s="1"/>
      <c r="G87" s="1"/>
      <c r="H87" s="1"/>
      <c r="I87" s="1"/>
    </row>
    <row r="88" spans="1:9" ht="12">
      <c r="A88" s="1"/>
      <c r="B88" s="1"/>
      <c r="C88" s="1"/>
      <c r="D88" s="1"/>
      <c r="E88" s="1"/>
      <c r="F88" s="1"/>
      <c r="G88" s="1"/>
      <c r="H88" s="34"/>
      <c r="I88" s="34"/>
    </row>
    <row r="89" spans="1:9" ht="12">
      <c r="A89" s="1"/>
      <c r="B89" s="1"/>
      <c r="C89" s="1"/>
      <c r="D89" s="1"/>
      <c r="E89" s="1"/>
      <c r="F89" s="1"/>
      <c r="G89" s="1"/>
      <c r="H89" s="34"/>
      <c r="I89" s="34"/>
    </row>
    <row r="90" spans="1:9" ht="12">
      <c r="A90" s="1"/>
      <c r="B90" s="1"/>
      <c r="C90" s="1"/>
      <c r="D90" s="1"/>
      <c r="E90" s="1"/>
      <c r="F90" s="1"/>
      <c r="G90" s="1"/>
      <c r="H90" s="1"/>
      <c r="I90" s="1"/>
    </row>
    <row r="91" spans="1:9" ht="12">
      <c r="A91" s="1"/>
      <c r="B91" s="1"/>
      <c r="C91" s="1"/>
      <c r="D91" s="1"/>
      <c r="E91" s="1"/>
      <c r="F91" s="1"/>
      <c r="G91" s="1"/>
      <c r="H91" s="1"/>
      <c r="I91" s="1"/>
    </row>
  </sheetData>
  <printOptions horizontalCentered="1"/>
  <pageMargins left="0.75" right="0.75" top="0.97" bottom="0.72" header="0.5" footer="0.5"/>
  <pageSetup horizontalDpi="300" verticalDpi="300" orientation="portrait" r:id="rId3"/>
  <headerFooter alignWithMargins="0">
    <oddFooter>&amp;C&amp;F&amp;A&amp;R&amp;D&amp;T</oddFooter>
  </headerFooter>
  <rowBreaks count="2" manualBreakCount="2">
    <brk id="30" min="10" max="15" man="1"/>
    <brk id="30" max="8" man="1"/>
  </rowBreaks>
  <legacyDrawing r:id="rId2"/>
</worksheet>
</file>

<file path=xl/worksheets/sheet10.xml><?xml version="1.0" encoding="utf-8"?>
<worksheet xmlns="http://schemas.openxmlformats.org/spreadsheetml/2006/main" xmlns:r="http://schemas.openxmlformats.org/officeDocument/2006/relationships">
  <dimension ref="A1:H23"/>
  <sheetViews>
    <sheetView workbookViewId="0" topLeftCell="A1">
      <selection activeCell="C23" sqref="C23"/>
    </sheetView>
  </sheetViews>
  <sheetFormatPr defaultColWidth="9.00390625" defaultRowHeight="12.75"/>
  <cols>
    <col min="1" max="1" width="14.375" style="66" customWidth="1"/>
    <col min="2" max="2" width="8.50390625" style="66" customWidth="1"/>
    <col min="3" max="3" width="5.375" style="66" customWidth="1"/>
    <col min="4" max="4" width="39.00390625" style="66" bestFit="1" customWidth="1"/>
    <col min="5" max="5" width="5.375" style="66" customWidth="1"/>
    <col min="6" max="6" width="12.50390625" style="66" customWidth="1"/>
    <col min="7" max="7" width="14.50390625" style="66" bestFit="1" customWidth="1"/>
    <col min="8" max="8" width="15.875" style="66" bestFit="1" customWidth="1"/>
    <col min="9" max="16384" width="9.125" style="66" customWidth="1"/>
  </cols>
  <sheetData>
    <row r="1" ht="30.75" customHeight="1">
      <c r="A1" s="66" t="s">
        <v>84</v>
      </c>
    </row>
    <row r="3" spans="1:2" ht="13.5">
      <c r="A3" s="73" t="s">
        <v>118</v>
      </c>
      <c r="B3" s="73" t="s">
        <v>117</v>
      </c>
    </row>
    <row r="5" spans="1:8" ht="12.75">
      <c r="A5" s="106"/>
      <c r="B5" s="107"/>
      <c r="C5" s="107"/>
      <c r="D5" s="108"/>
      <c r="E5" s="68"/>
      <c r="F5" s="69" t="s">
        <v>64</v>
      </c>
      <c r="G5" s="109"/>
      <c r="H5" s="70"/>
    </row>
    <row r="6" spans="1:8" ht="12.75">
      <c r="A6" s="71"/>
      <c r="B6" s="110"/>
      <c r="C6" s="110"/>
      <c r="D6" s="72"/>
      <c r="E6" s="111" t="s">
        <v>65</v>
      </c>
      <c r="F6" s="111" t="s">
        <v>67</v>
      </c>
      <c r="G6" s="111" t="s">
        <v>66</v>
      </c>
      <c r="H6" s="68" t="s">
        <v>27</v>
      </c>
    </row>
    <row r="7" spans="1:8" ht="26.25">
      <c r="A7" s="67" t="s">
        <v>68</v>
      </c>
      <c r="B7" s="67" t="s">
        <v>87</v>
      </c>
      <c r="C7" s="67" t="s">
        <v>88</v>
      </c>
      <c r="D7" s="73" t="s">
        <v>69</v>
      </c>
      <c r="E7" s="74"/>
      <c r="F7" s="74"/>
      <c r="G7" s="74"/>
      <c r="H7" s="74"/>
    </row>
    <row r="8" spans="1:8" ht="13.5">
      <c r="A8" s="75" t="s">
        <v>75</v>
      </c>
      <c r="B8" s="67" t="s">
        <v>89</v>
      </c>
      <c r="C8" s="67" t="s">
        <v>90</v>
      </c>
      <c r="D8" s="73" t="s">
        <v>71</v>
      </c>
      <c r="E8" s="74"/>
      <c r="F8" s="76">
        <v>139333.33</v>
      </c>
      <c r="G8" s="76" t="s">
        <v>91</v>
      </c>
      <c r="H8" s="76">
        <v>139333.33</v>
      </c>
    </row>
    <row r="9" spans="1:8" ht="13.5">
      <c r="A9" s="77"/>
      <c r="B9" s="75" t="s">
        <v>92</v>
      </c>
      <c r="C9" s="75" t="s">
        <v>90</v>
      </c>
      <c r="D9" s="73" t="s">
        <v>71</v>
      </c>
      <c r="E9" s="74"/>
      <c r="F9" s="76">
        <v>139333.33</v>
      </c>
      <c r="G9" s="76" t="s">
        <v>91</v>
      </c>
      <c r="H9" s="76">
        <v>139333.33</v>
      </c>
    </row>
    <row r="10" spans="1:8" ht="13.5">
      <c r="A10" s="77"/>
      <c r="B10" s="78"/>
      <c r="C10" s="78"/>
      <c r="D10" s="85" t="s">
        <v>83</v>
      </c>
      <c r="E10" s="132"/>
      <c r="F10" s="84" t="s">
        <v>91</v>
      </c>
      <c r="G10" s="84">
        <v>-99442.17</v>
      </c>
      <c r="H10" s="84">
        <v>-99442.17</v>
      </c>
    </row>
    <row r="11" spans="1:8" ht="13.5">
      <c r="A11" s="77"/>
      <c r="B11" s="75" t="s">
        <v>93</v>
      </c>
      <c r="C11" s="75" t="s">
        <v>90</v>
      </c>
      <c r="D11" s="73" t="s">
        <v>71</v>
      </c>
      <c r="E11" s="74"/>
      <c r="F11" s="76">
        <v>139333.33</v>
      </c>
      <c r="G11" s="76" t="s">
        <v>91</v>
      </c>
      <c r="H11" s="76">
        <v>139333.33</v>
      </c>
    </row>
    <row r="12" spans="1:8" ht="13.5">
      <c r="A12" s="77"/>
      <c r="B12" s="78"/>
      <c r="C12" s="78"/>
      <c r="D12" s="85" t="s">
        <v>73</v>
      </c>
      <c r="E12" s="132"/>
      <c r="F12" s="84" t="s">
        <v>91</v>
      </c>
      <c r="G12" s="84">
        <v>-0.45</v>
      </c>
      <c r="H12" s="84">
        <v>-0.45</v>
      </c>
    </row>
    <row r="13" spans="1:8" ht="13.5">
      <c r="A13" s="77"/>
      <c r="B13" s="67" t="s">
        <v>94</v>
      </c>
      <c r="C13" s="67" t="s">
        <v>90</v>
      </c>
      <c r="D13" s="73" t="s">
        <v>71</v>
      </c>
      <c r="E13" s="74"/>
      <c r="F13" s="76">
        <v>139333.33</v>
      </c>
      <c r="G13" s="76" t="s">
        <v>91</v>
      </c>
      <c r="H13" s="76">
        <v>139333.33</v>
      </c>
    </row>
    <row r="14" spans="1:8" ht="13.5">
      <c r="A14" s="77"/>
      <c r="B14" s="67" t="s">
        <v>95</v>
      </c>
      <c r="C14" s="67" t="s">
        <v>90</v>
      </c>
      <c r="D14" s="73" t="s">
        <v>71</v>
      </c>
      <c r="E14" s="74"/>
      <c r="F14" s="76">
        <v>139333.33</v>
      </c>
      <c r="G14" s="76" t="s">
        <v>91</v>
      </c>
      <c r="H14" s="76">
        <v>139333.33</v>
      </c>
    </row>
    <row r="15" spans="1:8" ht="13.5">
      <c r="A15" s="77"/>
      <c r="B15" s="67" t="s">
        <v>96</v>
      </c>
      <c r="C15" s="67" t="s">
        <v>90</v>
      </c>
      <c r="D15" s="73" t="s">
        <v>71</v>
      </c>
      <c r="E15" s="74"/>
      <c r="F15" s="76">
        <v>139333.33</v>
      </c>
      <c r="G15" s="76" t="s">
        <v>91</v>
      </c>
      <c r="H15" s="76">
        <v>139333.33</v>
      </c>
    </row>
    <row r="16" spans="1:8" ht="13.5">
      <c r="A16" s="77"/>
      <c r="B16" s="67" t="s">
        <v>97</v>
      </c>
      <c r="C16" s="67" t="s">
        <v>90</v>
      </c>
      <c r="D16" s="73" t="s">
        <v>71</v>
      </c>
      <c r="E16" s="74"/>
      <c r="F16" s="76">
        <v>139333.33</v>
      </c>
      <c r="G16" s="76" t="s">
        <v>91</v>
      </c>
      <c r="H16" s="76">
        <v>139333.33</v>
      </c>
    </row>
    <row r="17" spans="1:8" ht="13.5">
      <c r="A17" s="77"/>
      <c r="B17" s="67" t="s">
        <v>99</v>
      </c>
      <c r="C17" s="67" t="s">
        <v>90</v>
      </c>
      <c r="D17" s="73" t="s">
        <v>71</v>
      </c>
      <c r="E17" s="74"/>
      <c r="F17" s="76">
        <v>139333.33</v>
      </c>
      <c r="G17" s="76" t="s">
        <v>91</v>
      </c>
      <c r="H17" s="76">
        <v>139333.33</v>
      </c>
    </row>
    <row r="18" spans="1:8" ht="13.5">
      <c r="A18" s="77"/>
      <c r="B18" s="67" t="s">
        <v>100</v>
      </c>
      <c r="C18" s="67" t="s">
        <v>90</v>
      </c>
      <c r="D18" s="73" t="s">
        <v>71</v>
      </c>
      <c r="E18" s="74"/>
      <c r="F18" s="76">
        <v>139333.34</v>
      </c>
      <c r="G18" s="76" t="s">
        <v>91</v>
      </c>
      <c r="H18" s="76">
        <v>139333.34</v>
      </c>
    </row>
    <row r="19" spans="1:8" ht="13.5">
      <c r="A19" s="77"/>
      <c r="B19" s="67" t="s">
        <v>101</v>
      </c>
      <c r="C19" s="67" t="s">
        <v>90</v>
      </c>
      <c r="D19" s="73" t="s">
        <v>71</v>
      </c>
      <c r="E19" s="74"/>
      <c r="F19" s="76">
        <v>155166.67</v>
      </c>
      <c r="G19" s="76" t="s">
        <v>91</v>
      </c>
      <c r="H19" s="76">
        <v>155166.67</v>
      </c>
    </row>
    <row r="20" spans="1:8" ht="13.5">
      <c r="A20" s="77"/>
      <c r="B20" s="67" t="s">
        <v>102</v>
      </c>
      <c r="C20" s="67" t="s">
        <v>90</v>
      </c>
      <c r="D20" s="73" t="s">
        <v>71</v>
      </c>
      <c r="E20" s="74"/>
      <c r="F20" s="76">
        <v>155166.67</v>
      </c>
      <c r="G20" s="76" t="s">
        <v>91</v>
      </c>
      <c r="H20" s="76">
        <v>155166.67</v>
      </c>
    </row>
    <row r="21" spans="1:8" ht="13.5">
      <c r="A21" s="77"/>
      <c r="B21" s="67" t="s">
        <v>103</v>
      </c>
      <c r="C21" s="67" t="s">
        <v>90</v>
      </c>
      <c r="D21" s="73" t="s">
        <v>71</v>
      </c>
      <c r="E21" s="74"/>
      <c r="F21" s="76">
        <v>155166.67</v>
      </c>
      <c r="G21" s="76" t="s">
        <v>91</v>
      </c>
      <c r="H21" s="76">
        <v>155166.67</v>
      </c>
    </row>
    <row r="22" spans="1:8" s="118" customFormat="1" ht="26.25">
      <c r="A22" s="133"/>
      <c r="B22" s="134" t="s">
        <v>76</v>
      </c>
      <c r="C22" s="135"/>
      <c r="D22" s="136"/>
      <c r="E22" s="137"/>
      <c r="F22" s="138">
        <v>1719499.99</v>
      </c>
      <c r="G22" s="138">
        <v>-99442.62</v>
      </c>
      <c r="H22" s="138">
        <v>1620057.37</v>
      </c>
    </row>
    <row r="23" spans="1:8" s="118" customFormat="1" ht="12.75">
      <c r="A23" s="139" t="s">
        <v>27</v>
      </c>
      <c r="B23" s="140"/>
      <c r="C23" s="140"/>
      <c r="D23" s="141"/>
      <c r="E23" s="137"/>
      <c r="F23" s="142">
        <v>1719499.99</v>
      </c>
      <c r="G23" s="142">
        <v>-99442.62</v>
      </c>
      <c r="H23" s="142">
        <v>1620057.37</v>
      </c>
    </row>
  </sheetData>
  <printOptions/>
  <pageMargins left="0.75" right="0.75" top="1" bottom="1" header="0.5" footer="0.5"/>
  <pageSetup horizontalDpi="600" verticalDpi="600" orientation="landscape" r:id="rId1"/>
  <headerFooter alignWithMargins="0">
    <oddFooter>&amp;C&amp;F&amp;A&amp;R&amp;D&amp;T</oddFooter>
  </headerFooter>
</worksheet>
</file>

<file path=xl/worksheets/sheet2.xml><?xml version="1.0" encoding="utf-8"?>
<worksheet xmlns="http://schemas.openxmlformats.org/spreadsheetml/2006/main" xmlns:r="http://schemas.openxmlformats.org/officeDocument/2006/relationships">
  <dimension ref="A1:L57"/>
  <sheetViews>
    <sheetView workbookViewId="0" topLeftCell="A1">
      <selection activeCell="H22" sqref="H22"/>
    </sheetView>
  </sheetViews>
  <sheetFormatPr defaultColWidth="9.00390625" defaultRowHeight="12.75"/>
  <cols>
    <col min="1" max="1" width="10.625" style="2" customWidth="1"/>
    <col min="2" max="2" width="15.375" style="2" customWidth="1"/>
    <col min="3" max="3" width="11.875" style="2" customWidth="1"/>
    <col min="4" max="4" width="7.50390625" style="2" customWidth="1"/>
    <col min="5" max="6" width="10.625" style="53" customWidth="1"/>
    <col min="7" max="7" width="1.625" style="4" customWidth="1"/>
    <col min="8" max="8" width="15.50390625" style="4" bestFit="1" customWidth="1"/>
    <col min="9" max="9" width="9.375" style="4" bestFit="1" customWidth="1"/>
    <col min="10" max="10" width="9.125" style="4" customWidth="1"/>
    <col min="11" max="11" width="11.50390625" style="4" bestFit="1" customWidth="1"/>
    <col min="12" max="16384" width="9.125" style="4" customWidth="1"/>
  </cols>
  <sheetData>
    <row r="1" spans="1:6" ht="12.75">
      <c r="A1" s="10" t="s">
        <v>58</v>
      </c>
      <c r="B1" s="11"/>
      <c r="C1" s="11"/>
      <c r="D1" s="11"/>
      <c r="E1" s="52"/>
      <c r="F1" s="52"/>
    </row>
    <row r="2" spans="1:6" ht="12.75">
      <c r="A2" s="10"/>
      <c r="B2" s="11"/>
      <c r="C2" s="11"/>
      <c r="D2" s="11"/>
      <c r="E2" s="52"/>
      <c r="F2" s="52"/>
    </row>
    <row r="3" spans="1:9" ht="12.75">
      <c r="A3" s="10" t="s">
        <v>11</v>
      </c>
      <c r="B3" s="11"/>
      <c r="C3" s="11"/>
      <c r="D3" s="11"/>
      <c r="E3" s="52"/>
      <c r="F3" s="52"/>
      <c r="I3" s="12"/>
    </row>
    <row r="4" spans="1:9" ht="12.75">
      <c r="A4" s="13" t="s">
        <v>119</v>
      </c>
      <c r="B4" s="11"/>
      <c r="C4" s="11"/>
      <c r="D4" s="11"/>
      <c r="E4" s="52"/>
      <c r="F4" s="52"/>
      <c r="I4" s="14"/>
    </row>
    <row r="5" spans="1:9" ht="12.75">
      <c r="A5" s="3"/>
      <c r="B5" s="3"/>
      <c r="C5" s="3"/>
      <c r="D5" s="3"/>
      <c r="I5" s="49"/>
    </row>
    <row r="6" spans="1:4" ht="12.75">
      <c r="A6" s="3"/>
      <c r="B6" s="3"/>
      <c r="C6" s="3"/>
      <c r="D6" s="3"/>
    </row>
    <row r="7" spans="1:4" ht="12.75">
      <c r="A7" s="3"/>
      <c r="B7" s="3"/>
      <c r="C7" s="3"/>
      <c r="D7" s="3"/>
    </row>
    <row r="8" spans="1:6" ht="12.75">
      <c r="A8" s="3"/>
      <c r="B8" s="3"/>
      <c r="C8" s="3"/>
      <c r="D8" s="3"/>
      <c r="E8" s="81" t="s">
        <v>54</v>
      </c>
      <c r="F8" s="81" t="s">
        <v>55</v>
      </c>
    </row>
    <row r="9" spans="1:4" ht="12.75">
      <c r="A9" s="15" t="s">
        <v>9</v>
      </c>
      <c r="B9" s="3"/>
      <c r="C9" s="3"/>
      <c r="D9" s="3"/>
    </row>
    <row r="10" spans="1:10" ht="12.75">
      <c r="A10" s="48" t="s">
        <v>59</v>
      </c>
      <c r="B10" s="3"/>
      <c r="C10" s="3"/>
      <c r="D10" s="3"/>
      <c r="E10" s="80">
        <v>6580000</v>
      </c>
      <c r="F10" s="80">
        <v>1857000</v>
      </c>
      <c r="H10" s="17"/>
      <c r="I10" s="16"/>
      <c r="J10" s="16"/>
    </row>
    <row r="11" spans="1:8" ht="12.75">
      <c r="A11" s="34" t="s">
        <v>62</v>
      </c>
      <c r="B11" s="3"/>
      <c r="C11" s="3"/>
      <c r="D11" s="3"/>
      <c r="E11" s="16">
        <f>'ED WA'!J56</f>
        <v>7805356</v>
      </c>
      <c r="F11" s="16">
        <f>'GD WA'!J24</f>
        <v>2163424</v>
      </c>
      <c r="H11" s="17"/>
    </row>
    <row r="12" spans="1:6" ht="12.75">
      <c r="A12" s="3" t="s">
        <v>57</v>
      </c>
      <c r="B12" s="3"/>
      <c r="C12" s="3"/>
      <c r="D12" s="3"/>
      <c r="E12" s="58">
        <f>E10-E11</f>
        <v>-1225356</v>
      </c>
      <c r="F12" s="58">
        <f>F10-F11</f>
        <v>-306424</v>
      </c>
    </row>
    <row r="13" spans="1:6" ht="12.75">
      <c r="A13" s="3"/>
      <c r="B13" s="3"/>
      <c r="C13" s="3"/>
      <c r="D13" s="3"/>
      <c r="E13" s="16"/>
      <c r="F13" s="16"/>
    </row>
    <row r="14" spans="1:6" ht="12.75">
      <c r="A14" s="15" t="s">
        <v>10</v>
      </c>
      <c r="B14" s="3"/>
      <c r="C14" s="3"/>
      <c r="D14" s="3"/>
      <c r="E14" s="16"/>
      <c r="F14" s="16"/>
    </row>
    <row r="15" spans="1:10" ht="12.75">
      <c r="A15" s="48" t="s">
        <v>59</v>
      </c>
      <c r="B15" s="3"/>
      <c r="C15" s="3"/>
      <c r="D15" s="3"/>
      <c r="E15" s="80">
        <v>3656000</v>
      </c>
      <c r="F15" s="80">
        <v>763000</v>
      </c>
      <c r="G15" s="151"/>
      <c r="H15" s="151"/>
      <c r="I15" s="16"/>
      <c r="J15" s="16"/>
    </row>
    <row r="16" spans="1:8" ht="12.75">
      <c r="A16" s="34" t="s">
        <v>62</v>
      </c>
      <c r="B16" s="3"/>
      <c r="C16" s="3"/>
      <c r="D16" s="3"/>
      <c r="E16" s="36">
        <f>'ED ID'!H54</f>
        <v>2336274</v>
      </c>
      <c r="F16" s="36">
        <f>'GD ID'!H24</f>
        <v>591117</v>
      </c>
      <c r="G16" s="151"/>
      <c r="H16" s="151"/>
    </row>
    <row r="17" spans="1:6" ht="12.75">
      <c r="A17" s="3" t="s">
        <v>57</v>
      </c>
      <c r="B17" s="3"/>
      <c r="C17" s="3"/>
      <c r="D17" s="3"/>
      <c r="E17" s="58">
        <f>E15-E16</f>
        <v>1319726</v>
      </c>
      <c r="F17" s="58">
        <f>F15-F16</f>
        <v>171883</v>
      </c>
    </row>
    <row r="18" spans="1:6" ht="12.75">
      <c r="A18" s="3"/>
      <c r="B18" s="3"/>
      <c r="C18" s="3"/>
      <c r="D18" s="3"/>
      <c r="E18" s="16"/>
      <c r="F18" s="16"/>
    </row>
    <row r="19" spans="1:6" ht="12.75">
      <c r="A19" s="15" t="s">
        <v>23</v>
      </c>
      <c r="B19" s="3"/>
      <c r="C19" s="3"/>
      <c r="D19" s="3"/>
      <c r="E19" s="16"/>
      <c r="F19" s="16"/>
    </row>
    <row r="20" spans="1:9" ht="12.75">
      <c r="A20" s="48" t="s">
        <v>59</v>
      </c>
      <c r="B20" s="3"/>
      <c r="C20" s="3"/>
      <c r="D20" s="3"/>
      <c r="E20" s="80">
        <v>6923000</v>
      </c>
      <c r="F20" s="16"/>
      <c r="I20" s="16"/>
    </row>
    <row r="21" spans="1:6" ht="12.75">
      <c r="A21" s="34" t="s">
        <v>62</v>
      </c>
      <c r="B21" s="3"/>
      <c r="C21" s="3"/>
      <c r="D21" s="19"/>
      <c r="E21" s="36">
        <f>'ED MT'!H38</f>
        <v>6713270</v>
      </c>
      <c r="F21" s="16"/>
    </row>
    <row r="22" spans="1:6" ht="12.75">
      <c r="A22" s="3" t="s">
        <v>57</v>
      </c>
      <c r="B22" s="3"/>
      <c r="C22" s="3"/>
      <c r="D22" s="20"/>
      <c r="E22" s="143">
        <f>E20-E21</f>
        <v>209730</v>
      </c>
      <c r="F22" s="16"/>
    </row>
    <row r="23" spans="1:6" ht="12.75">
      <c r="A23" s="3"/>
      <c r="B23" s="3"/>
      <c r="C23" s="3"/>
      <c r="D23" s="3"/>
      <c r="E23" s="36"/>
      <c r="F23" s="16"/>
    </row>
    <row r="24" spans="1:6" ht="12.75">
      <c r="A24" s="15" t="s">
        <v>60</v>
      </c>
      <c r="B24" s="3"/>
      <c r="C24" s="3"/>
      <c r="D24" s="3"/>
      <c r="E24" s="36"/>
      <c r="F24" s="16"/>
    </row>
    <row r="25" spans="1:9" ht="12.75">
      <c r="A25" s="48" t="s">
        <v>59</v>
      </c>
      <c r="B25" s="3"/>
      <c r="C25" s="3"/>
      <c r="D25" s="3"/>
      <c r="E25" s="80">
        <f>14000</f>
        <v>14000</v>
      </c>
      <c r="F25" s="16"/>
      <c r="I25" s="16"/>
    </row>
    <row r="26" spans="1:6" ht="12.75">
      <c r="A26" s="3" t="s">
        <v>134</v>
      </c>
      <c r="B26" s="3"/>
      <c r="C26" s="3"/>
      <c r="D26" s="3"/>
      <c r="E26" s="162">
        <v>3105000</v>
      </c>
      <c r="F26" s="16"/>
    </row>
    <row r="27" spans="1:6" ht="12.75">
      <c r="A27" s="153" t="s">
        <v>132</v>
      </c>
      <c r="B27" s="3"/>
      <c r="C27" s="3"/>
      <c r="D27" s="3"/>
      <c r="E27" s="19">
        <f>SUM(E25:E26)</f>
        <v>3119000</v>
      </c>
      <c r="F27" s="16"/>
    </row>
    <row r="28" spans="1:6" ht="12.75">
      <c r="A28" s="34" t="s">
        <v>62</v>
      </c>
      <c r="B28" s="3"/>
      <c r="C28" s="3"/>
      <c r="D28" s="19"/>
      <c r="E28" s="16">
        <f>'ED OR'!H36</f>
        <v>155593</v>
      </c>
      <c r="F28" s="16"/>
    </row>
    <row r="29" spans="1:6" ht="12.75">
      <c r="A29" s="3" t="s">
        <v>57</v>
      </c>
      <c r="B29" s="3"/>
      <c r="C29" s="3"/>
      <c r="D29" s="20"/>
      <c r="E29" s="18">
        <f>E27-E28</f>
        <v>2963407</v>
      </c>
      <c r="F29" s="16"/>
    </row>
    <row r="30" spans="1:6" ht="12.75">
      <c r="A30" s="3"/>
      <c r="B30" s="3"/>
      <c r="C30" s="3"/>
      <c r="D30" s="3"/>
      <c r="E30" s="16"/>
      <c r="F30" s="16"/>
    </row>
    <row r="31" spans="1:6" ht="12.75">
      <c r="A31" s="15" t="s">
        <v>128</v>
      </c>
      <c r="B31" s="3"/>
      <c r="C31" s="3"/>
      <c r="D31" s="3"/>
      <c r="E31" s="16"/>
      <c r="F31" s="16"/>
    </row>
    <row r="32" spans="1:6" ht="12.75">
      <c r="A32" s="4" t="s">
        <v>59</v>
      </c>
      <c r="B32" s="3"/>
      <c r="C32" s="3"/>
      <c r="D32" s="3"/>
      <c r="E32" s="80">
        <v>4680</v>
      </c>
      <c r="F32" s="16"/>
    </row>
    <row r="33" spans="1:6" ht="12.75">
      <c r="A33" s="34" t="s">
        <v>63</v>
      </c>
      <c r="B33" s="3"/>
      <c r="C33" s="3"/>
      <c r="D33" s="3"/>
      <c r="E33" s="154">
        <f>'ED AN'!H21</f>
        <v>4680</v>
      </c>
      <c r="F33" s="16"/>
    </row>
    <row r="34" spans="1:6" ht="12.75">
      <c r="A34" s="3" t="s">
        <v>57</v>
      </c>
      <c r="B34" s="3"/>
      <c r="C34" s="3"/>
      <c r="D34" s="3"/>
      <c r="E34" s="18">
        <f>E32-E33</f>
        <v>0</v>
      </c>
      <c r="F34" s="16"/>
    </row>
    <row r="35" spans="1:6" ht="12.75">
      <c r="A35" s="3"/>
      <c r="B35" s="3"/>
      <c r="C35" s="3"/>
      <c r="D35" s="3"/>
      <c r="E35" s="19"/>
      <c r="F35" s="16"/>
    </row>
    <row r="36" spans="1:6" ht="12.75">
      <c r="A36" s="3"/>
      <c r="B36" s="3"/>
      <c r="C36" s="3"/>
      <c r="D36" s="3"/>
      <c r="E36" s="16"/>
      <c r="F36" s="16"/>
    </row>
    <row r="37" spans="1:10" ht="12.75">
      <c r="A37" s="3" t="s">
        <v>27</v>
      </c>
      <c r="B37" s="3"/>
      <c r="C37" s="3"/>
      <c r="D37" s="3"/>
      <c r="E37" s="62">
        <f>E12+E17+E22+E29+E34</f>
        <v>3267507</v>
      </c>
      <c r="F37" s="62">
        <f>F12+F17+F22+F29</f>
        <v>-134541</v>
      </c>
      <c r="I37" s="150"/>
      <c r="J37" s="150"/>
    </row>
    <row r="38" spans="1:10" ht="12.75">
      <c r="A38" s="3"/>
      <c r="B38" s="3"/>
      <c r="C38" s="3"/>
      <c r="D38" s="3"/>
      <c r="E38" s="16"/>
      <c r="F38" s="16"/>
      <c r="I38" s="151"/>
      <c r="J38" s="151"/>
    </row>
    <row r="39" spans="1:6" ht="12.75">
      <c r="A39" s="3"/>
      <c r="B39" s="3"/>
      <c r="C39" s="3"/>
      <c r="D39" s="3"/>
      <c r="E39" s="16"/>
      <c r="F39" s="16"/>
    </row>
    <row r="40" spans="1:8" ht="12.75">
      <c r="A40" s="15" t="s">
        <v>27</v>
      </c>
      <c r="B40" s="3"/>
      <c r="C40" s="3"/>
      <c r="D40" s="3"/>
      <c r="E40" s="16"/>
      <c r="F40" s="16"/>
      <c r="H40" s="4" t="s">
        <v>133</v>
      </c>
    </row>
    <row r="41" spans="1:9" ht="12.75">
      <c r="A41" s="48" t="s">
        <v>59</v>
      </c>
      <c r="B41" s="3"/>
      <c r="C41" s="3"/>
      <c r="D41" s="3"/>
      <c r="E41" s="16">
        <f>E10+E15+E20+E25+E32</f>
        <v>17177680</v>
      </c>
      <c r="F41" s="16">
        <f>F10+F15</f>
        <v>2620000</v>
      </c>
      <c r="I41" s="50"/>
    </row>
    <row r="42" spans="1:9" ht="12.75">
      <c r="A42" s="3" t="s">
        <v>56</v>
      </c>
      <c r="B42" s="3"/>
      <c r="C42" s="3"/>
      <c r="D42" s="3"/>
      <c r="E42" s="16">
        <f>E11+E16+E21+E28+E33</f>
        <v>17015173</v>
      </c>
      <c r="F42" s="16">
        <f>F11+F16</f>
        <v>2754541</v>
      </c>
      <c r="H42" s="50">
        <f>SUM(E42:G42)</f>
        <v>19769714</v>
      </c>
      <c r="I42" s="50"/>
    </row>
    <row r="43" spans="1:6" ht="13.5" thickBot="1">
      <c r="A43" s="3" t="s">
        <v>57</v>
      </c>
      <c r="B43" s="3"/>
      <c r="C43" s="3"/>
      <c r="D43" s="3"/>
      <c r="E43" s="58">
        <f>E41-E42</f>
        <v>162507</v>
      </c>
      <c r="F43" s="58">
        <f>F41-F42</f>
        <v>-134541</v>
      </c>
    </row>
    <row r="44" spans="5:6" ht="13.5" thickTop="1">
      <c r="E44" s="56"/>
      <c r="F44" s="56"/>
    </row>
    <row r="46" spans="1:8" ht="12.75">
      <c r="A46" s="2" t="s">
        <v>121</v>
      </c>
      <c r="E46" s="65">
        <f>4573430+3056524+4058785+2507279+1675670+1143484</f>
        <v>17015172</v>
      </c>
      <c r="F46" s="65">
        <f>2163424+591117</f>
        <v>2754541</v>
      </c>
      <c r="H46" s="149">
        <f>'ED WA'!J56+'ED AN'!H21+'ED ID'!H54+'ED MT'!H38+'ED OR'!H36+'GD WA'!J24+'GD ID'!H24+'GD OR'!H23</f>
        <v>21389769.96</v>
      </c>
    </row>
    <row r="47" spans="11:12" ht="12.75">
      <c r="K47" s="47"/>
      <c r="L47" s="47"/>
    </row>
    <row r="48" spans="1:9" ht="12.75">
      <c r="A48" s="2" t="s">
        <v>122</v>
      </c>
      <c r="E48" s="54">
        <f>E46-E42</f>
        <v>-1</v>
      </c>
      <c r="F48" s="54">
        <f>F46-F42</f>
        <v>0</v>
      </c>
      <c r="H48" s="54">
        <f>H46-H42</f>
        <v>1620056</v>
      </c>
      <c r="I48" s="4" t="s">
        <v>126</v>
      </c>
    </row>
    <row r="50" spans="1:6" ht="12.75">
      <c r="A50" s="9"/>
      <c r="B50" s="9"/>
      <c r="C50" s="9"/>
      <c r="D50" s="9"/>
      <c r="E50" s="79"/>
      <c r="F50" s="55"/>
    </row>
    <row r="51" spans="1:6" ht="12.75">
      <c r="A51" s="9"/>
      <c r="B51" s="9"/>
      <c r="C51" s="9"/>
      <c r="D51" s="9"/>
      <c r="E51" s="79"/>
      <c r="F51" s="55"/>
    </row>
    <row r="52" spans="1:6" ht="12.75">
      <c r="A52" s="9"/>
      <c r="B52" s="9"/>
      <c r="C52" s="9"/>
      <c r="D52" s="9"/>
      <c r="E52" s="55"/>
      <c r="F52" s="55"/>
    </row>
    <row r="53" spans="1:2" ht="12.75">
      <c r="A53" s="152" t="s">
        <v>129</v>
      </c>
      <c r="B53" s="2" t="s">
        <v>130</v>
      </c>
    </row>
    <row r="54" ht="12.75">
      <c r="B54" s="2" t="s">
        <v>131</v>
      </c>
    </row>
    <row r="57" ht="12.75">
      <c r="A57" s="152" t="s">
        <v>135</v>
      </c>
    </row>
  </sheetData>
  <printOptions horizontalCentered="1"/>
  <pageMargins left="0.75" right="0.75" top="1" bottom="1" header="0.5" footer="0.5"/>
  <pageSetup horizontalDpi="300" verticalDpi="300" orientation="portrait" r:id="rId2"/>
  <headerFooter alignWithMargins="0">
    <oddFooter>&amp;C&amp;F&amp;R&amp;D&amp;T
</oddFooter>
  </headerFooter>
  <drawing r:id="rId1"/>
</worksheet>
</file>

<file path=xl/worksheets/sheet3.xml><?xml version="1.0" encoding="utf-8"?>
<worksheet xmlns="http://schemas.openxmlformats.org/spreadsheetml/2006/main" xmlns:r="http://schemas.openxmlformats.org/officeDocument/2006/relationships">
  <dimension ref="A1:J61"/>
  <sheetViews>
    <sheetView workbookViewId="0" topLeftCell="A31">
      <selection activeCell="I62" sqref="I62"/>
    </sheetView>
  </sheetViews>
  <sheetFormatPr defaultColWidth="9.00390625" defaultRowHeight="12.75"/>
  <cols>
    <col min="1" max="1" width="12.50390625" style="66" customWidth="1"/>
    <col min="2" max="3" width="10.00390625" style="66" customWidth="1"/>
    <col min="4" max="4" width="39.00390625" style="66" bestFit="1" customWidth="1"/>
    <col min="5" max="5" width="4.375" style="66" customWidth="1"/>
    <col min="6" max="6" width="13.50390625" style="66" customWidth="1"/>
    <col min="7" max="7" width="14.625" style="66" bestFit="1" customWidth="1"/>
    <col min="8" max="8" width="16.375" style="66" bestFit="1" customWidth="1"/>
    <col min="9" max="9" width="14.00390625" style="144" bestFit="1" customWidth="1"/>
    <col min="10" max="10" width="14.00390625" style="66" bestFit="1" customWidth="1"/>
    <col min="11" max="16384" width="9.125" style="66" customWidth="1"/>
  </cols>
  <sheetData>
    <row r="1" spans="1:8" ht="32.25" customHeight="1">
      <c r="A1" s="87" t="s">
        <v>84</v>
      </c>
      <c r="B1" s="87"/>
      <c r="C1" s="87"/>
      <c r="D1" s="87"/>
      <c r="E1" s="87"/>
      <c r="F1" s="87"/>
      <c r="G1" s="87"/>
      <c r="H1" s="87"/>
    </row>
    <row r="2" spans="1:8" ht="12.75">
      <c r="A2" s="87"/>
      <c r="B2" s="87"/>
      <c r="C2" s="87"/>
      <c r="D2" s="87"/>
      <c r="E2" s="87"/>
      <c r="F2" s="87"/>
      <c r="G2" s="87"/>
      <c r="H2" s="87"/>
    </row>
    <row r="3" spans="1:8" ht="27" customHeight="1">
      <c r="A3" s="88" t="s">
        <v>85</v>
      </c>
      <c r="B3" s="88" t="s">
        <v>86</v>
      </c>
      <c r="C3" s="87"/>
      <c r="D3" s="87"/>
      <c r="E3" s="87"/>
      <c r="F3" s="87"/>
      <c r="G3" s="87"/>
      <c r="H3" s="87"/>
    </row>
    <row r="4" spans="1:8" ht="12.75">
      <c r="A4" s="87"/>
      <c r="B4" s="87"/>
      <c r="C4" s="87"/>
      <c r="D4" s="87"/>
      <c r="E4" s="87"/>
      <c r="F4" s="87"/>
      <c r="G4" s="87"/>
      <c r="H4" s="87"/>
    </row>
    <row r="5" spans="1:8" ht="12.75">
      <c r="A5" s="89"/>
      <c r="B5" s="90"/>
      <c r="C5" s="90"/>
      <c r="D5" s="91"/>
      <c r="E5" s="92"/>
      <c r="F5" s="93" t="s">
        <v>64</v>
      </c>
      <c r="G5" s="94"/>
      <c r="H5" s="95"/>
    </row>
    <row r="6" spans="1:10" ht="12.75">
      <c r="A6" s="96"/>
      <c r="B6" s="97"/>
      <c r="C6" s="97"/>
      <c r="D6" s="98"/>
      <c r="E6" s="99" t="s">
        <v>65</v>
      </c>
      <c r="F6" s="99" t="s">
        <v>67</v>
      </c>
      <c r="G6" s="99" t="s">
        <v>66</v>
      </c>
      <c r="H6" s="92" t="s">
        <v>27</v>
      </c>
      <c r="I6" s="144" t="s">
        <v>123</v>
      </c>
      <c r="J6" s="147" t="s">
        <v>124</v>
      </c>
    </row>
    <row r="7" spans="1:9" s="126" customFormat="1" ht="25.5">
      <c r="A7" s="123" t="s">
        <v>68</v>
      </c>
      <c r="B7" s="123" t="s">
        <v>87</v>
      </c>
      <c r="C7" s="123" t="s">
        <v>88</v>
      </c>
      <c r="D7" s="124" t="s">
        <v>69</v>
      </c>
      <c r="E7" s="125"/>
      <c r="F7" s="125"/>
      <c r="G7" s="125"/>
      <c r="H7" s="125"/>
      <c r="I7" s="145"/>
    </row>
    <row r="8" spans="1:8" ht="14.25">
      <c r="A8" s="102" t="s">
        <v>70</v>
      </c>
      <c r="B8" s="102" t="s">
        <v>89</v>
      </c>
      <c r="C8" s="102" t="s">
        <v>90</v>
      </c>
      <c r="D8" s="88" t="s">
        <v>71</v>
      </c>
      <c r="E8" s="101"/>
      <c r="F8" s="103">
        <v>208075</v>
      </c>
      <c r="G8" s="103" t="s">
        <v>91</v>
      </c>
      <c r="H8" s="103">
        <v>208075</v>
      </c>
    </row>
    <row r="9" spans="1:8" ht="14.25">
      <c r="A9" s="104"/>
      <c r="B9" s="105"/>
      <c r="C9" s="105"/>
      <c r="D9" s="127" t="s">
        <v>72</v>
      </c>
      <c r="E9" s="128"/>
      <c r="F9" s="129">
        <v>281.1</v>
      </c>
      <c r="G9" s="129" t="s">
        <v>91</v>
      </c>
      <c r="H9" s="129">
        <v>281.1</v>
      </c>
    </row>
    <row r="10" spans="1:8" ht="14.25">
      <c r="A10" s="104"/>
      <c r="B10" s="100" t="s">
        <v>92</v>
      </c>
      <c r="C10" s="100" t="s">
        <v>90</v>
      </c>
      <c r="D10" s="88" t="s">
        <v>71</v>
      </c>
      <c r="E10" s="101"/>
      <c r="F10" s="103">
        <v>208075</v>
      </c>
      <c r="G10" s="103" t="s">
        <v>91</v>
      </c>
      <c r="H10" s="103">
        <v>208075</v>
      </c>
    </row>
    <row r="11" spans="1:8" ht="14.25">
      <c r="A11" s="104"/>
      <c r="B11" s="102" t="s">
        <v>93</v>
      </c>
      <c r="C11" s="102" t="s">
        <v>90</v>
      </c>
      <c r="D11" s="88" t="s">
        <v>71</v>
      </c>
      <c r="E11" s="101"/>
      <c r="F11" s="103">
        <v>208075</v>
      </c>
      <c r="G11" s="103" t="s">
        <v>91</v>
      </c>
      <c r="H11" s="103">
        <v>208075</v>
      </c>
    </row>
    <row r="12" spans="1:8" ht="14.25">
      <c r="A12" s="104"/>
      <c r="B12" s="105"/>
      <c r="C12" s="105"/>
      <c r="D12" s="127" t="s">
        <v>73</v>
      </c>
      <c r="E12" s="128"/>
      <c r="F12" s="129" t="s">
        <v>91</v>
      </c>
      <c r="G12" s="129">
        <v>-99.4</v>
      </c>
      <c r="H12" s="129">
        <v>-99.4</v>
      </c>
    </row>
    <row r="13" spans="1:8" ht="14.25">
      <c r="A13" s="104"/>
      <c r="B13" s="100" t="s">
        <v>94</v>
      </c>
      <c r="C13" s="100" t="s">
        <v>90</v>
      </c>
      <c r="D13" s="88" t="s">
        <v>71</v>
      </c>
      <c r="E13" s="101"/>
      <c r="F13" s="103">
        <v>190800</v>
      </c>
      <c r="G13" s="103" t="s">
        <v>91</v>
      </c>
      <c r="H13" s="103">
        <v>190800</v>
      </c>
    </row>
    <row r="14" spans="1:8" ht="14.25">
      <c r="A14" s="104"/>
      <c r="B14" s="100" t="s">
        <v>95</v>
      </c>
      <c r="C14" s="100" t="s">
        <v>90</v>
      </c>
      <c r="D14" s="88" t="s">
        <v>71</v>
      </c>
      <c r="E14" s="101"/>
      <c r="F14" s="103">
        <v>190800</v>
      </c>
      <c r="G14" s="103" t="s">
        <v>91</v>
      </c>
      <c r="H14" s="103">
        <v>190800</v>
      </c>
    </row>
    <row r="15" spans="1:8" ht="14.25">
      <c r="A15" s="104"/>
      <c r="B15" s="100" t="s">
        <v>96</v>
      </c>
      <c r="C15" s="100" t="s">
        <v>90</v>
      </c>
      <c r="D15" s="88" t="s">
        <v>71</v>
      </c>
      <c r="E15" s="101"/>
      <c r="F15" s="103">
        <v>190800</v>
      </c>
      <c r="G15" s="103" t="s">
        <v>91</v>
      </c>
      <c r="H15" s="103">
        <v>190800</v>
      </c>
    </row>
    <row r="16" spans="1:8" ht="14.25">
      <c r="A16" s="104"/>
      <c r="B16" s="102" t="s">
        <v>97</v>
      </c>
      <c r="C16" s="102" t="s">
        <v>90</v>
      </c>
      <c r="D16" s="88" t="s">
        <v>71</v>
      </c>
      <c r="E16" s="101"/>
      <c r="F16" s="103">
        <v>190800</v>
      </c>
      <c r="G16" s="103" t="s">
        <v>91</v>
      </c>
      <c r="H16" s="103">
        <v>190800</v>
      </c>
    </row>
    <row r="17" spans="1:9" ht="14.25">
      <c r="A17" s="104"/>
      <c r="B17" s="105"/>
      <c r="C17" s="105"/>
      <c r="D17" s="127" t="s">
        <v>98</v>
      </c>
      <c r="E17" s="128"/>
      <c r="F17" s="129" t="s">
        <v>91</v>
      </c>
      <c r="G17" s="129">
        <v>-719638.24</v>
      </c>
      <c r="H17" s="129">
        <v>-719638.24</v>
      </c>
      <c r="I17" s="144">
        <v>719638.24</v>
      </c>
    </row>
    <row r="18" spans="1:8" ht="14.25">
      <c r="A18" s="104"/>
      <c r="B18" s="100" t="s">
        <v>99</v>
      </c>
      <c r="C18" s="100" t="s">
        <v>90</v>
      </c>
      <c r="D18" s="88" t="s">
        <v>71</v>
      </c>
      <c r="E18" s="101"/>
      <c r="F18" s="103">
        <v>190800</v>
      </c>
      <c r="G18" s="103" t="s">
        <v>91</v>
      </c>
      <c r="H18" s="103">
        <v>190800</v>
      </c>
    </row>
    <row r="19" spans="1:8" ht="14.25">
      <c r="A19" s="104"/>
      <c r="B19" s="100" t="s">
        <v>100</v>
      </c>
      <c r="C19" s="100" t="s">
        <v>90</v>
      </c>
      <c r="D19" s="88" t="s">
        <v>71</v>
      </c>
      <c r="E19" s="101"/>
      <c r="F19" s="103">
        <v>190800</v>
      </c>
      <c r="G19" s="103" t="s">
        <v>91</v>
      </c>
      <c r="H19" s="103">
        <v>190800</v>
      </c>
    </row>
    <row r="20" spans="1:8" ht="14.25">
      <c r="A20" s="104"/>
      <c r="B20" s="100" t="s">
        <v>101</v>
      </c>
      <c r="C20" s="100" t="s">
        <v>90</v>
      </c>
      <c r="D20" s="88" t="s">
        <v>71</v>
      </c>
      <c r="E20" s="101"/>
      <c r="F20" s="103">
        <v>190800</v>
      </c>
      <c r="G20" s="103" t="s">
        <v>91</v>
      </c>
      <c r="H20" s="103">
        <v>190800</v>
      </c>
    </row>
    <row r="21" spans="1:8" ht="14.25">
      <c r="A21" s="104"/>
      <c r="B21" s="100" t="s">
        <v>102</v>
      </c>
      <c r="C21" s="100" t="s">
        <v>90</v>
      </c>
      <c r="D21" s="88" t="s">
        <v>71</v>
      </c>
      <c r="E21" s="101"/>
      <c r="F21" s="103">
        <v>190800</v>
      </c>
      <c r="G21" s="103" t="s">
        <v>91</v>
      </c>
      <c r="H21" s="103">
        <v>190800</v>
      </c>
    </row>
    <row r="22" spans="1:8" ht="14.25">
      <c r="A22" s="104"/>
      <c r="B22" s="100" t="s">
        <v>103</v>
      </c>
      <c r="C22" s="100" t="s">
        <v>90</v>
      </c>
      <c r="D22" s="88" t="s">
        <v>71</v>
      </c>
      <c r="E22" s="101"/>
      <c r="F22" s="103">
        <v>190800</v>
      </c>
      <c r="G22" s="103" t="s">
        <v>91</v>
      </c>
      <c r="H22" s="103">
        <v>190800</v>
      </c>
    </row>
    <row r="23" spans="1:9" s="118" customFormat="1" ht="25.5">
      <c r="A23" s="112"/>
      <c r="B23" s="113" t="s">
        <v>74</v>
      </c>
      <c r="C23" s="114"/>
      <c r="D23" s="115"/>
      <c r="E23" s="116"/>
      <c r="F23" s="117">
        <v>2341706.1</v>
      </c>
      <c r="G23" s="117">
        <v>-719737.64</v>
      </c>
      <c r="H23" s="117">
        <v>1621968.46</v>
      </c>
      <c r="I23" s="146"/>
    </row>
    <row r="24" spans="1:8" ht="14.25">
      <c r="A24" s="102" t="s">
        <v>75</v>
      </c>
      <c r="B24" s="102" t="s">
        <v>89</v>
      </c>
      <c r="C24" s="102" t="s">
        <v>90</v>
      </c>
      <c r="D24" s="88" t="s">
        <v>71</v>
      </c>
      <c r="E24" s="101"/>
      <c r="F24" s="103">
        <v>360663.33</v>
      </c>
      <c r="G24" s="103" t="s">
        <v>91</v>
      </c>
      <c r="H24" s="103">
        <v>360663.33</v>
      </c>
    </row>
    <row r="25" spans="1:8" ht="14.25">
      <c r="A25" s="104"/>
      <c r="B25" s="105"/>
      <c r="C25" s="105"/>
      <c r="D25" s="127" t="s">
        <v>72</v>
      </c>
      <c r="E25" s="128"/>
      <c r="F25" s="129">
        <v>487.26</v>
      </c>
      <c r="G25" s="129" t="s">
        <v>91</v>
      </c>
      <c r="H25" s="129">
        <v>487.26</v>
      </c>
    </row>
    <row r="26" spans="1:8" ht="14.25">
      <c r="A26" s="104"/>
      <c r="B26" s="100" t="s">
        <v>92</v>
      </c>
      <c r="C26" s="100" t="s">
        <v>90</v>
      </c>
      <c r="D26" s="88" t="s">
        <v>71</v>
      </c>
      <c r="E26" s="101"/>
      <c r="F26" s="103">
        <v>360663.33</v>
      </c>
      <c r="G26" s="103" t="s">
        <v>91</v>
      </c>
      <c r="H26" s="103">
        <v>360663.33</v>
      </c>
    </row>
    <row r="27" spans="1:8" ht="14.25">
      <c r="A27" s="104"/>
      <c r="B27" s="102" t="s">
        <v>93</v>
      </c>
      <c r="C27" s="102" t="s">
        <v>90</v>
      </c>
      <c r="D27" s="88" t="s">
        <v>71</v>
      </c>
      <c r="E27" s="101"/>
      <c r="F27" s="103">
        <v>360663.33</v>
      </c>
      <c r="G27" s="103" t="s">
        <v>91</v>
      </c>
      <c r="H27" s="103">
        <v>360663.33</v>
      </c>
    </row>
    <row r="28" spans="1:8" ht="14.25">
      <c r="A28" s="104"/>
      <c r="B28" s="105"/>
      <c r="C28" s="105"/>
      <c r="D28" s="127" t="s">
        <v>73</v>
      </c>
      <c r="E28" s="128"/>
      <c r="F28" s="129" t="s">
        <v>91</v>
      </c>
      <c r="G28" s="129">
        <v>-172.3</v>
      </c>
      <c r="H28" s="129">
        <v>-172.3</v>
      </c>
    </row>
    <row r="29" spans="1:8" ht="14.25">
      <c r="A29" s="104"/>
      <c r="B29" s="100" t="s">
        <v>94</v>
      </c>
      <c r="C29" s="100" t="s">
        <v>90</v>
      </c>
      <c r="D29" s="88" t="s">
        <v>71</v>
      </c>
      <c r="E29" s="101"/>
      <c r="F29" s="103">
        <v>330720</v>
      </c>
      <c r="G29" s="103" t="s">
        <v>91</v>
      </c>
      <c r="H29" s="103">
        <v>330720</v>
      </c>
    </row>
    <row r="30" spans="1:8" ht="14.25">
      <c r="A30" s="104"/>
      <c r="B30" s="100" t="s">
        <v>95</v>
      </c>
      <c r="C30" s="100" t="s">
        <v>90</v>
      </c>
      <c r="D30" s="88" t="s">
        <v>71</v>
      </c>
      <c r="E30" s="101"/>
      <c r="F30" s="103">
        <v>330720</v>
      </c>
      <c r="G30" s="103" t="s">
        <v>91</v>
      </c>
      <c r="H30" s="103">
        <v>330720</v>
      </c>
    </row>
    <row r="31" spans="1:8" ht="14.25">
      <c r="A31" s="104"/>
      <c r="B31" s="100" t="s">
        <v>96</v>
      </c>
      <c r="C31" s="100" t="s">
        <v>90</v>
      </c>
      <c r="D31" s="88" t="s">
        <v>71</v>
      </c>
      <c r="E31" s="101"/>
      <c r="F31" s="103">
        <v>330720</v>
      </c>
      <c r="G31" s="103" t="s">
        <v>91</v>
      </c>
      <c r="H31" s="103">
        <v>330720</v>
      </c>
    </row>
    <row r="32" spans="1:8" ht="14.25">
      <c r="A32" s="104"/>
      <c r="B32" s="102" t="s">
        <v>97</v>
      </c>
      <c r="C32" s="102" t="s">
        <v>90</v>
      </c>
      <c r="D32" s="88" t="s">
        <v>71</v>
      </c>
      <c r="E32" s="101"/>
      <c r="F32" s="103">
        <v>330720</v>
      </c>
      <c r="G32" s="103" t="s">
        <v>91</v>
      </c>
      <c r="H32" s="103">
        <v>330720</v>
      </c>
    </row>
    <row r="33" spans="1:9" ht="14.25">
      <c r="A33" s="104"/>
      <c r="B33" s="105"/>
      <c r="C33" s="105"/>
      <c r="D33" s="127" t="s">
        <v>98</v>
      </c>
      <c r="E33" s="128"/>
      <c r="F33" s="129" t="s">
        <v>91</v>
      </c>
      <c r="G33" s="129">
        <v>-1247372.95</v>
      </c>
      <c r="H33" s="129">
        <v>-1247372.95</v>
      </c>
      <c r="I33" s="144">
        <v>1247372.95</v>
      </c>
    </row>
    <row r="34" spans="1:8" ht="14.25">
      <c r="A34" s="104"/>
      <c r="B34" s="100" t="s">
        <v>99</v>
      </c>
      <c r="C34" s="100" t="s">
        <v>90</v>
      </c>
      <c r="D34" s="88" t="s">
        <v>71</v>
      </c>
      <c r="E34" s="101"/>
      <c r="F34" s="103">
        <v>330720</v>
      </c>
      <c r="G34" s="103" t="s">
        <v>91</v>
      </c>
      <c r="H34" s="103">
        <v>330720</v>
      </c>
    </row>
    <row r="35" spans="1:8" ht="14.25">
      <c r="A35" s="104"/>
      <c r="B35" s="100" t="s">
        <v>100</v>
      </c>
      <c r="C35" s="100" t="s">
        <v>90</v>
      </c>
      <c r="D35" s="88" t="s">
        <v>71</v>
      </c>
      <c r="E35" s="101"/>
      <c r="F35" s="103">
        <v>330720</v>
      </c>
      <c r="G35" s="103" t="s">
        <v>91</v>
      </c>
      <c r="H35" s="103">
        <v>330720</v>
      </c>
    </row>
    <row r="36" spans="1:8" ht="14.25">
      <c r="A36" s="104"/>
      <c r="B36" s="100" t="s">
        <v>101</v>
      </c>
      <c r="C36" s="100" t="s">
        <v>90</v>
      </c>
      <c r="D36" s="88" t="s">
        <v>71</v>
      </c>
      <c r="E36" s="101"/>
      <c r="F36" s="103">
        <v>330720</v>
      </c>
      <c r="G36" s="103" t="s">
        <v>91</v>
      </c>
      <c r="H36" s="103">
        <v>330720</v>
      </c>
    </row>
    <row r="37" spans="1:8" ht="14.25">
      <c r="A37" s="104"/>
      <c r="B37" s="100" t="s">
        <v>102</v>
      </c>
      <c r="C37" s="100" t="s">
        <v>90</v>
      </c>
      <c r="D37" s="88" t="s">
        <v>71</v>
      </c>
      <c r="E37" s="101"/>
      <c r="F37" s="103">
        <v>330720</v>
      </c>
      <c r="G37" s="103" t="s">
        <v>91</v>
      </c>
      <c r="H37" s="103">
        <v>330720</v>
      </c>
    </row>
    <row r="38" spans="1:8" ht="14.25">
      <c r="A38" s="104"/>
      <c r="B38" s="100" t="s">
        <v>103</v>
      </c>
      <c r="C38" s="100" t="s">
        <v>90</v>
      </c>
      <c r="D38" s="88" t="s">
        <v>71</v>
      </c>
      <c r="E38" s="101"/>
      <c r="F38" s="103">
        <v>330720</v>
      </c>
      <c r="G38" s="103" t="s">
        <v>91</v>
      </c>
      <c r="H38" s="103">
        <v>330720</v>
      </c>
    </row>
    <row r="39" spans="1:9" s="118" customFormat="1" ht="25.5">
      <c r="A39" s="112"/>
      <c r="B39" s="113" t="s">
        <v>76</v>
      </c>
      <c r="C39" s="114"/>
      <c r="D39" s="115"/>
      <c r="E39" s="116"/>
      <c r="F39" s="117">
        <v>4058957.25</v>
      </c>
      <c r="G39" s="117">
        <v>-1247545.25</v>
      </c>
      <c r="H39" s="117">
        <v>2811412</v>
      </c>
      <c r="I39" s="146"/>
    </row>
    <row r="40" spans="1:8" ht="14.25">
      <c r="A40" s="102" t="s">
        <v>77</v>
      </c>
      <c r="B40" s="102" t="s">
        <v>89</v>
      </c>
      <c r="C40" s="102" t="s">
        <v>90</v>
      </c>
      <c r="D40" s="88" t="s">
        <v>71</v>
      </c>
      <c r="E40" s="101"/>
      <c r="F40" s="103">
        <v>124845</v>
      </c>
      <c r="G40" s="103" t="s">
        <v>91</v>
      </c>
      <c r="H40" s="103">
        <v>124845</v>
      </c>
    </row>
    <row r="41" spans="1:8" ht="14.25">
      <c r="A41" s="104"/>
      <c r="B41" s="105"/>
      <c r="C41" s="105"/>
      <c r="D41" s="127" t="s">
        <v>72</v>
      </c>
      <c r="E41" s="128"/>
      <c r="F41" s="129">
        <v>168.67</v>
      </c>
      <c r="G41" s="129" t="s">
        <v>91</v>
      </c>
      <c r="H41" s="129">
        <v>168.67</v>
      </c>
    </row>
    <row r="42" spans="1:8" ht="14.25">
      <c r="A42" s="104"/>
      <c r="B42" s="100" t="s">
        <v>92</v>
      </c>
      <c r="C42" s="100" t="s">
        <v>90</v>
      </c>
      <c r="D42" s="88" t="s">
        <v>71</v>
      </c>
      <c r="E42" s="101"/>
      <c r="F42" s="103">
        <v>124845</v>
      </c>
      <c r="G42" s="103" t="s">
        <v>91</v>
      </c>
      <c r="H42" s="103">
        <v>124845</v>
      </c>
    </row>
    <row r="43" spans="1:8" ht="14.25">
      <c r="A43" s="104"/>
      <c r="B43" s="102" t="s">
        <v>93</v>
      </c>
      <c r="C43" s="102" t="s">
        <v>90</v>
      </c>
      <c r="D43" s="88" t="s">
        <v>71</v>
      </c>
      <c r="E43" s="101"/>
      <c r="F43" s="103">
        <v>124845</v>
      </c>
      <c r="G43" s="103" t="s">
        <v>91</v>
      </c>
      <c r="H43" s="103">
        <v>124845</v>
      </c>
    </row>
    <row r="44" spans="1:8" ht="14.25">
      <c r="A44" s="104"/>
      <c r="B44" s="105"/>
      <c r="C44" s="105"/>
      <c r="D44" s="127" t="s">
        <v>73</v>
      </c>
      <c r="E44" s="128"/>
      <c r="F44" s="129" t="s">
        <v>91</v>
      </c>
      <c r="G44" s="129">
        <v>-59.64</v>
      </c>
      <c r="H44" s="129">
        <v>-59.64</v>
      </c>
    </row>
    <row r="45" spans="1:8" ht="14.25">
      <c r="A45" s="104"/>
      <c r="B45" s="100" t="s">
        <v>94</v>
      </c>
      <c r="C45" s="100" t="s">
        <v>90</v>
      </c>
      <c r="D45" s="88" t="s">
        <v>71</v>
      </c>
      <c r="E45" s="101"/>
      <c r="F45" s="103">
        <v>114480</v>
      </c>
      <c r="G45" s="103" t="s">
        <v>91</v>
      </c>
      <c r="H45" s="103">
        <v>114480</v>
      </c>
    </row>
    <row r="46" spans="1:8" ht="14.25">
      <c r="A46" s="104"/>
      <c r="B46" s="100" t="s">
        <v>95</v>
      </c>
      <c r="C46" s="100" t="s">
        <v>90</v>
      </c>
      <c r="D46" s="88" t="s">
        <v>71</v>
      </c>
      <c r="E46" s="101"/>
      <c r="F46" s="103">
        <v>114480</v>
      </c>
      <c r="G46" s="103" t="s">
        <v>91</v>
      </c>
      <c r="H46" s="103">
        <v>114480</v>
      </c>
    </row>
    <row r="47" spans="1:8" ht="14.25">
      <c r="A47" s="104"/>
      <c r="B47" s="100" t="s">
        <v>96</v>
      </c>
      <c r="C47" s="100" t="s">
        <v>90</v>
      </c>
      <c r="D47" s="88" t="s">
        <v>71</v>
      </c>
      <c r="E47" s="101"/>
      <c r="F47" s="103">
        <v>114480</v>
      </c>
      <c r="G47" s="103" t="s">
        <v>91</v>
      </c>
      <c r="H47" s="103">
        <v>114480</v>
      </c>
    </row>
    <row r="48" spans="1:8" ht="14.25">
      <c r="A48" s="104"/>
      <c r="B48" s="102" t="s">
        <v>97</v>
      </c>
      <c r="C48" s="102" t="s">
        <v>90</v>
      </c>
      <c r="D48" s="88" t="s">
        <v>71</v>
      </c>
      <c r="E48" s="101"/>
      <c r="F48" s="103">
        <v>114480</v>
      </c>
      <c r="G48" s="103" t="s">
        <v>91</v>
      </c>
      <c r="H48" s="103">
        <v>114480</v>
      </c>
    </row>
    <row r="49" spans="1:9" ht="14.25">
      <c r="A49" s="104"/>
      <c r="B49" s="105"/>
      <c r="C49" s="105"/>
      <c r="D49" s="127" t="s">
        <v>98</v>
      </c>
      <c r="E49" s="128"/>
      <c r="F49" s="129" t="s">
        <v>91</v>
      </c>
      <c r="G49" s="129">
        <v>-431782.95</v>
      </c>
      <c r="H49" s="129">
        <v>-431782.95</v>
      </c>
      <c r="I49" s="144">
        <v>431782.95</v>
      </c>
    </row>
    <row r="50" spans="1:8" ht="14.25">
      <c r="A50" s="104"/>
      <c r="B50" s="100" t="s">
        <v>99</v>
      </c>
      <c r="C50" s="100" t="s">
        <v>90</v>
      </c>
      <c r="D50" s="88" t="s">
        <v>71</v>
      </c>
      <c r="E50" s="101"/>
      <c r="F50" s="103">
        <v>114480</v>
      </c>
      <c r="G50" s="103" t="s">
        <v>91</v>
      </c>
      <c r="H50" s="103">
        <v>114480</v>
      </c>
    </row>
    <row r="51" spans="1:8" ht="14.25">
      <c r="A51" s="104"/>
      <c r="B51" s="100" t="s">
        <v>100</v>
      </c>
      <c r="C51" s="100" t="s">
        <v>90</v>
      </c>
      <c r="D51" s="88" t="s">
        <v>71</v>
      </c>
      <c r="E51" s="101"/>
      <c r="F51" s="103">
        <v>114480</v>
      </c>
      <c r="G51" s="103" t="s">
        <v>91</v>
      </c>
      <c r="H51" s="103">
        <v>114480</v>
      </c>
    </row>
    <row r="52" spans="1:8" ht="14.25">
      <c r="A52" s="104"/>
      <c r="B52" s="100" t="s">
        <v>101</v>
      </c>
      <c r="C52" s="100" t="s">
        <v>90</v>
      </c>
      <c r="D52" s="88" t="s">
        <v>71</v>
      </c>
      <c r="E52" s="101"/>
      <c r="F52" s="103">
        <v>114480</v>
      </c>
      <c r="G52" s="103" t="s">
        <v>91</v>
      </c>
      <c r="H52" s="103">
        <v>114480</v>
      </c>
    </row>
    <row r="53" spans="1:8" ht="14.25">
      <c r="A53" s="104"/>
      <c r="B53" s="100" t="s">
        <v>102</v>
      </c>
      <c r="C53" s="100" t="s">
        <v>90</v>
      </c>
      <c r="D53" s="88" t="s">
        <v>71</v>
      </c>
      <c r="E53" s="101"/>
      <c r="F53" s="103">
        <v>114480</v>
      </c>
      <c r="G53" s="103" t="s">
        <v>91</v>
      </c>
      <c r="H53" s="103">
        <v>114480</v>
      </c>
    </row>
    <row r="54" spans="1:8" ht="13.5">
      <c r="A54" s="104"/>
      <c r="B54" s="100" t="s">
        <v>103</v>
      </c>
      <c r="C54" s="100" t="s">
        <v>90</v>
      </c>
      <c r="D54" s="88" t="s">
        <v>71</v>
      </c>
      <c r="E54" s="101"/>
      <c r="F54" s="103">
        <v>114480</v>
      </c>
      <c r="G54" s="103" t="s">
        <v>91</v>
      </c>
      <c r="H54" s="103">
        <v>114480</v>
      </c>
    </row>
    <row r="55" spans="1:9" s="118" customFormat="1" ht="26.25">
      <c r="A55" s="112"/>
      <c r="B55" s="113" t="s">
        <v>78</v>
      </c>
      <c r="C55" s="114"/>
      <c r="D55" s="115"/>
      <c r="E55" s="116"/>
      <c r="F55" s="117">
        <v>1405023.67</v>
      </c>
      <c r="G55" s="117">
        <v>-431842.59</v>
      </c>
      <c r="H55" s="117">
        <v>973181.08</v>
      </c>
      <c r="I55" s="146"/>
    </row>
    <row r="56" spans="1:10" s="118" customFormat="1" ht="12.75">
      <c r="A56" s="119" t="s">
        <v>27</v>
      </c>
      <c r="B56" s="120"/>
      <c r="C56" s="120"/>
      <c r="D56" s="121"/>
      <c r="E56" s="116"/>
      <c r="F56" s="122">
        <v>7805687.02</v>
      </c>
      <c r="G56" s="122">
        <v>-2399125.48</v>
      </c>
      <c r="H56" s="122">
        <v>5406561.54</v>
      </c>
      <c r="I56" s="146">
        <f>SUM(I8:I55)</f>
        <v>2398794.14</v>
      </c>
      <c r="J56" s="146">
        <f>H56+I56</f>
        <v>7805355.68</v>
      </c>
    </row>
    <row r="58" ht="12.75">
      <c r="J58" s="144">
        <f>J56+'ED AN'!H21+'ED ID'!H54+'GD WA'!J24+'GD ID'!H24</f>
        <v>12900850.32</v>
      </c>
    </row>
    <row r="60" ht="12.75">
      <c r="I60" s="144">
        <f>7805356+2163424+2336274+591117+6713270+155593+4680</f>
        <v>19769714</v>
      </c>
    </row>
    <row r="61" ht="12.75">
      <c r="I61" s="144">
        <f>I60-17015172</f>
        <v>2754542</v>
      </c>
    </row>
  </sheetData>
  <printOptions/>
  <pageMargins left="0.75" right="0.75" top="1" bottom="1" header="0.5" footer="0.5"/>
  <pageSetup horizontalDpi="600" verticalDpi="600" orientation="landscape" scale="83" r:id="rId3"/>
  <headerFooter alignWithMargins="0">
    <oddFooter>&amp;C&amp;F&amp;A&amp;R&amp;D&amp;T</oddFooter>
  </headerFooter>
  <rowBreaks count="1" manualBreakCount="1">
    <brk id="23" max="255" man="1"/>
  </rowBreaks>
  <legacyDrawing r:id="rId2"/>
</worksheet>
</file>

<file path=xl/worksheets/sheet4.xml><?xml version="1.0" encoding="utf-8"?>
<worksheet xmlns="http://schemas.openxmlformats.org/spreadsheetml/2006/main" xmlns:r="http://schemas.openxmlformats.org/officeDocument/2006/relationships">
  <dimension ref="A1:H21"/>
  <sheetViews>
    <sheetView workbookViewId="0" topLeftCell="A1">
      <selection activeCell="C23" sqref="C23"/>
    </sheetView>
  </sheetViews>
  <sheetFormatPr defaultColWidth="9.00390625" defaultRowHeight="12.75"/>
  <cols>
    <col min="1" max="1" width="12.50390625" style="66" customWidth="1"/>
    <col min="2" max="2" width="16.50390625" style="66" customWidth="1"/>
    <col min="3" max="3" width="8.625" style="66" customWidth="1"/>
    <col min="4" max="4" width="30.50390625" style="66" bestFit="1" customWidth="1"/>
    <col min="5" max="5" width="6.50390625" style="66" customWidth="1"/>
    <col min="6" max="6" width="10.50390625" style="66" customWidth="1"/>
    <col min="7" max="7" width="10.50390625" style="66" bestFit="1" customWidth="1"/>
    <col min="8" max="8" width="12.00390625" style="66" bestFit="1" customWidth="1"/>
    <col min="9" max="16384" width="9.125" style="66" customWidth="1"/>
  </cols>
  <sheetData>
    <row r="1" ht="36" customHeight="1">
      <c r="A1" s="66" t="s">
        <v>84</v>
      </c>
    </row>
    <row r="3" spans="1:2" ht="13.5">
      <c r="A3" s="73" t="s">
        <v>85</v>
      </c>
      <c r="B3" s="73" t="s">
        <v>105</v>
      </c>
    </row>
    <row r="5" spans="1:8" ht="12.75">
      <c r="A5" s="106"/>
      <c r="B5" s="107"/>
      <c r="C5" s="107"/>
      <c r="D5" s="108"/>
      <c r="E5" s="68"/>
      <c r="F5" s="69" t="s">
        <v>64</v>
      </c>
      <c r="G5" s="109"/>
      <c r="H5" s="70"/>
    </row>
    <row r="6" spans="1:8" ht="12.75">
      <c r="A6" s="71"/>
      <c r="B6" s="110"/>
      <c r="C6" s="110"/>
      <c r="D6" s="72"/>
      <c r="E6" s="111" t="s">
        <v>65</v>
      </c>
      <c r="F6" s="111" t="s">
        <v>67</v>
      </c>
      <c r="G6" s="111" t="s">
        <v>66</v>
      </c>
      <c r="H6" s="68" t="s">
        <v>27</v>
      </c>
    </row>
    <row r="7" spans="1:8" ht="13.5">
      <c r="A7" s="67" t="s">
        <v>68</v>
      </c>
      <c r="B7" s="67" t="s">
        <v>87</v>
      </c>
      <c r="C7" s="67" t="s">
        <v>88</v>
      </c>
      <c r="D7" s="73" t="s">
        <v>69</v>
      </c>
      <c r="E7" s="74"/>
      <c r="F7" s="74"/>
      <c r="G7" s="74"/>
      <c r="H7" s="74"/>
    </row>
    <row r="8" spans="1:8" ht="13.5">
      <c r="A8" s="75" t="s">
        <v>70</v>
      </c>
      <c r="B8" s="67" t="s">
        <v>89</v>
      </c>
      <c r="C8" s="67" t="s">
        <v>90</v>
      </c>
      <c r="D8" s="73" t="s">
        <v>79</v>
      </c>
      <c r="E8" s="74"/>
      <c r="F8" s="76">
        <v>482.86</v>
      </c>
      <c r="G8" s="76" t="s">
        <v>91</v>
      </c>
      <c r="H8" s="76">
        <v>482.86</v>
      </c>
    </row>
    <row r="9" spans="1:8" ht="13.5">
      <c r="A9" s="77"/>
      <c r="B9" s="67" t="s">
        <v>92</v>
      </c>
      <c r="C9" s="67" t="s">
        <v>90</v>
      </c>
      <c r="D9" s="73" t="s">
        <v>80</v>
      </c>
      <c r="E9" s="74"/>
      <c r="F9" s="76">
        <v>482.26</v>
      </c>
      <c r="G9" s="76" t="s">
        <v>91</v>
      </c>
      <c r="H9" s="76">
        <v>482.26</v>
      </c>
    </row>
    <row r="10" spans="1:8" ht="13.5">
      <c r="A10" s="77"/>
      <c r="B10" s="67" t="s">
        <v>93</v>
      </c>
      <c r="C10" s="67" t="s">
        <v>90</v>
      </c>
      <c r="D10" s="73" t="s">
        <v>81</v>
      </c>
      <c r="E10" s="74"/>
      <c r="F10" s="76" t="s">
        <v>91</v>
      </c>
      <c r="G10" s="76">
        <v>-672.54</v>
      </c>
      <c r="H10" s="76">
        <v>-672.54</v>
      </c>
    </row>
    <row r="11" spans="1:8" ht="13.5">
      <c r="A11" s="77"/>
      <c r="B11" s="67" t="s">
        <v>94</v>
      </c>
      <c r="C11" s="67" t="s">
        <v>90</v>
      </c>
      <c r="D11" s="73" t="s">
        <v>106</v>
      </c>
      <c r="E11" s="74"/>
      <c r="F11" s="76">
        <v>560</v>
      </c>
      <c r="G11" s="76" t="s">
        <v>91</v>
      </c>
      <c r="H11" s="76">
        <v>560</v>
      </c>
    </row>
    <row r="12" spans="1:8" ht="13.5">
      <c r="A12" s="77"/>
      <c r="B12" s="67" t="s">
        <v>95</v>
      </c>
      <c r="C12" s="67" t="s">
        <v>90</v>
      </c>
      <c r="D12" s="73" t="s">
        <v>107</v>
      </c>
      <c r="E12" s="74"/>
      <c r="F12" s="76">
        <v>452.66</v>
      </c>
      <c r="G12" s="76" t="s">
        <v>91</v>
      </c>
      <c r="H12" s="76">
        <v>452.66</v>
      </c>
    </row>
    <row r="13" spans="1:8" ht="13.5">
      <c r="A13" s="77"/>
      <c r="B13" s="67" t="s">
        <v>96</v>
      </c>
      <c r="C13" s="67" t="s">
        <v>90</v>
      </c>
      <c r="D13" s="73" t="s">
        <v>108</v>
      </c>
      <c r="E13" s="74"/>
      <c r="F13" s="76">
        <v>483.92</v>
      </c>
      <c r="G13" s="76" t="s">
        <v>91</v>
      </c>
      <c r="H13" s="76">
        <v>483.92</v>
      </c>
    </row>
    <row r="14" spans="1:8" ht="13.5">
      <c r="A14" s="77"/>
      <c r="B14" s="67" t="s">
        <v>97</v>
      </c>
      <c r="C14" s="67" t="s">
        <v>90</v>
      </c>
      <c r="D14" s="73" t="s">
        <v>109</v>
      </c>
      <c r="E14" s="74"/>
      <c r="F14" s="76">
        <v>482.26</v>
      </c>
      <c r="G14" s="76" t="s">
        <v>91</v>
      </c>
      <c r="H14" s="76">
        <v>482.26</v>
      </c>
    </row>
    <row r="15" spans="1:8" ht="13.5">
      <c r="A15" s="77"/>
      <c r="B15" s="67" t="s">
        <v>99</v>
      </c>
      <c r="C15" s="67" t="s">
        <v>90</v>
      </c>
      <c r="D15" s="73" t="s">
        <v>110</v>
      </c>
      <c r="E15" s="74"/>
      <c r="F15" s="76">
        <v>482.25</v>
      </c>
      <c r="G15" s="76" t="s">
        <v>91</v>
      </c>
      <c r="H15" s="76">
        <v>482.25</v>
      </c>
    </row>
    <row r="16" spans="1:8" ht="13.5">
      <c r="A16" s="77"/>
      <c r="B16" s="67" t="s">
        <v>100</v>
      </c>
      <c r="C16" s="67" t="s">
        <v>90</v>
      </c>
      <c r="D16" s="73" t="s">
        <v>111</v>
      </c>
      <c r="E16" s="74"/>
      <c r="F16" s="76">
        <v>482.85</v>
      </c>
      <c r="G16" s="76" t="s">
        <v>91</v>
      </c>
      <c r="H16" s="76">
        <v>482.85</v>
      </c>
    </row>
    <row r="17" spans="1:8" ht="13.5">
      <c r="A17" s="77"/>
      <c r="B17" s="67" t="s">
        <v>101</v>
      </c>
      <c r="C17" s="67" t="s">
        <v>90</v>
      </c>
      <c r="D17" s="73" t="s">
        <v>112</v>
      </c>
      <c r="E17" s="74"/>
      <c r="F17" s="76">
        <v>482.26</v>
      </c>
      <c r="G17" s="76" t="s">
        <v>91</v>
      </c>
      <c r="H17" s="76">
        <v>482.26</v>
      </c>
    </row>
    <row r="18" spans="1:8" ht="13.5">
      <c r="A18" s="77"/>
      <c r="B18" s="67" t="s">
        <v>102</v>
      </c>
      <c r="C18" s="67" t="s">
        <v>90</v>
      </c>
      <c r="D18" s="73" t="s">
        <v>113</v>
      </c>
      <c r="E18" s="74"/>
      <c r="F18" s="76">
        <v>479.06</v>
      </c>
      <c r="G18" s="76" t="s">
        <v>91</v>
      </c>
      <c r="H18" s="76">
        <v>479.06</v>
      </c>
    </row>
    <row r="19" spans="1:8" ht="13.5">
      <c r="A19" s="77"/>
      <c r="B19" s="67" t="s">
        <v>103</v>
      </c>
      <c r="C19" s="67" t="s">
        <v>90</v>
      </c>
      <c r="D19" s="73" t="s">
        <v>114</v>
      </c>
      <c r="E19" s="74"/>
      <c r="F19" s="76">
        <v>482.25</v>
      </c>
      <c r="G19" s="76" t="s">
        <v>91</v>
      </c>
      <c r="H19" s="76">
        <v>482.25</v>
      </c>
    </row>
    <row r="20" spans="1:8" s="118" customFormat="1" ht="12.75">
      <c r="A20" s="133"/>
      <c r="B20" s="134" t="s">
        <v>74</v>
      </c>
      <c r="C20" s="135"/>
      <c r="D20" s="136"/>
      <c r="E20" s="137"/>
      <c r="F20" s="138">
        <v>5352.63</v>
      </c>
      <c r="G20" s="138">
        <v>-672.54</v>
      </c>
      <c r="H20" s="138">
        <v>4680.09</v>
      </c>
    </row>
    <row r="21" spans="1:8" s="118" customFormat="1" ht="12.75">
      <c r="A21" s="139" t="s">
        <v>27</v>
      </c>
      <c r="B21" s="140"/>
      <c r="C21" s="140"/>
      <c r="D21" s="141"/>
      <c r="E21" s="137"/>
      <c r="F21" s="142">
        <v>5352.63</v>
      </c>
      <c r="G21" s="142">
        <v>-672.54</v>
      </c>
      <c r="H21" s="142">
        <v>4680.09</v>
      </c>
    </row>
  </sheetData>
  <printOptions/>
  <pageMargins left="0.75" right="0.75" top="1" bottom="1" header="0.5" footer="0.5"/>
  <pageSetup horizontalDpi="600" verticalDpi="600" orientation="landscape" r:id="rId1"/>
  <headerFooter alignWithMargins="0">
    <oddFooter>&amp;C&amp;F&amp;A&amp;R&amp;D&amp;T</oddFooter>
  </headerFooter>
</worksheet>
</file>

<file path=xl/worksheets/sheet5.xml><?xml version="1.0" encoding="utf-8"?>
<worksheet xmlns="http://schemas.openxmlformats.org/spreadsheetml/2006/main" xmlns:r="http://schemas.openxmlformats.org/officeDocument/2006/relationships">
  <dimension ref="A1:H54"/>
  <sheetViews>
    <sheetView workbookViewId="0" topLeftCell="A31">
      <selection activeCell="C23" sqref="C23"/>
    </sheetView>
  </sheetViews>
  <sheetFormatPr defaultColWidth="9.125" defaultRowHeight="12.75"/>
  <cols>
    <col min="1" max="1" width="12.50390625" style="66" customWidth="1"/>
    <col min="2" max="2" width="13.625" style="66" customWidth="1"/>
    <col min="3" max="3" width="7.50390625" style="66" customWidth="1"/>
    <col min="4" max="4" width="39.00390625" style="66" bestFit="1" customWidth="1"/>
    <col min="5" max="5" width="5.375" style="66" customWidth="1"/>
    <col min="6" max="6" width="12.00390625" style="66" customWidth="1"/>
    <col min="7" max="7" width="15.50390625" style="66" bestFit="1" customWidth="1"/>
    <col min="8" max="8" width="16.125" style="66" bestFit="1" customWidth="1"/>
    <col min="9" max="16384" width="9.125" style="66" customWidth="1"/>
  </cols>
  <sheetData>
    <row r="1" ht="30.75" customHeight="1">
      <c r="A1" s="66" t="s">
        <v>84</v>
      </c>
    </row>
    <row r="3" spans="1:2" ht="28.5" customHeight="1">
      <c r="A3" s="73" t="s">
        <v>85</v>
      </c>
      <c r="B3" s="73" t="s">
        <v>104</v>
      </c>
    </row>
    <row r="5" spans="1:8" ht="12.75">
      <c r="A5" s="106"/>
      <c r="B5" s="107"/>
      <c r="C5" s="107"/>
      <c r="D5" s="108"/>
      <c r="E5" s="68"/>
      <c r="F5" s="69" t="s">
        <v>64</v>
      </c>
      <c r="G5" s="109"/>
      <c r="H5" s="70"/>
    </row>
    <row r="6" spans="1:8" ht="12.75">
      <c r="A6" s="71"/>
      <c r="B6" s="110"/>
      <c r="C6" s="110"/>
      <c r="D6" s="72"/>
      <c r="E6" s="111" t="s">
        <v>65</v>
      </c>
      <c r="F6" s="111" t="s">
        <v>67</v>
      </c>
      <c r="G6" s="111" t="s">
        <v>66</v>
      </c>
      <c r="H6" s="68" t="s">
        <v>27</v>
      </c>
    </row>
    <row r="7" spans="1:8" s="86" customFormat="1" ht="26.25">
      <c r="A7" s="67" t="s">
        <v>68</v>
      </c>
      <c r="B7" s="67" t="s">
        <v>87</v>
      </c>
      <c r="C7" s="67" t="s">
        <v>88</v>
      </c>
      <c r="D7" s="130" t="s">
        <v>69</v>
      </c>
      <c r="E7" s="131"/>
      <c r="F7" s="131"/>
      <c r="G7" s="131"/>
      <c r="H7" s="131"/>
    </row>
    <row r="8" spans="1:8" ht="13.5">
      <c r="A8" s="75" t="s">
        <v>70</v>
      </c>
      <c r="B8" s="75" t="s">
        <v>89</v>
      </c>
      <c r="C8" s="75" t="s">
        <v>90</v>
      </c>
      <c r="D8" s="73" t="s">
        <v>71</v>
      </c>
      <c r="E8" s="74"/>
      <c r="F8" s="76">
        <v>87500</v>
      </c>
      <c r="G8" s="76" t="s">
        <v>91</v>
      </c>
      <c r="H8" s="76">
        <v>87500</v>
      </c>
    </row>
    <row r="9" spans="1:8" ht="13.5">
      <c r="A9" s="77"/>
      <c r="B9" s="78"/>
      <c r="C9" s="78"/>
      <c r="D9" s="85" t="s">
        <v>72</v>
      </c>
      <c r="E9" s="132"/>
      <c r="F9" s="84">
        <v>4678.37</v>
      </c>
      <c r="G9" s="84" t="s">
        <v>91</v>
      </c>
      <c r="H9" s="84">
        <v>4678.37</v>
      </c>
    </row>
    <row r="10" spans="1:8" ht="13.5">
      <c r="A10" s="77"/>
      <c r="B10" s="67" t="s">
        <v>92</v>
      </c>
      <c r="C10" s="67" t="s">
        <v>90</v>
      </c>
      <c r="D10" s="73" t="s">
        <v>71</v>
      </c>
      <c r="E10" s="74"/>
      <c r="F10" s="76">
        <v>87500</v>
      </c>
      <c r="G10" s="76" t="s">
        <v>91</v>
      </c>
      <c r="H10" s="76">
        <v>87500</v>
      </c>
    </row>
    <row r="11" spans="1:8" ht="13.5">
      <c r="A11" s="77"/>
      <c r="B11" s="75" t="s">
        <v>93</v>
      </c>
      <c r="C11" s="75" t="s">
        <v>90</v>
      </c>
      <c r="D11" s="73" t="s">
        <v>71</v>
      </c>
      <c r="E11" s="74"/>
      <c r="F11" s="76">
        <v>87500</v>
      </c>
      <c r="G11" s="76" t="s">
        <v>91</v>
      </c>
      <c r="H11" s="76">
        <v>87500</v>
      </c>
    </row>
    <row r="12" spans="1:8" ht="13.5">
      <c r="A12" s="77"/>
      <c r="B12" s="77"/>
      <c r="C12" s="77"/>
      <c r="D12" s="73" t="s">
        <v>73</v>
      </c>
      <c r="E12" s="74"/>
      <c r="F12" s="76">
        <v>0.02</v>
      </c>
      <c r="G12" s="76" t="s">
        <v>91</v>
      </c>
      <c r="H12" s="76">
        <v>0.02</v>
      </c>
    </row>
    <row r="13" spans="1:8" ht="13.5">
      <c r="A13" s="77"/>
      <c r="B13" s="78"/>
      <c r="C13" s="78"/>
      <c r="D13" s="85" t="s">
        <v>82</v>
      </c>
      <c r="E13" s="132"/>
      <c r="F13" s="84" t="s">
        <v>91</v>
      </c>
      <c r="G13" s="84">
        <v>-249061.2</v>
      </c>
      <c r="H13" s="84">
        <v>-249061.2</v>
      </c>
    </row>
    <row r="14" spans="1:8" ht="13.5">
      <c r="A14" s="77"/>
      <c r="B14" s="67" t="s">
        <v>94</v>
      </c>
      <c r="C14" s="67" t="s">
        <v>90</v>
      </c>
      <c r="D14" s="73" t="s">
        <v>71</v>
      </c>
      <c r="E14" s="74"/>
      <c r="F14" s="76">
        <v>75775</v>
      </c>
      <c r="G14" s="76" t="s">
        <v>91</v>
      </c>
      <c r="H14" s="76">
        <v>75775</v>
      </c>
    </row>
    <row r="15" spans="1:8" ht="13.5">
      <c r="A15" s="77"/>
      <c r="B15" s="67" t="s">
        <v>95</v>
      </c>
      <c r="C15" s="67" t="s">
        <v>90</v>
      </c>
      <c r="D15" s="73" t="s">
        <v>71</v>
      </c>
      <c r="E15" s="74"/>
      <c r="F15" s="76">
        <v>78408.31</v>
      </c>
      <c r="G15" s="76" t="s">
        <v>91</v>
      </c>
      <c r="H15" s="76">
        <v>78408.31</v>
      </c>
    </row>
    <row r="16" spans="1:8" ht="13.5">
      <c r="A16" s="77"/>
      <c r="B16" s="67" t="s">
        <v>96</v>
      </c>
      <c r="C16" s="67" t="s">
        <v>90</v>
      </c>
      <c r="D16" s="73" t="s">
        <v>71</v>
      </c>
      <c r="E16" s="74"/>
      <c r="F16" s="76">
        <v>75775</v>
      </c>
      <c r="G16" s="76" t="s">
        <v>91</v>
      </c>
      <c r="H16" s="76">
        <v>75775</v>
      </c>
    </row>
    <row r="17" spans="1:8" ht="13.5">
      <c r="A17" s="77"/>
      <c r="B17" s="67" t="s">
        <v>97</v>
      </c>
      <c r="C17" s="67" t="s">
        <v>90</v>
      </c>
      <c r="D17" s="73" t="s">
        <v>71</v>
      </c>
      <c r="E17" s="74"/>
      <c r="F17" s="76">
        <v>75775</v>
      </c>
      <c r="G17" s="76" t="s">
        <v>91</v>
      </c>
      <c r="H17" s="76">
        <v>75775</v>
      </c>
    </row>
    <row r="18" spans="1:8" ht="13.5">
      <c r="A18" s="77"/>
      <c r="B18" s="67" t="s">
        <v>99</v>
      </c>
      <c r="C18" s="67" t="s">
        <v>90</v>
      </c>
      <c r="D18" s="73" t="s">
        <v>71</v>
      </c>
      <c r="E18" s="74"/>
      <c r="F18" s="76">
        <v>75775</v>
      </c>
      <c r="G18" s="76" t="s">
        <v>91</v>
      </c>
      <c r="H18" s="76">
        <v>75775</v>
      </c>
    </row>
    <row r="19" spans="1:8" ht="13.5">
      <c r="A19" s="77"/>
      <c r="B19" s="67" t="s">
        <v>100</v>
      </c>
      <c r="C19" s="67" t="s">
        <v>90</v>
      </c>
      <c r="D19" s="73" t="s">
        <v>71</v>
      </c>
      <c r="E19" s="74"/>
      <c r="F19" s="76">
        <v>75775</v>
      </c>
      <c r="G19" s="76" t="s">
        <v>91</v>
      </c>
      <c r="H19" s="76">
        <v>75775</v>
      </c>
    </row>
    <row r="20" spans="1:8" ht="13.5">
      <c r="A20" s="77"/>
      <c r="B20" s="67" t="s">
        <v>101</v>
      </c>
      <c r="C20" s="67" t="s">
        <v>90</v>
      </c>
      <c r="D20" s="73" t="s">
        <v>71</v>
      </c>
      <c r="E20" s="74"/>
      <c r="F20" s="76">
        <v>75775</v>
      </c>
      <c r="G20" s="76" t="s">
        <v>91</v>
      </c>
      <c r="H20" s="76">
        <v>75775</v>
      </c>
    </row>
    <row r="21" spans="1:8" ht="13.5">
      <c r="A21" s="77"/>
      <c r="B21" s="67" t="s">
        <v>102</v>
      </c>
      <c r="C21" s="67" t="s">
        <v>90</v>
      </c>
      <c r="D21" s="73" t="s">
        <v>71</v>
      </c>
      <c r="E21" s="74"/>
      <c r="F21" s="76">
        <v>75775</v>
      </c>
      <c r="G21" s="76" t="s">
        <v>91</v>
      </c>
      <c r="H21" s="76">
        <v>75775</v>
      </c>
    </row>
    <row r="22" spans="1:8" ht="13.5">
      <c r="A22" s="77"/>
      <c r="B22" s="67" t="s">
        <v>103</v>
      </c>
      <c r="C22" s="67" t="s">
        <v>90</v>
      </c>
      <c r="D22" s="73" t="s">
        <v>71</v>
      </c>
      <c r="E22" s="74"/>
      <c r="F22" s="76">
        <v>75775</v>
      </c>
      <c r="G22" s="76" t="s">
        <v>91</v>
      </c>
      <c r="H22" s="76">
        <v>75775</v>
      </c>
    </row>
    <row r="23" spans="1:8" s="118" customFormat="1" ht="26.25">
      <c r="A23" s="133"/>
      <c r="B23" s="134" t="s">
        <v>74</v>
      </c>
      <c r="C23" s="135"/>
      <c r="D23" s="136"/>
      <c r="E23" s="137"/>
      <c r="F23" s="138">
        <v>951786.7</v>
      </c>
      <c r="G23" s="138">
        <v>-249061.2</v>
      </c>
      <c r="H23" s="138">
        <v>702725.5</v>
      </c>
    </row>
    <row r="24" spans="1:8" ht="13.5">
      <c r="A24" s="75" t="s">
        <v>75</v>
      </c>
      <c r="B24" s="75" t="s">
        <v>89</v>
      </c>
      <c r="C24" s="75" t="s">
        <v>90</v>
      </c>
      <c r="D24" s="73" t="s">
        <v>71</v>
      </c>
      <c r="E24" s="74"/>
      <c r="F24" s="76">
        <v>142916.67</v>
      </c>
      <c r="G24" s="76" t="s">
        <v>91</v>
      </c>
      <c r="H24" s="76">
        <v>142916.67</v>
      </c>
    </row>
    <row r="25" spans="1:8" ht="13.5">
      <c r="A25" s="77"/>
      <c r="B25" s="78"/>
      <c r="C25" s="78"/>
      <c r="D25" s="85" t="s">
        <v>72</v>
      </c>
      <c r="E25" s="132"/>
      <c r="F25" s="84">
        <v>7641.35</v>
      </c>
      <c r="G25" s="84" t="s">
        <v>91</v>
      </c>
      <c r="H25" s="84">
        <v>7641.35</v>
      </c>
    </row>
    <row r="26" spans="1:8" ht="13.5">
      <c r="A26" s="77"/>
      <c r="B26" s="67" t="s">
        <v>92</v>
      </c>
      <c r="C26" s="67" t="s">
        <v>90</v>
      </c>
      <c r="D26" s="73" t="s">
        <v>71</v>
      </c>
      <c r="E26" s="74"/>
      <c r="F26" s="76">
        <v>142916.67</v>
      </c>
      <c r="G26" s="76" t="s">
        <v>91</v>
      </c>
      <c r="H26" s="76">
        <v>142916.67</v>
      </c>
    </row>
    <row r="27" spans="1:8" ht="13.5">
      <c r="A27" s="77"/>
      <c r="B27" s="75" t="s">
        <v>93</v>
      </c>
      <c r="C27" s="75" t="s">
        <v>90</v>
      </c>
      <c r="D27" s="73" t="s">
        <v>71</v>
      </c>
      <c r="E27" s="74"/>
      <c r="F27" s="76">
        <v>142916.67</v>
      </c>
      <c r="G27" s="76" t="s">
        <v>91</v>
      </c>
      <c r="H27" s="76">
        <v>142916.67</v>
      </c>
    </row>
    <row r="28" spans="1:8" ht="13.5">
      <c r="A28" s="77"/>
      <c r="B28" s="78"/>
      <c r="C28" s="78"/>
      <c r="D28" s="85" t="s">
        <v>82</v>
      </c>
      <c r="E28" s="132"/>
      <c r="F28" s="84" t="s">
        <v>91</v>
      </c>
      <c r="G28" s="84">
        <v>-406799.97</v>
      </c>
      <c r="H28" s="84">
        <v>-406799.97</v>
      </c>
    </row>
    <row r="29" spans="1:8" ht="13.5">
      <c r="A29" s="77"/>
      <c r="B29" s="67" t="s">
        <v>94</v>
      </c>
      <c r="C29" s="67" t="s">
        <v>90</v>
      </c>
      <c r="D29" s="73" t="s">
        <v>71</v>
      </c>
      <c r="E29" s="74"/>
      <c r="F29" s="76">
        <v>123765.83</v>
      </c>
      <c r="G29" s="76" t="s">
        <v>91</v>
      </c>
      <c r="H29" s="76">
        <v>123765.83</v>
      </c>
    </row>
    <row r="30" spans="1:8" ht="13.5">
      <c r="A30" s="77"/>
      <c r="B30" s="67" t="s">
        <v>95</v>
      </c>
      <c r="C30" s="67" t="s">
        <v>90</v>
      </c>
      <c r="D30" s="73" t="s">
        <v>71</v>
      </c>
      <c r="E30" s="74"/>
      <c r="F30" s="76">
        <v>123765.83</v>
      </c>
      <c r="G30" s="76" t="s">
        <v>91</v>
      </c>
      <c r="H30" s="76">
        <v>123765.83</v>
      </c>
    </row>
    <row r="31" spans="1:8" ht="13.5">
      <c r="A31" s="77"/>
      <c r="B31" s="67" t="s">
        <v>96</v>
      </c>
      <c r="C31" s="67" t="s">
        <v>90</v>
      </c>
      <c r="D31" s="73" t="s">
        <v>71</v>
      </c>
      <c r="E31" s="74"/>
      <c r="F31" s="76">
        <v>123765.83</v>
      </c>
      <c r="G31" s="76" t="s">
        <v>91</v>
      </c>
      <c r="H31" s="76">
        <v>123765.83</v>
      </c>
    </row>
    <row r="32" spans="1:8" ht="13.5">
      <c r="A32" s="77"/>
      <c r="B32" s="67" t="s">
        <v>97</v>
      </c>
      <c r="C32" s="67" t="s">
        <v>90</v>
      </c>
      <c r="D32" s="73" t="s">
        <v>71</v>
      </c>
      <c r="E32" s="74"/>
      <c r="F32" s="76">
        <v>123765.83</v>
      </c>
      <c r="G32" s="76" t="s">
        <v>91</v>
      </c>
      <c r="H32" s="76">
        <v>123765.83</v>
      </c>
    </row>
    <row r="33" spans="1:8" ht="13.5">
      <c r="A33" s="77"/>
      <c r="B33" s="67" t="s">
        <v>99</v>
      </c>
      <c r="C33" s="67" t="s">
        <v>90</v>
      </c>
      <c r="D33" s="73" t="s">
        <v>71</v>
      </c>
      <c r="E33" s="74"/>
      <c r="F33" s="76">
        <v>123765.83</v>
      </c>
      <c r="G33" s="76" t="s">
        <v>91</v>
      </c>
      <c r="H33" s="76">
        <v>123765.83</v>
      </c>
    </row>
    <row r="34" spans="1:8" ht="13.5">
      <c r="A34" s="77"/>
      <c r="B34" s="67" t="s">
        <v>100</v>
      </c>
      <c r="C34" s="67" t="s">
        <v>90</v>
      </c>
      <c r="D34" s="73" t="s">
        <v>71</v>
      </c>
      <c r="E34" s="74"/>
      <c r="F34" s="76">
        <v>123765.83</v>
      </c>
      <c r="G34" s="76" t="s">
        <v>91</v>
      </c>
      <c r="H34" s="76">
        <v>123765.83</v>
      </c>
    </row>
    <row r="35" spans="1:8" ht="13.5">
      <c r="A35" s="77"/>
      <c r="B35" s="67" t="s">
        <v>101</v>
      </c>
      <c r="C35" s="67" t="s">
        <v>90</v>
      </c>
      <c r="D35" s="73" t="s">
        <v>71</v>
      </c>
      <c r="E35" s="74"/>
      <c r="F35" s="76">
        <v>123765.83</v>
      </c>
      <c r="G35" s="76" t="s">
        <v>91</v>
      </c>
      <c r="H35" s="76">
        <v>123765.83</v>
      </c>
    </row>
    <row r="36" spans="1:8" ht="13.5">
      <c r="A36" s="77"/>
      <c r="B36" s="67" t="s">
        <v>102</v>
      </c>
      <c r="C36" s="67" t="s">
        <v>90</v>
      </c>
      <c r="D36" s="73" t="s">
        <v>71</v>
      </c>
      <c r="E36" s="74"/>
      <c r="F36" s="76">
        <v>123765.83</v>
      </c>
      <c r="G36" s="76" t="s">
        <v>91</v>
      </c>
      <c r="H36" s="76">
        <v>123765.83</v>
      </c>
    </row>
    <row r="37" spans="1:8" ht="13.5">
      <c r="A37" s="77"/>
      <c r="B37" s="67" t="s">
        <v>103</v>
      </c>
      <c r="C37" s="67" t="s">
        <v>90</v>
      </c>
      <c r="D37" s="73" t="s">
        <v>71</v>
      </c>
      <c r="E37" s="74"/>
      <c r="F37" s="76">
        <v>123765.83</v>
      </c>
      <c r="G37" s="76" t="s">
        <v>91</v>
      </c>
      <c r="H37" s="76">
        <v>123765.83</v>
      </c>
    </row>
    <row r="38" spans="1:8" s="118" customFormat="1" ht="26.25">
      <c r="A38" s="133"/>
      <c r="B38" s="134" t="s">
        <v>76</v>
      </c>
      <c r="C38" s="135"/>
      <c r="D38" s="136"/>
      <c r="E38" s="137"/>
      <c r="F38" s="138">
        <v>1550283.83</v>
      </c>
      <c r="G38" s="138">
        <v>-406799.97</v>
      </c>
      <c r="H38" s="138">
        <v>1143483.86</v>
      </c>
    </row>
    <row r="39" spans="1:8" ht="13.5">
      <c r="A39" s="75" t="s">
        <v>77</v>
      </c>
      <c r="B39" s="75" t="s">
        <v>89</v>
      </c>
      <c r="C39" s="75" t="s">
        <v>90</v>
      </c>
      <c r="D39" s="73" t="s">
        <v>71</v>
      </c>
      <c r="E39" s="74"/>
      <c r="F39" s="76">
        <v>61250</v>
      </c>
      <c r="G39" s="76" t="s">
        <v>91</v>
      </c>
      <c r="H39" s="76">
        <v>61250</v>
      </c>
    </row>
    <row r="40" spans="1:8" ht="13.5">
      <c r="A40" s="77"/>
      <c r="B40" s="78"/>
      <c r="C40" s="78"/>
      <c r="D40" s="85" t="s">
        <v>72</v>
      </c>
      <c r="E40" s="132"/>
      <c r="F40" s="84">
        <v>3274.86</v>
      </c>
      <c r="G40" s="84" t="s">
        <v>91</v>
      </c>
      <c r="H40" s="84">
        <v>3274.86</v>
      </c>
    </row>
    <row r="41" spans="1:8" ht="13.5">
      <c r="A41" s="77"/>
      <c r="B41" s="67" t="s">
        <v>92</v>
      </c>
      <c r="C41" s="67" t="s">
        <v>90</v>
      </c>
      <c r="D41" s="73" t="s">
        <v>71</v>
      </c>
      <c r="E41" s="74"/>
      <c r="F41" s="76">
        <v>61250</v>
      </c>
      <c r="G41" s="76" t="s">
        <v>91</v>
      </c>
      <c r="H41" s="76">
        <v>61250</v>
      </c>
    </row>
    <row r="42" spans="1:8" ht="13.5">
      <c r="A42" s="77"/>
      <c r="B42" s="75" t="s">
        <v>93</v>
      </c>
      <c r="C42" s="75" t="s">
        <v>90</v>
      </c>
      <c r="D42" s="73" t="s">
        <v>71</v>
      </c>
      <c r="E42" s="74"/>
      <c r="F42" s="76">
        <v>61250</v>
      </c>
      <c r="G42" s="76" t="s">
        <v>91</v>
      </c>
      <c r="H42" s="76">
        <v>61250</v>
      </c>
    </row>
    <row r="43" spans="1:8" ht="13.5">
      <c r="A43" s="77"/>
      <c r="B43" s="78"/>
      <c r="C43" s="78"/>
      <c r="D43" s="85" t="s">
        <v>82</v>
      </c>
      <c r="E43" s="132"/>
      <c r="F43" s="84" t="s">
        <v>91</v>
      </c>
      <c r="G43" s="84">
        <v>-174342.85</v>
      </c>
      <c r="H43" s="84">
        <v>-174342.85</v>
      </c>
    </row>
    <row r="44" spans="1:8" ht="13.5">
      <c r="A44" s="77"/>
      <c r="B44" s="67" t="s">
        <v>94</v>
      </c>
      <c r="C44" s="67" t="s">
        <v>90</v>
      </c>
      <c r="D44" s="73" t="s">
        <v>71</v>
      </c>
      <c r="E44" s="74"/>
      <c r="F44" s="76">
        <v>53042.5</v>
      </c>
      <c r="G44" s="76" t="s">
        <v>91</v>
      </c>
      <c r="H44" s="76">
        <v>53042.5</v>
      </c>
    </row>
    <row r="45" spans="1:8" ht="13.5">
      <c r="A45" s="77"/>
      <c r="B45" s="67" t="s">
        <v>95</v>
      </c>
      <c r="C45" s="67" t="s">
        <v>90</v>
      </c>
      <c r="D45" s="73" t="s">
        <v>71</v>
      </c>
      <c r="E45" s="74"/>
      <c r="F45" s="76">
        <v>53042.5</v>
      </c>
      <c r="G45" s="76" t="s">
        <v>91</v>
      </c>
      <c r="H45" s="76">
        <v>53042.5</v>
      </c>
    </row>
    <row r="46" spans="1:8" ht="13.5">
      <c r="A46" s="77"/>
      <c r="B46" s="67" t="s">
        <v>96</v>
      </c>
      <c r="C46" s="67" t="s">
        <v>90</v>
      </c>
      <c r="D46" s="73" t="s">
        <v>71</v>
      </c>
      <c r="E46" s="74"/>
      <c r="F46" s="76">
        <v>53042.5</v>
      </c>
      <c r="G46" s="76" t="s">
        <v>91</v>
      </c>
      <c r="H46" s="76">
        <v>53042.5</v>
      </c>
    </row>
    <row r="47" spans="1:8" ht="13.5">
      <c r="A47" s="77"/>
      <c r="B47" s="67" t="s">
        <v>97</v>
      </c>
      <c r="C47" s="67" t="s">
        <v>90</v>
      </c>
      <c r="D47" s="73" t="s">
        <v>71</v>
      </c>
      <c r="E47" s="74"/>
      <c r="F47" s="76">
        <v>53042.5</v>
      </c>
      <c r="G47" s="76" t="s">
        <v>91</v>
      </c>
      <c r="H47" s="76">
        <v>53042.5</v>
      </c>
    </row>
    <row r="48" spans="1:8" ht="13.5">
      <c r="A48" s="77"/>
      <c r="B48" s="67" t="s">
        <v>99</v>
      </c>
      <c r="C48" s="67" t="s">
        <v>90</v>
      </c>
      <c r="D48" s="73" t="s">
        <v>71</v>
      </c>
      <c r="E48" s="74"/>
      <c r="F48" s="76">
        <v>53042.5</v>
      </c>
      <c r="G48" s="76" t="s">
        <v>91</v>
      </c>
      <c r="H48" s="76">
        <v>53042.5</v>
      </c>
    </row>
    <row r="49" spans="1:8" ht="13.5">
      <c r="A49" s="77"/>
      <c r="B49" s="67" t="s">
        <v>100</v>
      </c>
      <c r="C49" s="67" t="s">
        <v>90</v>
      </c>
      <c r="D49" s="73" t="s">
        <v>71</v>
      </c>
      <c r="E49" s="74"/>
      <c r="F49" s="76">
        <v>53042.5</v>
      </c>
      <c r="G49" s="76" t="s">
        <v>91</v>
      </c>
      <c r="H49" s="76">
        <v>53042.5</v>
      </c>
    </row>
    <row r="50" spans="1:8" ht="13.5">
      <c r="A50" s="77"/>
      <c r="B50" s="67" t="s">
        <v>101</v>
      </c>
      <c r="C50" s="67" t="s">
        <v>90</v>
      </c>
      <c r="D50" s="73" t="s">
        <v>71</v>
      </c>
      <c r="E50" s="74"/>
      <c r="F50" s="76">
        <v>53042.5</v>
      </c>
      <c r="G50" s="76" t="s">
        <v>91</v>
      </c>
      <c r="H50" s="76">
        <v>53042.5</v>
      </c>
    </row>
    <row r="51" spans="1:8" ht="13.5">
      <c r="A51" s="77"/>
      <c r="B51" s="67" t="s">
        <v>102</v>
      </c>
      <c r="C51" s="67" t="s">
        <v>90</v>
      </c>
      <c r="D51" s="73" t="s">
        <v>71</v>
      </c>
      <c r="E51" s="74"/>
      <c r="F51" s="76">
        <v>53042.5</v>
      </c>
      <c r="G51" s="76" t="s">
        <v>91</v>
      </c>
      <c r="H51" s="76">
        <v>53042.5</v>
      </c>
    </row>
    <row r="52" spans="1:8" ht="13.5">
      <c r="A52" s="77"/>
      <c r="B52" s="67" t="s">
        <v>103</v>
      </c>
      <c r="C52" s="67" t="s">
        <v>90</v>
      </c>
      <c r="D52" s="73" t="s">
        <v>71</v>
      </c>
      <c r="E52" s="74"/>
      <c r="F52" s="76">
        <v>53042.5</v>
      </c>
      <c r="G52" s="76" t="s">
        <v>91</v>
      </c>
      <c r="H52" s="76">
        <v>53042.5</v>
      </c>
    </row>
    <row r="53" spans="1:8" s="118" customFormat="1" ht="26.25">
      <c r="A53" s="133"/>
      <c r="B53" s="134" t="s">
        <v>78</v>
      </c>
      <c r="C53" s="135"/>
      <c r="D53" s="136"/>
      <c r="E53" s="137"/>
      <c r="F53" s="138">
        <v>664407.36</v>
      </c>
      <c r="G53" s="138">
        <v>-174342.85</v>
      </c>
      <c r="H53" s="138">
        <v>490064.51</v>
      </c>
    </row>
    <row r="54" spans="1:8" s="118" customFormat="1" ht="12.75">
      <c r="A54" s="139" t="s">
        <v>27</v>
      </c>
      <c r="B54" s="140"/>
      <c r="C54" s="140"/>
      <c r="D54" s="141"/>
      <c r="E54" s="137"/>
      <c r="F54" s="142">
        <v>3166477.89</v>
      </c>
      <c r="G54" s="142">
        <v>-830204.02</v>
      </c>
      <c r="H54" s="142">
        <v>2336273.87</v>
      </c>
    </row>
  </sheetData>
  <printOptions/>
  <pageMargins left="0.75" right="0.75" top="1" bottom="1" header="0.5" footer="0.5"/>
  <pageSetup horizontalDpi="600" verticalDpi="600" orientation="landscape" r:id="rId1"/>
  <headerFooter alignWithMargins="0">
    <oddFooter>&amp;C&amp;F&amp;A&amp;R&amp;D&amp;T</oddFooter>
  </headerFooter>
</worksheet>
</file>

<file path=xl/worksheets/sheet6.xml><?xml version="1.0" encoding="utf-8"?>
<worksheet xmlns="http://schemas.openxmlformats.org/spreadsheetml/2006/main" xmlns:r="http://schemas.openxmlformats.org/officeDocument/2006/relationships">
  <dimension ref="A1:H38"/>
  <sheetViews>
    <sheetView workbookViewId="0" topLeftCell="A16">
      <selection activeCell="C23" sqref="C23"/>
    </sheetView>
  </sheetViews>
  <sheetFormatPr defaultColWidth="9.00390625" defaultRowHeight="12.75"/>
  <cols>
    <col min="1" max="1" width="11.875" style="66" customWidth="1"/>
    <col min="2" max="2" width="15.00390625" style="66" customWidth="1"/>
    <col min="3" max="3" width="7.125" style="66" customWidth="1"/>
    <col min="4" max="4" width="39.00390625" style="66" bestFit="1" customWidth="1"/>
    <col min="5" max="5" width="5.50390625" style="66" customWidth="1"/>
    <col min="6" max="6" width="12.50390625" style="66" customWidth="1"/>
    <col min="7" max="7" width="12.50390625" style="66" bestFit="1" customWidth="1"/>
    <col min="8" max="8" width="17.00390625" style="66" bestFit="1" customWidth="1"/>
    <col min="9" max="16384" width="9.125" style="66" customWidth="1"/>
  </cols>
  <sheetData>
    <row r="1" ht="26.25" customHeight="1">
      <c r="A1" s="66" t="s">
        <v>84</v>
      </c>
    </row>
    <row r="3" spans="1:2" ht="30.75" customHeight="1">
      <c r="A3" s="73" t="s">
        <v>85</v>
      </c>
      <c r="B3" s="73" t="s">
        <v>115</v>
      </c>
    </row>
    <row r="5" spans="1:8" ht="12.75">
      <c r="A5" s="106"/>
      <c r="B5" s="107"/>
      <c r="C5" s="107"/>
      <c r="D5" s="108"/>
      <c r="E5" s="68"/>
      <c r="F5" s="69" t="s">
        <v>64</v>
      </c>
      <c r="G5" s="109"/>
      <c r="H5" s="70"/>
    </row>
    <row r="6" spans="1:8" ht="12.75">
      <c r="A6" s="71"/>
      <c r="B6" s="110"/>
      <c r="C6" s="110"/>
      <c r="D6" s="72"/>
      <c r="E6" s="111" t="s">
        <v>65</v>
      </c>
      <c r="F6" s="111" t="s">
        <v>67</v>
      </c>
      <c r="G6" s="111" t="s">
        <v>66</v>
      </c>
      <c r="H6" s="68" t="s">
        <v>27</v>
      </c>
    </row>
    <row r="7" spans="1:8" ht="26.25">
      <c r="A7" s="67" t="s">
        <v>68</v>
      </c>
      <c r="B7" s="67" t="s">
        <v>87</v>
      </c>
      <c r="C7" s="67" t="s">
        <v>88</v>
      </c>
      <c r="D7" s="73" t="s">
        <v>69</v>
      </c>
      <c r="E7" s="74"/>
      <c r="F7" s="74"/>
      <c r="G7" s="74"/>
      <c r="H7" s="74"/>
    </row>
    <row r="8" spans="1:8" ht="13.5">
      <c r="A8" s="75" t="s">
        <v>70</v>
      </c>
      <c r="B8" s="67" t="s">
        <v>89</v>
      </c>
      <c r="C8" s="67" t="s">
        <v>90</v>
      </c>
      <c r="D8" s="73" t="s">
        <v>71</v>
      </c>
      <c r="E8" s="74"/>
      <c r="F8" s="76">
        <v>295171.67</v>
      </c>
      <c r="G8" s="76" t="s">
        <v>91</v>
      </c>
      <c r="H8" s="76">
        <v>295171.67</v>
      </c>
    </row>
    <row r="9" spans="1:8" ht="13.5">
      <c r="A9" s="77"/>
      <c r="B9" s="75" t="s">
        <v>92</v>
      </c>
      <c r="C9" s="75" t="s">
        <v>90</v>
      </c>
      <c r="D9" s="73" t="s">
        <v>71</v>
      </c>
      <c r="E9" s="74"/>
      <c r="F9" s="76">
        <v>295171.67</v>
      </c>
      <c r="G9" s="76" t="s">
        <v>91</v>
      </c>
      <c r="H9" s="76">
        <v>295171.67</v>
      </c>
    </row>
    <row r="10" spans="1:8" ht="13.5">
      <c r="A10" s="77"/>
      <c r="B10" s="78"/>
      <c r="C10" s="78"/>
      <c r="D10" s="85" t="s">
        <v>83</v>
      </c>
      <c r="E10" s="132"/>
      <c r="F10" s="84">
        <v>39109.98</v>
      </c>
      <c r="G10" s="84" t="s">
        <v>91</v>
      </c>
      <c r="H10" s="84">
        <v>39109.98</v>
      </c>
    </row>
    <row r="11" spans="1:8" ht="13.5">
      <c r="A11" s="77"/>
      <c r="B11" s="67" t="s">
        <v>93</v>
      </c>
      <c r="C11" s="67" t="s">
        <v>90</v>
      </c>
      <c r="D11" s="73" t="s">
        <v>71</v>
      </c>
      <c r="E11" s="74"/>
      <c r="F11" s="76">
        <v>295171.67</v>
      </c>
      <c r="G11" s="76" t="s">
        <v>91</v>
      </c>
      <c r="H11" s="76">
        <v>295171.67</v>
      </c>
    </row>
    <row r="12" spans="1:8" ht="13.5">
      <c r="A12" s="77"/>
      <c r="B12" s="67" t="s">
        <v>94</v>
      </c>
      <c r="C12" s="67" t="s">
        <v>90</v>
      </c>
      <c r="D12" s="73" t="s">
        <v>71</v>
      </c>
      <c r="E12" s="74"/>
      <c r="F12" s="76">
        <v>330455</v>
      </c>
      <c r="G12" s="76" t="s">
        <v>91</v>
      </c>
      <c r="H12" s="76">
        <v>330455</v>
      </c>
    </row>
    <row r="13" spans="1:8" ht="13.5">
      <c r="A13" s="77"/>
      <c r="B13" s="67" t="s">
        <v>95</v>
      </c>
      <c r="C13" s="67" t="s">
        <v>90</v>
      </c>
      <c r="D13" s="73" t="s">
        <v>71</v>
      </c>
      <c r="E13" s="74"/>
      <c r="F13" s="76">
        <v>330455</v>
      </c>
      <c r="G13" s="76" t="s">
        <v>91</v>
      </c>
      <c r="H13" s="76">
        <v>330455</v>
      </c>
    </row>
    <row r="14" spans="1:8" ht="13.5">
      <c r="A14" s="77"/>
      <c r="B14" s="67" t="s">
        <v>96</v>
      </c>
      <c r="C14" s="67" t="s">
        <v>90</v>
      </c>
      <c r="D14" s="73" t="s">
        <v>71</v>
      </c>
      <c r="E14" s="74"/>
      <c r="F14" s="76">
        <v>330455</v>
      </c>
      <c r="G14" s="76" t="s">
        <v>91</v>
      </c>
      <c r="H14" s="76">
        <v>330455</v>
      </c>
    </row>
    <row r="15" spans="1:8" ht="13.5">
      <c r="A15" s="77"/>
      <c r="B15" s="67" t="s">
        <v>97</v>
      </c>
      <c r="C15" s="67" t="s">
        <v>90</v>
      </c>
      <c r="D15" s="73" t="s">
        <v>71</v>
      </c>
      <c r="E15" s="74"/>
      <c r="F15" s="76">
        <v>330455</v>
      </c>
      <c r="G15" s="76" t="s">
        <v>91</v>
      </c>
      <c r="H15" s="76">
        <v>330455</v>
      </c>
    </row>
    <row r="16" spans="1:8" ht="13.5">
      <c r="A16" s="77"/>
      <c r="B16" s="67" t="s">
        <v>99</v>
      </c>
      <c r="C16" s="67" t="s">
        <v>90</v>
      </c>
      <c r="D16" s="73" t="s">
        <v>71</v>
      </c>
      <c r="E16" s="74"/>
      <c r="F16" s="76">
        <v>330455</v>
      </c>
      <c r="G16" s="76" t="s">
        <v>91</v>
      </c>
      <c r="H16" s="76">
        <v>330455</v>
      </c>
    </row>
    <row r="17" spans="1:8" ht="13.5">
      <c r="A17" s="77"/>
      <c r="B17" s="75" t="s">
        <v>100</v>
      </c>
      <c r="C17" s="75" t="s">
        <v>90</v>
      </c>
      <c r="D17" s="73" t="s">
        <v>71</v>
      </c>
      <c r="E17" s="74"/>
      <c r="F17" s="76">
        <v>330455</v>
      </c>
      <c r="G17" s="76" t="s">
        <v>91</v>
      </c>
      <c r="H17" s="76">
        <v>330455</v>
      </c>
    </row>
    <row r="18" spans="1:8" ht="13.5">
      <c r="A18" s="77"/>
      <c r="B18" s="78"/>
      <c r="C18" s="78"/>
      <c r="D18" s="85" t="s">
        <v>116</v>
      </c>
      <c r="E18" s="132"/>
      <c r="F18" s="84" t="s">
        <v>91</v>
      </c>
      <c r="G18" s="84">
        <v>-5023.59</v>
      </c>
      <c r="H18" s="84">
        <v>-5023.59</v>
      </c>
    </row>
    <row r="19" spans="1:8" ht="13.5">
      <c r="A19" s="77"/>
      <c r="B19" s="67" t="s">
        <v>101</v>
      </c>
      <c r="C19" s="67" t="s">
        <v>90</v>
      </c>
      <c r="D19" s="73" t="s">
        <v>71</v>
      </c>
      <c r="E19" s="74"/>
      <c r="F19" s="76">
        <v>330455</v>
      </c>
      <c r="G19" s="76" t="s">
        <v>91</v>
      </c>
      <c r="H19" s="76">
        <v>330455</v>
      </c>
    </row>
    <row r="20" spans="1:8" ht="13.5">
      <c r="A20" s="77"/>
      <c r="B20" s="67" t="s">
        <v>102</v>
      </c>
      <c r="C20" s="67" t="s">
        <v>90</v>
      </c>
      <c r="D20" s="73" t="s">
        <v>71</v>
      </c>
      <c r="E20" s="74"/>
      <c r="F20" s="76">
        <v>330455</v>
      </c>
      <c r="G20" s="76" t="s">
        <v>91</v>
      </c>
      <c r="H20" s="76">
        <v>330455</v>
      </c>
    </row>
    <row r="21" spans="1:8" ht="13.5">
      <c r="A21" s="77"/>
      <c r="B21" s="67" t="s">
        <v>103</v>
      </c>
      <c r="C21" s="67" t="s">
        <v>90</v>
      </c>
      <c r="D21" s="73" t="s">
        <v>71</v>
      </c>
      <c r="E21" s="74"/>
      <c r="F21" s="76">
        <v>330455</v>
      </c>
      <c r="G21" s="76" t="s">
        <v>91</v>
      </c>
      <c r="H21" s="76">
        <v>330455</v>
      </c>
    </row>
    <row r="22" spans="1:8" s="118" customFormat="1" ht="12.75">
      <c r="A22" s="133"/>
      <c r="B22" s="134" t="s">
        <v>74</v>
      </c>
      <c r="C22" s="135"/>
      <c r="D22" s="136"/>
      <c r="E22" s="137"/>
      <c r="F22" s="138">
        <v>3898719.99</v>
      </c>
      <c r="G22" s="138">
        <v>-5023.59</v>
      </c>
      <c r="H22" s="138">
        <v>3893696.4</v>
      </c>
    </row>
    <row r="23" spans="1:8" ht="13.5">
      <c r="A23" s="75" t="s">
        <v>77</v>
      </c>
      <c r="B23" s="67" t="s">
        <v>89</v>
      </c>
      <c r="C23" s="67" t="s">
        <v>90</v>
      </c>
      <c r="D23" s="73" t="s">
        <v>71</v>
      </c>
      <c r="E23" s="74"/>
      <c r="F23" s="76">
        <v>213745</v>
      </c>
      <c r="G23" s="76" t="s">
        <v>91</v>
      </c>
      <c r="H23" s="76">
        <v>213745</v>
      </c>
    </row>
    <row r="24" spans="1:8" ht="13.5">
      <c r="A24" s="77"/>
      <c r="B24" s="75" t="s">
        <v>92</v>
      </c>
      <c r="C24" s="75" t="s">
        <v>90</v>
      </c>
      <c r="D24" s="73" t="s">
        <v>71</v>
      </c>
      <c r="E24" s="74"/>
      <c r="F24" s="76">
        <v>213745</v>
      </c>
      <c r="G24" s="76" t="s">
        <v>91</v>
      </c>
      <c r="H24" s="76">
        <v>213745</v>
      </c>
    </row>
    <row r="25" spans="1:8" ht="13.5">
      <c r="A25" s="77"/>
      <c r="B25" s="78"/>
      <c r="C25" s="78"/>
      <c r="D25" s="85" t="s">
        <v>83</v>
      </c>
      <c r="E25" s="132"/>
      <c r="F25" s="84">
        <v>28321.02</v>
      </c>
      <c r="G25" s="84" t="s">
        <v>91</v>
      </c>
      <c r="H25" s="84">
        <v>28321.02</v>
      </c>
    </row>
    <row r="26" spans="1:8" ht="13.5">
      <c r="A26" s="77"/>
      <c r="B26" s="67" t="s">
        <v>93</v>
      </c>
      <c r="C26" s="67" t="s">
        <v>90</v>
      </c>
      <c r="D26" s="73" t="s">
        <v>71</v>
      </c>
      <c r="E26" s="74"/>
      <c r="F26" s="76">
        <v>213745</v>
      </c>
      <c r="G26" s="76" t="s">
        <v>91</v>
      </c>
      <c r="H26" s="76">
        <v>213745</v>
      </c>
    </row>
    <row r="27" spans="1:8" ht="13.5">
      <c r="A27" s="77"/>
      <c r="B27" s="67" t="s">
        <v>94</v>
      </c>
      <c r="C27" s="67" t="s">
        <v>90</v>
      </c>
      <c r="D27" s="73" t="s">
        <v>71</v>
      </c>
      <c r="E27" s="74"/>
      <c r="F27" s="76">
        <v>239295</v>
      </c>
      <c r="G27" s="76" t="s">
        <v>91</v>
      </c>
      <c r="H27" s="76">
        <v>239295</v>
      </c>
    </row>
    <row r="28" spans="1:8" ht="13.5">
      <c r="A28" s="77"/>
      <c r="B28" s="67" t="s">
        <v>95</v>
      </c>
      <c r="C28" s="67" t="s">
        <v>90</v>
      </c>
      <c r="D28" s="73" t="s">
        <v>71</v>
      </c>
      <c r="E28" s="74"/>
      <c r="F28" s="76">
        <v>239295</v>
      </c>
      <c r="G28" s="76" t="s">
        <v>91</v>
      </c>
      <c r="H28" s="76">
        <v>239295</v>
      </c>
    </row>
    <row r="29" spans="1:8" ht="13.5">
      <c r="A29" s="77"/>
      <c r="B29" s="67" t="s">
        <v>96</v>
      </c>
      <c r="C29" s="67" t="s">
        <v>90</v>
      </c>
      <c r="D29" s="73" t="s">
        <v>71</v>
      </c>
      <c r="E29" s="74"/>
      <c r="F29" s="76">
        <v>239295</v>
      </c>
      <c r="G29" s="76" t="s">
        <v>91</v>
      </c>
      <c r="H29" s="76">
        <v>239295</v>
      </c>
    </row>
    <row r="30" spans="1:8" ht="13.5">
      <c r="A30" s="77"/>
      <c r="B30" s="67" t="s">
        <v>97</v>
      </c>
      <c r="C30" s="67" t="s">
        <v>90</v>
      </c>
      <c r="D30" s="73" t="s">
        <v>71</v>
      </c>
      <c r="E30" s="74"/>
      <c r="F30" s="76">
        <v>239295</v>
      </c>
      <c r="G30" s="76" t="s">
        <v>91</v>
      </c>
      <c r="H30" s="76">
        <v>239295</v>
      </c>
    </row>
    <row r="31" spans="1:8" ht="13.5">
      <c r="A31" s="77"/>
      <c r="B31" s="67" t="s">
        <v>99</v>
      </c>
      <c r="C31" s="67" t="s">
        <v>90</v>
      </c>
      <c r="D31" s="73" t="s">
        <v>71</v>
      </c>
      <c r="E31" s="74"/>
      <c r="F31" s="76">
        <v>239295</v>
      </c>
      <c r="G31" s="76" t="s">
        <v>91</v>
      </c>
      <c r="H31" s="76">
        <v>239295</v>
      </c>
    </row>
    <row r="32" spans="1:8" ht="13.5">
      <c r="A32" s="77"/>
      <c r="B32" s="75" t="s">
        <v>100</v>
      </c>
      <c r="C32" s="75" t="s">
        <v>90</v>
      </c>
      <c r="D32" s="73" t="s">
        <v>71</v>
      </c>
      <c r="E32" s="74"/>
      <c r="F32" s="76">
        <v>239295</v>
      </c>
      <c r="G32" s="76" t="s">
        <v>91</v>
      </c>
      <c r="H32" s="76">
        <v>239295</v>
      </c>
    </row>
    <row r="33" spans="1:8" ht="13.5">
      <c r="A33" s="77"/>
      <c r="B33" s="78"/>
      <c r="C33" s="78"/>
      <c r="D33" s="85" t="s">
        <v>116</v>
      </c>
      <c r="E33" s="132"/>
      <c r="F33" s="84" t="s">
        <v>91</v>
      </c>
      <c r="G33" s="84">
        <v>-3637.78</v>
      </c>
      <c r="H33" s="84">
        <v>-3637.78</v>
      </c>
    </row>
    <row r="34" spans="1:8" ht="13.5">
      <c r="A34" s="77"/>
      <c r="B34" s="67" t="s">
        <v>101</v>
      </c>
      <c r="C34" s="67" t="s">
        <v>90</v>
      </c>
      <c r="D34" s="73" t="s">
        <v>71</v>
      </c>
      <c r="E34" s="74"/>
      <c r="F34" s="76">
        <v>239295</v>
      </c>
      <c r="G34" s="76" t="s">
        <v>91</v>
      </c>
      <c r="H34" s="76">
        <v>239295</v>
      </c>
    </row>
    <row r="35" spans="1:8" ht="13.5">
      <c r="A35" s="77"/>
      <c r="B35" s="67" t="s">
        <v>102</v>
      </c>
      <c r="C35" s="67" t="s">
        <v>90</v>
      </c>
      <c r="D35" s="73" t="s">
        <v>71</v>
      </c>
      <c r="E35" s="74"/>
      <c r="F35" s="76">
        <v>239295</v>
      </c>
      <c r="G35" s="76" t="s">
        <v>91</v>
      </c>
      <c r="H35" s="76">
        <v>239295</v>
      </c>
    </row>
    <row r="36" spans="1:8" ht="13.5">
      <c r="A36" s="77"/>
      <c r="B36" s="67" t="s">
        <v>103</v>
      </c>
      <c r="C36" s="67" t="s">
        <v>90</v>
      </c>
      <c r="D36" s="73" t="s">
        <v>71</v>
      </c>
      <c r="E36" s="74"/>
      <c r="F36" s="76">
        <v>239295</v>
      </c>
      <c r="G36" s="76" t="s">
        <v>91</v>
      </c>
      <c r="H36" s="76">
        <v>239295</v>
      </c>
    </row>
    <row r="37" spans="1:8" s="118" customFormat="1" ht="12.75">
      <c r="A37" s="133"/>
      <c r="B37" s="134" t="s">
        <v>78</v>
      </c>
      <c r="C37" s="135"/>
      <c r="D37" s="136"/>
      <c r="E37" s="137"/>
      <c r="F37" s="138">
        <v>2823211.02</v>
      </c>
      <c r="G37" s="138">
        <v>-3637.78</v>
      </c>
      <c r="H37" s="138">
        <v>2819573.24</v>
      </c>
    </row>
    <row r="38" spans="1:8" s="118" customFormat="1" ht="12.75">
      <c r="A38" s="139" t="s">
        <v>27</v>
      </c>
      <c r="B38" s="140"/>
      <c r="C38" s="140"/>
      <c r="D38" s="141"/>
      <c r="E38" s="137"/>
      <c r="F38" s="142">
        <v>6721931.01</v>
      </c>
      <c r="G38" s="142">
        <v>-8661.37</v>
      </c>
      <c r="H38" s="142">
        <v>6713269.64</v>
      </c>
    </row>
  </sheetData>
  <printOptions/>
  <pageMargins left="0.75" right="0.75" top="1" bottom="1" header="0.5" footer="0.5"/>
  <pageSetup horizontalDpi="600" verticalDpi="600" orientation="landscape" r:id="rId1"/>
  <headerFooter alignWithMargins="0">
    <oddFooter>&amp;C&amp;F&amp;A&amp;R&amp;D&amp;T</oddFooter>
  </headerFooter>
</worksheet>
</file>

<file path=xl/worksheets/sheet7.xml><?xml version="1.0" encoding="utf-8"?>
<worksheet xmlns="http://schemas.openxmlformats.org/spreadsheetml/2006/main" xmlns:r="http://schemas.openxmlformats.org/officeDocument/2006/relationships">
  <dimension ref="A1:H36"/>
  <sheetViews>
    <sheetView workbookViewId="0" topLeftCell="A1">
      <selection activeCell="C23" sqref="C23"/>
    </sheetView>
  </sheetViews>
  <sheetFormatPr defaultColWidth="9.00390625" defaultRowHeight="12.75"/>
  <cols>
    <col min="1" max="1" width="12.375" style="66" customWidth="1"/>
    <col min="2" max="2" width="12.625" style="66" customWidth="1"/>
    <col min="3" max="3" width="7.625" style="66" customWidth="1"/>
    <col min="4" max="4" width="39.00390625" style="66" bestFit="1" customWidth="1"/>
    <col min="5" max="5" width="5.625" style="66" customWidth="1"/>
    <col min="6" max="6" width="12.50390625" style="66" customWidth="1"/>
    <col min="7" max="7" width="12.625" style="66" bestFit="1" customWidth="1"/>
    <col min="8" max="8" width="14.50390625" style="66" bestFit="1" customWidth="1"/>
    <col min="9" max="16384" width="9.125" style="66" customWidth="1"/>
  </cols>
  <sheetData>
    <row r="1" ht="27" customHeight="1">
      <c r="A1" s="66" t="s">
        <v>84</v>
      </c>
    </row>
    <row r="3" spans="1:2" ht="28.5" customHeight="1">
      <c r="A3" s="73" t="s">
        <v>85</v>
      </c>
      <c r="B3" s="73" t="s">
        <v>117</v>
      </c>
    </row>
    <row r="5" spans="1:8" ht="12.75">
      <c r="A5" s="106"/>
      <c r="B5" s="107"/>
      <c r="C5" s="107"/>
      <c r="D5" s="108"/>
      <c r="E5" s="68"/>
      <c r="F5" s="69" t="s">
        <v>64</v>
      </c>
      <c r="G5" s="109"/>
      <c r="H5" s="70"/>
    </row>
    <row r="6" spans="1:8" ht="12.75">
      <c r="A6" s="71"/>
      <c r="B6" s="110"/>
      <c r="C6" s="110"/>
      <c r="D6" s="72"/>
      <c r="E6" s="111" t="s">
        <v>65</v>
      </c>
      <c r="F6" s="111" t="s">
        <v>67</v>
      </c>
      <c r="G6" s="111" t="s">
        <v>66</v>
      </c>
      <c r="H6" s="68" t="s">
        <v>27</v>
      </c>
    </row>
    <row r="7" spans="1:8" ht="26.25">
      <c r="A7" s="67" t="s">
        <v>68</v>
      </c>
      <c r="B7" s="67" t="s">
        <v>87</v>
      </c>
      <c r="C7" s="67" t="s">
        <v>88</v>
      </c>
      <c r="D7" s="73" t="s">
        <v>69</v>
      </c>
      <c r="E7" s="74"/>
      <c r="F7" s="74"/>
      <c r="G7" s="74"/>
      <c r="H7" s="74"/>
    </row>
    <row r="8" spans="1:8" ht="13.5">
      <c r="A8" s="75" t="s">
        <v>70</v>
      </c>
      <c r="B8" s="67" t="s">
        <v>89</v>
      </c>
      <c r="C8" s="67" t="s">
        <v>90</v>
      </c>
      <c r="D8" s="73" t="s">
        <v>71</v>
      </c>
      <c r="E8" s="74"/>
      <c r="F8" s="76">
        <v>11916.67</v>
      </c>
      <c r="G8" s="76" t="s">
        <v>91</v>
      </c>
      <c r="H8" s="76">
        <v>11916.67</v>
      </c>
    </row>
    <row r="9" spans="1:8" ht="13.5">
      <c r="A9" s="77"/>
      <c r="B9" s="75" t="s">
        <v>92</v>
      </c>
      <c r="C9" s="75" t="s">
        <v>90</v>
      </c>
      <c r="D9" s="73" t="s">
        <v>71</v>
      </c>
      <c r="E9" s="74"/>
      <c r="F9" s="76">
        <v>11916.67</v>
      </c>
      <c r="G9" s="76" t="s">
        <v>91</v>
      </c>
      <c r="H9" s="76">
        <v>11916.67</v>
      </c>
    </row>
    <row r="10" spans="1:8" ht="13.5">
      <c r="A10" s="77"/>
      <c r="B10" s="78"/>
      <c r="C10" s="78"/>
      <c r="D10" s="85" t="s">
        <v>83</v>
      </c>
      <c r="E10" s="132"/>
      <c r="F10" s="84" t="s">
        <v>91</v>
      </c>
      <c r="G10" s="84">
        <v>-5000</v>
      </c>
      <c r="H10" s="84">
        <v>-5000</v>
      </c>
    </row>
    <row r="11" spans="1:8" ht="13.5">
      <c r="A11" s="77"/>
      <c r="B11" s="67" t="s">
        <v>93</v>
      </c>
      <c r="C11" s="67" t="s">
        <v>90</v>
      </c>
      <c r="D11" s="73" t="s">
        <v>71</v>
      </c>
      <c r="E11" s="74"/>
      <c r="F11" s="76">
        <v>11916.67</v>
      </c>
      <c r="G11" s="76" t="s">
        <v>91</v>
      </c>
      <c r="H11" s="76">
        <v>11916.67</v>
      </c>
    </row>
    <row r="12" spans="1:8" ht="13.5">
      <c r="A12" s="77"/>
      <c r="B12" s="67" t="s">
        <v>94</v>
      </c>
      <c r="C12" s="67" t="s">
        <v>90</v>
      </c>
      <c r="D12" s="73" t="s">
        <v>71</v>
      </c>
      <c r="E12" s="74"/>
      <c r="F12" s="76">
        <v>11916.67</v>
      </c>
      <c r="G12" s="76" t="s">
        <v>91</v>
      </c>
      <c r="H12" s="76">
        <v>11916.67</v>
      </c>
    </row>
    <row r="13" spans="1:8" ht="13.5">
      <c r="A13" s="77"/>
      <c r="B13" s="67" t="s">
        <v>95</v>
      </c>
      <c r="C13" s="67" t="s">
        <v>90</v>
      </c>
      <c r="D13" s="73" t="s">
        <v>71</v>
      </c>
      <c r="E13" s="74"/>
      <c r="F13" s="76">
        <v>11916.67</v>
      </c>
      <c r="G13" s="76" t="s">
        <v>91</v>
      </c>
      <c r="H13" s="76">
        <v>11916.67</v>
      </c>
    </row>
    <row r="14" spans="1:8" ht="13.5">
      <c r="A14" s="77"/>
      <c r="B14" s="67" t="s">
        <v>96</v>
      </c>
      <c r="C14" s="67" t="s">
        <v>90</v>
      </c>
      <c r="D14" s="73" t="s">
        <v>71</v>
      </c>
      <c r="E14" s="74"/>
      <c r="F14" s="76">
        <v>11916.67</v>
      </c>
      <c r="G14" s="76" t="s">
        <v>91</v>
      </c>
      <c r="H14" s="76">
        <v>11916.67</v>
      </c>
    </row>
    <row r="15" spans="1:8" ht="13.5">
      <c r="A15" s="77"/>
      <c r="B15" s="67" t="s">
        <v>97</v>
      </c>
      <c r="C15" s="67" t="s">
        <v>90</v>
      </c>
      <c r="D15" s="73" t="s">
        <v>71</v>
      </c>
      <c r="E15" s="74"/>
      <c r="F15" s="76">
        <v>11916.67</v>
      </c>
      <c r="G15" s="76" t="s">
        <v>91</v>
      </c>
      <c r="H15" s="76">
        <v>11916.67</v>
      </c>
    </row>
    <row r="16" spans="1:8" ht="13.5">
      <c r="A16" s="77"/>
      <c r="B16" s="67" t="s">
        <v>99</v>
      </c>
      <c r="C16" s="67" t="s">
        <v>90</v>
      </c>
      <c r="D16" s="73" t="s">
        <v>71</v>
      </c>
      <c r="E16" s="74"/>
      <c r="F16" s="76">
        <v>11916.67</v>
      </c>
      <c r="G16" s="76" t="s">
        <v>91</v>
      </c>
      <c r="H16" s="76">
        <v>11916.67</v>
      </c>
    </row>
    <row r="17" spans="1:8" ht="13.5">
      <c r="A17" s="77"/>
      <c r="B17" s="67" t="s">
        <v>100</v>
      </c>
      <c r="C17" s="67" t="s">
        <v>90</v>
      </c>
      <c r="D17" s="73" t="s">
        <v>71</v>
      </c>
      <c r="E17" s="74"/>
      <c r="F17" s="76">
        <v>11916.67</v>
      </c>
      <c r="G17" s="76" t="s">
        <v>91</v>
      </c>
      <c r="H17" s="76">
        <v>11916.67</v>
      </c>
    </row>
    <row r="18" spans="1:8" ht="13.5">
      <c r="A18" s="77"/>
      <c r="B18" s="67" t="s">
        <v>101</v>
      </c>
      <c r="C18" s="67" t="s">
        <v>90</v>
      </c>
      <c r="D18" s="73" t="s">
        <v>71</v>
      </c>
      <c r="E18" s="74"/>
      <c r="F18" s="76">
        <v>11916.67</v>
      </c>
      <c r="G18" s="76" t="s">
        <v>91</v>
      </c>
      <c r="H18" s="76">
        <v>11916.67</v>
      </c>
    </row>
    <row r="19" spans="1:8" ht="13.5">
      <c r="A19" s="77"/>
      <c r="B19" s="67" t="s">
        <v>102</v>
      </c>
      <c r="C19" s="67" t="s">
        <v>90</v>
      </c>
      <c r="D19" s="73" t="s">
        <v>71</v>
      </c>
      <c r="E19" s="74"/>
      <c r="F19" s="76">
        <v>11916.67</v>
      </c>
      <c r="G19" s="76" t="s">
        <v>91</v>
      </c>
      <c r="H19" s="76">
        <v>11916.67</v>
      </c>
    </row>
    <row r="20" spans="1:8" ht="13.5">
      <c r="A20" s="77"/>
      <c r="B20" s="67" t="s">
        <v>103</v>
      </c>
      <c r="C20" s="67" t="s">
        <v>90</v>
      </c>
      <c r="D20" s="73" t="s">
        <v>71</v>
      </c>
      <c r="E20" s="74"/>
      <c r="F20" s="76">
        <v>11916.67</v>
      </c>
      <c r="G20" s="76" t="s">
        <v>91</v>
      </c>
      <c r="H20" s="76">
        <v>11916.67</v>
      </c>
    </row>
    <row r="21" spans="1:8" s="118" customFormat="1" ht="26.25">
      <c r="A21" s="133"/>
      <c r="B21" s="134" t="s">
        <v>74</v>
      </c>
      <c r="C21" s="135"/>
      <c r="D21" s="136"/>
      <c r="E21" s="137"/>
      <c r="F21" s="138">
        <v>143000.04</v>
      </c>
      <c r="G21" s="138">
        <v>-5000</v>
      </c>
      <c r="H21" s="138">
        <v>138000.04</v>
      </c>
    </row>
    <row r="22" spans="1:8" ht="13.5">
      <c r="A22" s="75" t="s">
        <v>77</v>
      </c>
      <c r="B22" s="67" t="s">
        <v>89</v>
      </c>
      <c r="C22" s="67" t="s">
        <v>90</v>
      </c>
      <c r="D22" s="73" t="s">
        <v>71</v>
      </c>
      <c r="E22" s="74"/>
      <c r="F22" s="76">
        <v>1333.33</v>
      </c>
      <c r="G22" s="76" t="s">
        <v>91</v>
      </c>
      <c r="H22" s="76">
        <v>1333.33</v>
      </c>
    </row>
    <row r="23" spans="1:8" ht="13.5">
      <c r="A23" s="77"/>
      <c r="B23" s="75" t="s">
        <v>92</v>
      </c>
      <c r="C23" s="75" t="s">
        <v>90</v>
      </c>
      <c r="D23" s="73" t="s">
        <v>71</v>
      </c>
      <c r="E23" s="74"/>
      <c r="F23" s="76">
        <v>1333.33</v>
      </c>
      <c r="G23" s="76" t="s">
        <v>91</v>
      </c>
      <c r="H23" s="76">
        <v>1333.33</v>
      </c>
    </row>
    <row r="24" spans="1:8" ht="13.5">
      <c r="A24" s="77"/>
      <c r="B24" s="78"/>
      <c r="C24" s="78"/>
      <c r="D24" s="85" t="s">
        <v>83</v>
      </c>
      <c r="E24" s="132"/>
      <c r="F24" s="84">
        <v>2342.6</v>
      </c>
      <c r="G24" s="84" t="s">
        <v>91</v>
      </c>
      <c r="H24" s="84">
        <v>2342.6</v>
      </c>
    </row>
    <row r="25" spans="1:8" ht="13.5">
      <c r="A25" s="77"/>
      <c r="B25" s="67" t="s">
        <v>93</v>
      </c>
      <c r="C25" s="67" t="s">
        <v>90</v>
      </c>
      <c r="D25" s="73" t="s">
        <v>71</v>
      </c>
      <c r="E25" s="74"/>
      <c r="F25" s="76">
        <v>1333.33</v>
      </c>
      <c r="G25" s="76" t="s">
        <v>91</v>
      </c>
      <c r="H25" s="76">
        <v>1333.33</v>
      </c>
    </row>
    <row r="26" spans="1:8" ht="13.5">
      <c r="A26" s="77"/>
      <c r="B26" s="67" t="s">
        <v>94</v>
      </c>
      <c r="C26" s="67" t="s">
        <v>90</v>
      </c>
      <c r="D26" s="73" t="s">
        <v>71</v>
      </c>
      <c r="E26" s="74"/>
      <c r="F26" s="76">
        <v>1250</v>
      </c>
      <c r="G26" s="76" t="s">
        <v>91</v>
      </c>
      <c r="H26" s="76">
        <v>1250</v>
      </c>
    </row>
    <row r="27" spans="1:8" ht="13.5">
      <c r="A27" s="77"/>
      <c r="B27" s="67" t="s">
        <v>95</v>
      </c>
      <c r="C27" s="67" t="s">
        <v>90</v>
      </c>
      <c r="D27" s="73" t="s">
        <v>71</v>
      </c>
      <c r="E27" s="74"/>
      <c r="F27" s="76">
        <v>1250</v>
      </c>
      <c r="G27" s="76" t="s">
        <v>91</v>
      </c>
      <c r="H27" s="76">
        <v>1250</v>
      </c>
    </row>
    <row r="28" spans="1:8" ht="13.5">
      <c r="A28" s="77"/>
      <c r="B28" s="67" t="s">
        <v>96</v>
      </c>
      <c r="C28" s="67" t="s">
        <v>90</v>
      </c>
      <c r="D28" s="73" t="s">
        <v>71</v>
      </c>
      <c r="E28" s="74"/>
      <c r="F28" s="76">
        <v>1250</v>
      </c>
      <c r="G28" s="76" t="s">
        <v>91</v>
      </c>
      <c r="H28" s="76">
        <v>1250</v>
      </c>
    </row>
    <row r="29" spans="1:8" ht="13.5">
      <c r="A29" s="77"/>
      <c r="B29" s="67" t="s">
        <v>97</v>
      </c>
      <c r="C29" s="67" t="s">
        <v>90</v>
      </c>
      <c r="D29" s="73" t="s">
        <v>71</v>
      </c>
      <c r="E29" s="74"/>
      <c r="F29" s="76">
        <v>1250</v>
      </c>
      <c r="G29" s="76" t="s">
        <v>91</v>
      </c>
      <c r="H29" s="76">
        <v>1250</v>
      </c>
    </row>
    <row r="30" spans="1:8" ht="13.5">
      <c r="A30" s="77"/>
      <c r="B30" s="67" t="s">
        <v>99</v>
      </c>
      <c r="C30" s="67" t="s">
        <v>90</v>
      </c>
      <c r="D30" s="73" t="s">
        <v>71</v>
      </c>
      <c r="E30" s="74"/>
      <c r="F30" s="76">
        <v>1250</v>
      </c>
      <c r="G30" s="76" t="s">
        <v>91</v>
      </c>
      <c r="H30" s="76">
        <v>1250</v>
      </c>
    </row>
    <row r="31" spans="1:8" ht="13.5">
      <c r="A31" s="77"/>
      <c r="B31" s="67" t="s">
        <v>100</v>
      </c>
      <c r="C31" s="67" t="s">
        <v>90</v>
      </c>
      <c r="D31" s="73" t="s">
        <v>71</v>
      </c>
      <c r="E31" s="74"/>
      <c r="F31" s="76">
        <v>1250</v>
      </c>
      <c r="G31" s="76" t="s">
        <v>91</v>
      </c>
      <c r="H31" s="76">
        <v>1250</v>
      </c>
    </row>
    <row r="32" spans="1:8" ht="13.5">
      <c r="A32" s="77"/>
      <c r="B32" s="67" t="s">
        <v>101</v>
      </c>
      <c r="C32" s="67" t="s">
        <v>90</v>
      </c>
      <c r="D32" s="73" t="s">
        <v>71</v>
      </c>
      <c r="E32" s="74"/>
      <c r="F32" s="76">
        <v>1250</v>
      </c>
      <c r="G32" s="76" t="s">
        <v>91</v>
      </c>
      <c r="H32" s="76">
        <v>1250</v>
      </c>
    </row>
    <row r="33" spans="1:8" ht="13.5">
      <c r="A33" s="77"/>
      <c r="B33" s="67" t="s">
        <v>102</v>
      </c>
      <c r="C33" s="67" t="s">
        <v>90</v>
      </c>
      <c r="D33" s="73" t="s">
        <v>71</v>
      </c>
      <c r="E33" s="74"/>
      <c r="F33" s="76">
        <v>1250</v>
      </c>
      <c r="G33" s="76" t="s">
        <v>91</v>
      </c>
      <c r="H33" s="76">
        <v>1250</v>
      </c>
    </row>
    <row r="34" spans="1:8" ht="13.5">
      <c r="A34" s="77"/>
      <c r="B34" s="67" t="s">
        <v>103</v>
      </c>
      <c r="C34" s="67" t="s">
        <v>90</v>
      </c>
      <c r="D34" s="73" t="s">
        <v>71</v>
      </c>
      <c r="E34" s="74"/>
      <c r="F34" s="76">
        <v>1250</v>
      </c>
      <c r="G34" s="76" t="s">
        <v>91</v>
      </c>
      <c r="H34" s="76">
        <v>1250</v>
      </c>
    </row>
    <row r="35" spans="1:8" s="118" customFormat="1" ht="26.25">
      <c r="A35" s="133"/>
      <c r="B35" s="134" t="s">
        <v>78</v>
      </c>
      <c r="C35" s="135"/>
      <c r="D35" s="136"/>
      <c r="E35" s="137"/>
      <c r="F35" s="138">
        <v>17592.59</v>
      </c>
      <c r="G35" s="138"/>
      <c r="H35" s="138">
        <v>17592.59</v>
      </c>
    </row>
    <row r="36" spans="1:8" s="118" customFormat="1" ht="12.75">
      <c r="A36" s="139" t="s">
        <v>27</v>
      </c>
      <c r="B36" s="140"/>
      <c r="C36" s="140"/>
      <c r="D36" s="141"/>
      <c r="E36" s="137"/>
      <c r="F36" s="142">
        <v>160592.63</v>
      </c>
      <c r="G36" s="142">
        <v>-5000</v>
      </c>
      <c r="H36" s="142">
        <v>155592.63</v>
      </c>
    </row>
  </sheetData>
  <printOptions/>
  <pageMargins left="0.75" right="0.75" top="1" bottom="1" header="0.5" footer="0.5"/>
  <pageSetup horizontalDpi="600" verticalDpi="600" orientation="landscape" r:id="rId1"/>
  <headerFooter alignWithMargins="0">
    <oddFooter>&amp;C&amp;F&amp;A&amp;R&amp;D&amp;T</oddFooter>
  </headerFooter>
</worksheet>
</file>

<file path=xl/worksheets/sheet8.xml><?xml version="1.0" encoding="utf-8"?>
<worksheet xmlns="http://schemas.openxmlformats.org/spreadsheetml/2006/main" xmlns:r="http://schemas.openxmlformats.org/officeDocument/2006/relationships">
  <dimension ref="A1:J24"/>
  <sheetViews>
    <sheetView workbookViewId="0" topLeftCell="A1">
      <selection activeCell="F32" sqref="F32"/>
    </sheetView>
  </sheetViews>
  <sheetFormatPr defaultColWidth="9.00390625" defaultRowHeight="12.75"/>
  <cols>
    <col min="1" max="1" width="11.50390625" style="66" bestFit="1" customWidth="1"/>
    <col min="2" max="2" width="11.125" style="66" customWidth="1"/>
    <col min="3" max="3" width="8.50390625" style="66" customWidth="1"/>
    <col min="4" max="4" width="39.00390625" style="66" bestFit="1" customWidth="1"/>
    <col min="5" max="5" width="3.125" style="66" customWidth="1"/>
    <col min="6" max="6" width="12.375" style="66" customWidth="1"/>
    <col min="7" max="7" width="14.875" style="66" bestFit="1" customWidth="1"/>
    <col min="8" max="8" width="15.50390625" style="66" bestFit="1" customWidth="1"/>
    <col min="9" max="9" width="15.50390625" style="144" customWidth="1"/>
    <col min="10" max="10" width="18.625" style="66" customWidth="1"/>
    <col min="11" max="16384" width="9.125" style="66" customWidth="1"/>
  </cols>
  <sheetData>
    <row r="1" ht="26.25" customHeight="1">
      <c r="A1" s="66" t="s">
        <v>84</v>
      </c>
    </row>
    <row r="2" ht="12.75"/>
    <row r="3" spans="1:2" ht="28.5" customHeight="1">
      <c r="A3" s="73" t="s">
        <v>118</v>
      </c>
      <c r="B3" s="73" t="s">
        <v>86</v>
      </c>
    </row>
    <row r="4" ht="12.75"/>
    <row r="5" spans="1:8" ht="12.75">
      <c r="A5" s="106"/>
      <c r="B5" s="107"/>
      <c r="C5" s="107"/>
      <c r="D5" s="108"/>
      <c r="E5" s="68"/>
      <c r="F5" s="69" t="s">
        <v>64</v>
      </c>
      <c r="G5" s="109"/>
      <c r="H5" s="70"/>
    </row>
    <row r="6" spans="1:10" ht="12.75">
      <c r="A6" s="71"/>
      <c r="B6" s="110"/>
      <c r="C6" s="110"/>
      <c r="D6" s="72"/>
      <c r="E6" s="111" t="s">
        <v>65</v>
      </c>
      <c r="F6" s="111" t="s">
        <v>67</v>
      </c>
      <c r="G6" s="111" t="s">
        <v>66</v>
      </c>
      <c r="H6" s="68" t="s">
        <v>27</v>
      </c>
      <c r="I6" s="144" t="s">
        <v>123</v>
      </c>
      <c r="J6" s="148" t="s">
        <v>125</v>
      </c>
    </row>
    <row r="7" spans="1:8" ht="25.5">
      <c r="A7" s="67" t="s">
        <v>68</v>
      </c>
      <c r="B7" s="67" t="s">
        <v>87</v>
      </c>
      <c r="C7" s="67" t="s">
        <v>88</v>
      </c>
      <c r="D7" s="73" t="s">
        <v>69</v>
      </c>
      <c r="E7" s="74"/>
      <c r="F7" s="74"/>
      <c r="G7" s="74"/>
      <c r="H7" s="74"/>
    </row>
    <row r="8" spans="1:8" ht="14.25">
      <c r="A8" s="75" t="s">
        <v>75</v>
      </c>
      <c r="B8" s="75" t="s">
        <v>89</v>
      </c>
      <c r="C8" s="75" t="s">
        <v>90</v>
      </c>
      <c r="D8" s="73" t="s">
        <v>71</v>
      </c>
      <c r="E8" s="74"/>
      <c r="F8" s="76">
        <v>194416.67</v>
      </c>
      <c r="G8" s="76" t="s">
        <v>91</v>
      </c>
      <c r="H8" s="76">
        <v>194416.67</v>
      </c>
    </row>
    <row r="9" spans="1:8" ht="14.25">
      <c r="A9" s="77"/>
      <c r="B9" s="78"/>
      <c r="C9" s="78"/>
      <c r="D9" s="85" t="s">
        <v>72</v>
      </c>
      <c r="E9" s="132"/>
      <c r="F9" s="84" t="s">
        <v>91</v>
      </c>
      <c r="G9" s="84">
        <v>-76.13</v>
      </c>
      <c r="H9" s="84">
        <v>-76.13</v>
      </c>
    </row>
    <row r="10" spans="1:8" ht="14.25">
      <c r="A10" s="77"/>
      <c r="B10" s="67" t="s">
        <v>92</v>
      </c>
      <c r="C10" s="67" t="s">
        <v>90</v>
      </c>
      <c r="D10" s="73" t="s">
        <v>71</v>
      </c>
      <c r="E10" s="74"/>
      <c r="F10" s="76">
        <v>194416.67</v>
      </c>
      <c r="G10" s="76" t="s">
        <v>91</v>
      </c>
      <c r="H10" s="76">
        <v>194416.67</v>
      </c>
    </row>
    <row r="11" spans="1:8" ht="14.25">
      <c r="A11" s="77"/>
      <c r="B11" s="75" t="s">
        <v>93</v>
      </c>
      <c r="C11" s="75" t="s">
        <v>90</v>
      </c>
      <c r="D11" s="73" t="s">
        <v>71</v>
      </c>
      <c r="E11" s="74"/>
      <c r="F11" s="76">
        <v>194416.67</v>
      </c>
      <c r="G11" s="76" t="s">
        <v>91</v>
      </c>
      <c r="H11" s="76">
        <v>194416.67</v>
      </c>
    </row>
    <row r="12" spans="1:8" ht="14.25">
      <c r="A12" s="77"/>
      <c r="B12" s="78"/>
      <c r="C12" s="78"/>
      <c r="D12" s="73" t="s">
        <v>73</v>
      </c>
      <c r="E12" s="74"/>
      <c r="F12" s="76" t="s">
        <v>91</v>
      </c>
      <c r="G12" s="76">
        <v>-0.03</v>
      </c>
      <c r="H12" s="76">
        <v>-0.03</v>
      </c>
    </row>
    <row r="13" spans="1:8" ht="14.25">
      <c r="A13" s="77"/>
      <c r="B13" s="67" t="s">
        <v>94</v>
      </c>
      <c r="C13" s="67" t="s">
        <v>90</v>
      </c>
      <c r="D13" s="73" t="s">
        <v>71</v>
      </c>
      <c r="E13" s="74"/>
      <c r="F13" s="76">
        <v>175583.33</v>
      </c>
      <c r="G13" s="76" t="s">
        <v>91</v>
      </c>
      <c r="H13" s="76">
        <v>175583.33</v>
      </c>
    </row>
    <row r="14" spans="1:8" ht="14.25">
      <c r="A14" s="77"/>
      <c r="B14" s="67" t="s">
        <v>95</v>
      </c>
      <c r="C14" s="67" t="s">
        <v>90</v>
      </c>
      <c r="D14" s="73" t="s">
        <v>71</v>
      </c>
      <c r="E14" s="74"/>
      <c r="F14" s="76">
        <v>175583.33</v>
      </c>
      <c r="G14" s="76" t="s">
        <v>91</v>
      </c>
      <c r="H14" s="76">
        <v>175583.33</v>
      </c>
    </row>
    <row r="15" spans="1:8" ht="14.25">
      <c r="A15" s="77"/>
      <c r="B15" s="67" t="s">
        <v>96</v>
      </c>
      <c r="C15" s="67" t="s">
        <v>90</v>
      </c>
      <c r="D15" s="73" t="s">
        <v>71</v>
      </c>
      <c r="E15" s="74"/>
      <c r="F15" s="76">
        <v>175583.33</v>
      </c>
      <c r="G15" s="76" t="s">
        <v>91</v>
      </c>
      <c r="H15" s="76">
        <v>175583.33</v>
      </c>
    </row>
    <row r="16" spans="1:8" ht="14.25">
      <c r="A16" s="77"/>
      <c r="B16" s="75" t="s">
        <v>97</v>
      </c>
      <c r="C16" s="75" t="s">
        <v>90</v>
      </c>
      <c r="D16" s="73" t="s">
        <v>71</v>
      </c>
      <c r="E16" s="74"/>
      <c r="F16" s="76">
        <v>175583.33</v>
      </c>
      <c r="G16" s="76" t="s">
        <v>91</v>
      </c>
      <c r="H16" s="76">
        <v>175583.33</v>
      </c>
    </row>
    <row r="17" spans="1:9" ht="14.25">
      <c r="A17" s="77"/>
      <c r="B17" s="78"/>
      <c r="C17" s="78"/>
      <c r="D17" s="85" t="s">
        <v>98</v>
      </c>
      <c r="E17" s="132"/>
      <c r="F17" s="84" t="s">
        <v>91</v>
      </c>
      <c r="G17" s="84">
        <v>-778142.7</v>
      </c>
      <c r="H17" s="84">
        <v>-778142.7</v>
      </c>
      <c r="I17" s="144">
        <v>778142.7</v>
      </c>
    </row>
    <row r="18" spans="1:8" ht="14.25">
      <c r="A18" s="77"/>
      <c r="B18" s="67" t="s">
        <v>99</v>
      </c>
      <c r="C18" s="67" t="s">
        <v>90</v>
      </c>
      <c r="D18" s="73" t="s">
        <v>71</v>
      </c>
      <c r="E18" s="74"/>
      <c r="F18" s="76">
        <v>175583.33</v>
      </c>
      <c r="G18" s="76" t="s">
        <v>91</v>
      </c>
      <c r="H18" s="76">
        <v>175583.33</v>
      </c>
    </row>
    <row r="19" spans="1:8" ht="14.25">
      <c r="A19" s="77"/>
      <c r="B19" s="67" t="s">
        <v>100</v>
      </c>
      <c r="C19" s="67" t="s">
        <v>90</v>
      </c>
      <c r="D19" s="73" t="s">
        <v>71</v>
      </c>
      <c r="E19" s="74"/>
      <c r="F19" s="76">
        <v>175583.33</v>
      </c>
      <c r="G19" s="76" t="s">
        <v>91</v>
      </c>
      <c r="H19" s="76">
        <v>175583.33</v>
      </c>
    </row>
    <row r="20" spans="1:8" ht="14.25">
      <c r="A20" s="77"/>
      <c r="B20" s="67" t="s">
        <v>101</v>
      </c>
      <c r="C20" s="67" t="s">
        <v>90</v>
      </c>
      <c r="D20" s="73" t="s">
        <v>71</v>
      </c>
      <c r="E20" s="74"/>
      <c r="F20" s="76">
        <v>175583.33</v>
      </c>
      <c r="G20" s="76" t="s">
        <v>91</v>
      </c>
      <c r="H20" s="76">
        <v>175583.33</v>
      </c>
    </row>
    <row r="21" spans="1:8" ht="14.25">
      <c r="A21" s="77"/>
      <c r="B21" s="67" t="s">
        <v>102</v>
      </c>
      <c r="C21" s="67" t="s">
        <v>90</v>
      </c>
      <c r="D21" s="73" t="s">
        <v>71</v>
      </c>
      <c r="E21" s="74"/>
      <c r="F21" s="76">
        <v>175583.33</v>
      </c>
      <c r="G21" s="76" t="s">
        <v>91</v>
      </c>
      <c r="H21" s="76">
        <v>175583.33</v>
      </c>
    </row>
    <row r="22" spans="1:8" ht="13.5">
      <c r="A22" s="77"/>
      <c r="B22" s="67" t="s">
        <v>103</v>
      </c>
      <c r="C22" s="67" t="s">
        <v>90</v>
      </c>
      <c r="D22" s="73" t="s">
        <v>71</v>
      </c>
      <c r="E22" s="74"/>
      <c r="F22" s="76">
        <v>175583.33</v>
      </c>
      <c r="G22" s="76" t="s">
        <v>91</v>
      </c>
      <c r="H22" s="76">
        <v>175583.33</v>
      </c>
    </row>
    <row r="23" spans="1:9" s="118" customFormat="1" ht="26.25">
      <c r="A23" s="133"/>
      <c r="B23" s="134" t="s">
        <v>76</v>
      </c>
      <c r="C23" s="135"/>
      <c r="D23" s="136"/>
      <c r="E23" s="137"/>
      <c r="F23" s="138">
        <v>2163499.98</v>
      </c>
      <c r="G23" s="138">
        <v>-778218.86</v>
      </c>
      <c r="H23" s="138">
        <v>1385281.12</v>
      </c>
      <c r="I23" s="146"/>
    </row>
    <row r="24" spans="1:10" s="118" customFormat="1" ht="12.75">
      <c r="A24" s="139" t="s">
        <v>27</v>
      </c>
      <c r="B24" s="140"/>
      <c r="C24" s="140"/>
      <c r="D24" s="141"/>
      <c r="E24" s="137"/>
      <c r="F24" s="142">
        <v>2163499.98</v>
      </c>
      <c r="G24" s="142">
        <v>-778218.86</v>
      </c>
      <c r="H24" s="142">
        <v>1385281.12</v>
      </c>
      <c r="I24" s="146">
        <f>SUM(I17:I23)</f>
        <v>778142.7</v>
      </c>
      <c r="J24" s="146">
        <f>H24+I24</f>
        <v>2163423.82</v>
      </c>
    </row>
  </sheetData>
  <printOptions/>
  <pageMargins left="0.75" right="0.75" top="1" bottom="1" header="0.5" footer="0.5"/>
  <pageSetup horizontalDpi="600" verticalDpi="600" orientation="landscape" scale="80" r:id="rId3"/>
  <headerFooter alignWithMargins="0">
    <oddFooter>&amp;C&amp;F&amp;A&amp;R&amp;D&amp;T</oddFooter>
  </headerFooter>
  <legacyDrawing r:id="rId2"/>
</worksheet>
</file>

<file path=xl/worksheets/sheet9.xml><?xml version="1.0" encoding="utf-8"?>
<worksheet xmlns="http://schemas.openxmlformats.org/spreadsheetml/2006/main" xmlns:r="http://schemas.openxmlformats.org/officeDocument/2006/relationships">
  <dimension ref="A1:H24"/>
  <sheetViews>
    <sheetView workbookViewId="0" topLeftCell="A1">
      <selection activeCell="C23" sqref="C23"/>
    </sheetView>
  </sheetViews>
  <sheetFormatPr defaultColWidth="9.00390625" defaultRowHeight="12.75"/>
  <cols>
    <col min="1" max="1" width="11.625" style="66" customWidth="1"/>
    <col min="2" max="2" width="9.125" style="66" customWidth="1"/>
    <col min="3" max="3" width="6.625" style="66" customWidth="1"/>
    <col min="4" max="4" width="39.00390625" style="66" bestFit="1" customWidth="1"/>
    <col min="5" max="5" width="3.00390625" style="66" customWidth="1"/>
    <col min="6" max="6" width="13.125" style="66" customWidth="1"/>
    <col min="7" max="7" width="13.625" style="66" bestFit="1" customWidth="1"/>
    <col min="8" max="8" width="13.375" style="66" bestFit="1" customWidth="1"/>
    <col min="9" max="16384" width="9.125" style="66" customWidth="1"/>
  </cols>
  <sheetData>
    <row r="1" ht="25.5" customHeight="1">
      <c r="A1" s="66" t="s">
        <v>84</v>
      </c>
    </row>
    <row r="3" spans="1:2" ht="13.5">
      <c r="A3" s="73" t="s">
        <v>118</v>
      </c>
      <c r="B3" s="73" t="s">
        <v>104</v>
      </c>
    </row>
    <row r="5" spans="1:8" ht="12.75">
      <c r="A5" s="106"/>
      <c r="B5" s="107"/>
      <c r="C5" s="107"/>
      <c r="D5" s="108"/>
      <c r="E5" s="68"/>
      <c r="F5" s="69" t="s">
        <v>64</v>
      </c>
      <c r="G5" s="109"/>
      <c r="H5" s="70"/>
    </row>
    <row r="6" spans="1:8" ht="12.75">
      <c r="A6" s="71"/>
      <c r="B6" s="110"/>
      <c r="C6" s="110"/>
      <c r="D6" s="72"/>
      <c r="E6" s="111" t="s">
        <v>65</v>
      </c>
      <c r="F6" s="111" t="s">
        <v>67</v>
      </c>
      <c r="G6" s="111" t="s">
        <v>66</v>
      </c>
      <c r="H6" s="68" t="s">
        <v>27</v>
      </c>
    </row>
    <row r="7" spans="1:8" ht="26.25">
      <c r="A7" s="67" t="s">
        <v>68</v>
      </c>
      <c r="B7" s="67" t="s">
        <v>87</v>
      </c>
      <c r="C7" s="67" t="s">
        <v>88</v>
      </c>
      <c r="D7" s="73" t="s">
        <v>69</v>
      </c>
      <c r="E7" s="74"/>
      <c r="F7" s="74"/>
      <c r="G7" s="74"/>
      <c r="H7" s="74"/>
    </row>
    <row r="8" spans="1:8" ht="13.5">
      <c r="A8" s="75" t="s">
        <v>75</v>
      </c>
      <c r="B8" s="75" t="s">
        <v>89</v>
      </c>
      <c r="C8" s="75" t="s">
        <v>90</v>
      </c>
      <c r="D8" s="73" t="s">
        <v>71</v>
      </c>
      <c r="E8" s="74"/>
      <c r="F8" s="76">
        <v>58916.67</v>
      </c>
      <c r="G8" s="76" t="s">
        <v>91</v>
      </c>
      <c r="H8" s="76">
        <v>58916.67</v>
      </c>
    </row>
    <row r="9" spans="1:8" ht="13.5">
      <c r="A9" s="77"/>
      <c r="B9" s="78"/>
      <c r="C9" s="78"/>
      <c r="D9" s="85" t="s">
        <v>72</v>
      </c>
      <c r="E9" s="132"/>
      <c r="F9" s="84" t="s">
        <v>91</v>
      </c>
      <c r="G9" s="84">
        <v>-16921.99</v>
      </c>
      <c r="H9" s="84">
        <v>-16921.99</v>
      </c>
    </row>
    <row r="10" spans="1:8" ht="13.5">
      <c r="A10" s="77"/>
      <c r="B10" s="67" t="s">
        <v>92</v>
      </c>
      <c r="C10" s="67" t="s">
        <v>90</v>
      </c>
      <c r="D10" s="73" t="s">
        <v>71</v>
      </c>
      <c r="E10" s="74"/>
      <c r="F10" s="76">
        <v>58916.67</v>
      </c>
      <c r="G10" s="76" t="s">
        <v>91</v>
      </c>
      <c r="H10" s="76">
        <v>58916.67</v>
      </c>
    </row>
    <row r="11" spans="1:8" ht="13.5">
      <c r="A11" s="77"/>
      <c r="B11" s="75" t="s">
        <v>93</v>
      </c>
      <c r="C11" s="75" t="s">
        <v>90</v>
      </c>
      <c r="D11" s="73" t="s">
        <v>71</v>
      </c>
      <c r="E11" s="74"/>
      <c r="F11" s="76">
        <v>58916.67</v>
      </c>
      <c r="G11" s="76" t="s">
        <v>91</v>
      </c>
      <c r="H11" s="76">
        <v>58916.67</v>
      </c>
    </row>
    <row r="12" spans="1:8" ht="13.5">
      <c r="A12" s="77"/>
      <c r="B12" s="77"/>
      <c r="C12" s="77"/>
      <c r="D12" s="73" t="s">
        <v>73</v>
      </c>
      <c r="E12" s="74"/>
      <c r="F12" s="76" t="s">
        <v>91</v>
      </c>
      <c r="G12" s="76">
        <v>-0.07</v>
      </c>
      <c r="H12" s="76">
        <v>-0.07</v>
      </c>
    </row>
    <row r="13" spans="1:8" ht="13.5">
      <c r="A13" s="77"/>
      <c r="B13" s="78"/>
      <c r="C13" s="78"/>
      <c r="D13" s="85" t="s">
        <v>82</v>
      </c>
      <c r="E13" s="132"/>
      <c r="F13" s="84" t="s">
        <v>91</v>
      </c>
      <c r="G13" s="84">
        <v>-98211.06</v>
      </c>
      <c r="H13" s="84">
        <v>-98211.06</v>
      </c>
    </row>
    <row r="14" spans="1:8" ht="13.5">
      <c r="A14" s="77"/>
      <c r="B14" s="67" t="s">
        <v>94</v>
      </c>
      <c r="C14" s="67" t="s">
        <v>90</v>
      </c>
      <c r="D14" s="73" t="s">
        <v>71</v>
      </c>
      <c r="E14" s="74"/>
      <c r="F14" s="76">
        <v>58833.33</v>
      </c>
      <c r="G14" s="76" t="s">
        <v>91</v>
      </c>
      <c r="H14" s="76">
        <v>58833.33</v>
      </c>
    </row>
    <row r="15" spans="1:8" ht="13.5">
      <c r="A15" s="77"/>
      <c r="B15" s="67" t="s">
        <v>95</v>
      </c>
      <c r="C15" s="67" t="s">
        <v>90</v>
      </c>
      <c r="D15" s="73" t="s">
        <v>71</v>
      </c>
      <c r="E15" s="74"/>
      <c r="F15" s="76">
        <v>58833.33</v>
      </c>
      <c r="G15" s="76" t="s">
        <v>91</v>
      </c>
      <c r="H15" s="76">
        <v>58833.33</v>
      </c>
    </row>
    <row r="16" spans="1:8" ht="13.5">
      <c r="A16" s="77"/>
      <c r="B16" s="67" t="s">
        <v>96</v>
      </c>
      <c r="C16" s="67" t="s">
        <v>90</v>
      </c>
      <c r="D16" s="73" t="s">
        <v>71</v>
      </c>
      <c r="E16" s="74"/>
      <c r="F16" s="76">
        <v>58833.33</v>
      </c>
      <c r="G16" s="76" t="s">
        <v>91</v>
      </c>
      <c r="H16" s="76">
        <v>58833.33</v>
      </c>
    </row>
    <row r="17" spans="1:8" ht="13.5">
      <c r="A17" s="77"/>
      <c r="B17" s="67" t="s">
        <v>97</v>
      </c>
      <c r="C17" s="67" t="s">
        <v>90</v>
      </c>
      <c r="D17" s="73" t="s">
        <v>71</v>
      </c>
      <c r="E17" s="74"/>
      <c r="F17" s="76">
        <v>58833.33</v>
      </c>
      <c r="G17" s="76" t="s">
        <v>91</v>
      </c>
      <c r="H17" s="76">
        <v>58833.33</v>
      </c>
    </row>
    <row r="18" spans="1:8" ht="13.5">
      <c r="A18" s="77"/>
      <c r="B18" s="67" t="s">
        <v>99</v>
      </c>
      <c r="C18" s="67" t="s">
        <v>90</v>
      </c>
      <c r="D18" s="73" t="s">
        <v>71</v>
      </c>
      <c r="E18" s="74"/>
      <c r="F18" s="76">
        <v>58833.33</v>
      </c>
      <c r="G18" s="76" t="s">
        <v>91</v>
      </c>
      <c r="H18" s="76">
        <v>58833.33</v>
      </c>
    </row>
    <row r="19" spans="1:8" ht="13.5">
      <c r="A19" s="77"/>
      <c r="B19" s="67" t="s">
        <v>100</v>
      </c>
      <c r="C19" s="67" t="s">
        <v>90</v>
      </c>
      <c r="D19" s="73" t="s">
        <v>71</v>
      </c>
      <c r="E19" s="74"/>
      <c r="F19" s="76">
        <v>58833.33</v>
      </c>
      <c r="G19" s="76" t="s">
        <v>91</v>
      </c>
      <c r="H19" s="76">
        <v>58833.33</v>
      </c>
    </row>
    <row r="20" spans="1:8" ht="13.5">
      <c r="A20" s="77"/>
      <c r="B20" s="67" t="s">
        <v>101</v>
      </c>
      <c r="C20" s="67" t="s">
        <v>90</v>
      </c>
      <c r="D20" s="73" t="s">
        <v>71</v>
      </c>
      <c r="E20" s="74"/>
      <c r="F20" s="76">
        <v>58833.33</v>
      </c>
      <c r="G20" s="76" t="s">
        <v>91</v>
      </c>
      <c r="H20" s="76">
        <v>58833.33</v>
      </c>
    </row>
    <row r="21" spans="1:8" ht="13.5">
      <c r="A21" s="77"/>
      <c r="B21" s="67" t="s">
        <v>102</v>
      </c>
      <c r="C21" s="67" t="s">
        <v>90</v>
      </c>
      <c r="D21" s="73" t="s">
        <v>71</v>
      </c>
      <c r="E21" s="74"/>
      <c r="F21" s="76">
        <v>58833.33</v>
      </c>
      <c r="G21" s="76" t="s">
        <v>91</v>
      </c>
      <c r="H21" s="76">
        <v>58833.33</v>
      </c>
    </row>
    <row r="22" spans="1:8" ht="13.5">
      <c r="A22" s="77"/>
      <c r="B22" s="67" t="s">
        <v>103</v>
      </c>
      <c r="C22" s="67" t="s">
        <v>90</v>
      </c>
      <c r="D22" s="73" t="s">
        <v>71</v>
      </c>
      <c r="E22" s="74"/>
      <c r="F22" s="76">
        <v>58833.33</v>
      </c>
      <c r="G22" s="76" t="s">
        <v>91</v>
      </c>
      <c r="H22" s="76">
        <v>58833.33</v>
      </c>
    </row>
    <row r="23" spans="1:8" s="118" customFormat="1" ht="26.25">
      <c r="A23" s="133"/>
      <c r="B23" s="134" t="s">
        <v>76</v>
      </c>
      <c r="C23" s="135"/>
      <c r="D23" s="136"/>
      <c r="E23" s="137"/>
      <c r="F23" s="138">
        <v>706249.98</v>
      </c>
      <c r="G23" s="138">
        <v>-115133.12</v>
      </c>
      <c r="H23" s="138">
        <v>591116.86</v>
      </c>
    </row>
    <row r="24" spans="1:8" s="118" customFormat="1" ht="12.75">
      <c r="A24" s="139" t="s">
        <v>27</v>
      </c>
      <c r="B24" s="140"/>
      <c r="C24" s="140"/>
      <c r="D24" s="141"/>
      <c r="E24" s="137"/>
      <c r="F24" s="142">
        <v>706249.98</v>
      </c>
      <c r="G24" s="142">
        <v>-115133.12</v>
      </c>
      <c r="H24" s="142">
        <v>591116.86</v>
      </c>
    </row>
  </sheetData>
  <printOptions/>
  <pageMargins left="0.75" right="0.75" top="1" bottom="1" header="0.5" footer="0.5"/>
  <pageSetup horizontalDpi="600" verticalDpi="600" orientation="landscape" r:id="rId1"/>
  <headerFooter alignWithMargins="0">
    <oddFooter>&amp;C&amp;F&amp;A&amp;R&amp;D&amp;T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Micron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R&amp;PTax1207.TotalExp.xls</dc:title>
  <dc:subject/>
  <dc:creator>TM</dc:creator>
  <cp:keywords/>
  <dc:description/>
  <cp:lastModifiedBy>Corp Employee</cp:lastModifiedBy>
  <cp:lastPrinted>2008-12-10T00:47:02Z</cp:lastPrinted>
  <dcterms:created xsi:type="dcterms:W3CDTF">1997-04-22T23:18:43Z</dcterms:created>
  <dcterms:modified xsi:type="dcterms:W3CDTF">2009-04-30T00:36:34Z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Response</vt:lpwstr>
  </property>
  <property fmtid="{D5CDD505-2E9C-101B-9397-08002B2CF9AE}" pid="4" name="IsHighlyConfidenti">
    <vt:lpwstr>0</vt:lpwstr>
  </property>
  <property fmtid="{D5CDD505-2E9C-101B-9397-08002B2CF9AE}" pid="5" name="DocketNumb">
    <vt:lpwstr>090134</vt:lpwstr>
  </property>
  <property fmtid="{D5CDD505-2E9C-101B-9397-08002B2CF9AE}" pid="6" name="IsConfidenti">
    <vt:lpwstr>0</vt:lpwstr>
  </property>
  <property fmtid="{D5CDD505-2E9C-101B-9397-08002B2CF9AE}" pid="7" name="Dat">
    <vt:lpwstr>2009-05-01T00:00:00Z</vt:lpwstr>
  </property>
  <property fmtid="{D5CDD505-2E9C-101B-9397-08002B2CF9AE}" pid="8" name="CaseTy">
    <vt:lpwstr>Tariff Revision</vt:lpwstr>
  </property>
  <property fmtid="{D5CDD505-2E9C-101B-9397-08002B2CF9AE}" pid="9" name="OpenedDa">
    <vt:lpwstr>2009-01-23T00:00:00Z</vt:lpwstr>
  </property>
  <property fmtid="{D5CDD505-2E9C-101B-9397-08002B2CF9AE}" pid="10" name="Pref">
    <vt:lpwstr>UE</vt:lpwstr>
  </property>
  <property fmtid="{D5CDD505-2E9C-101B-9397-08002B2CF9AE}" pid="11" name="CaseCompanyNam">
    <vt:lpwstr>Avista Corporation</vt:lpwstr>
  </property>
  <property fmtid="{D5CDD505-2E9C-101B-9397-08002B2CF9AE}" pid="12" name="IndustryCo">
    <vt:lpwstr>140</vt:lpwstr>
  </property>
  <property fmtid="{D5CDD505-2E9C-101B-9397-08002B2CF9AE}" pid="13" name="CaseStat">
    <vt:lpwstr>Closed</vt:lpwstr>
  </property>
  <property fmtid="{D5CDD505-2E9C-101B-9397-08002B2CF9AE}" pid="14" name="_docset_NoMedatataSyncRequir">
    <vt:lpwstr>False</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