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style4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21520\Desktop\"/>
    </mc:Choice>
  </mc:AlternateContent>
  <xr:revisionPtr revIDLastSave="0" documentId="8_{33C18C91-492B-4C29-9ED3-16FECE57F15A}" xr6:coauthVersionLast="47" xr6:coauthVersionMax="47" xr10:uidLastSave="{00000000-0000-0000-0000-000000000000}"/>
  <bookViews>
    <workbookView xWindow="-120" yWindow="-120" windowWidth="29040" windowHeight="15840" xr2:uid="{296FB42E-DDD0-486E-93DC-CAC4AA92C71B}"/>
  </bookViews>
  <sheets>
    <sheet name="Table 1" sheetId="21" r:id="rId1"/>
    <sheet name="Figure 2 " sheetId="22" r:id="rId2"/>
    <sheet name="Rock River I Economics" sheetId="9" r:id="rId3"/>
    <sheet name="Rock River I" sheetId="20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'Rock River I Economics'!$A$1:$AM$96</definedName>
    <definedName name="_xlnm.Print_Area" localSheetId="0">'Table 1'!$A$1:$E$23</definedName>
    <definedName name="_xlnm.Print_Titles" localSheetId="2">'Rock River I Economics'!$C:$E,'Rock River I Economics'!$1:$1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1" l="1"/>
  <c r="D19" i="21"/>
  <c r="D18" i="21"/>
  <c r="D6" i="21"/>
  <c r="D5" i="21"/>
  <c r="D4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1" i="9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T111" i="9" l="1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E121" i="9" l="1"/>
  <c r="F6" i="21" s="1"/>
  <c r="C6" i="21"/>
  <c r="C20" i="21" s="1"/>
  <c r="E96" i="9"/>
  <c r="F4" i="21" s="1"/>
  <c r="C4" i="21"/>
  <c r="C18" i="21" s="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5" i="21" s="1"/>
  <c r="C19" i="21" s="1"/>
  <c r="E60" i="9"/>
  <c r="E55" i="9" s="1"/>
  <c r="H19" i="9" l="1"/>
  <c r="E66" i="9" l="1"/>
  <c r="E71" i="9" s="1"/>
  <c r="E65" i="9"/>
  <c r="E70" i="9" s="1"/>
  <c r="E39" i="9" l="1"/>
  <c r="E45" i="9" l="1"/>
  <c r="F5" i="21" s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<sst xmlns="http://schemas.openxmlformats.org/spreadsheetml/2006/main" count="240" uniqueCount="131">
  <si>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</si>
  <si>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</si>
  <si>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</si>
  <si>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</si>
  <si>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</si>
  <si>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</si>
  <si>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</si>
  <si>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</si>
  <si>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</si>
  <si>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</si>
  <si>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</si>
  <si>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</si>
  <si>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</si>
  <si>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</si>
  <si>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</si>
  <si>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</si>
  <si>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</si>
  <si>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</si>
  <si>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</si>
  <si>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</si>
  <si>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</si>
  <si>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</si>
  <si>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</si>
  <si>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</si>
  <si>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</si>
  <si>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</si>
  <si>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</si>
  <si>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</si>
  <si>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</si>
  <si>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</si>
  <si>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</si>
  <si>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</si>
  <si>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</si>
  <si>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</si>
  <si>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</si>
  <si>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</si>
  <si>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</si>
  <si>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</si>
  <si>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</si>
  <si>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</si>
  <si>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</si>
  <si>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</si>
  <si>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</si>
  <si>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</si>
  <si>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</si>
  <si>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</si>
  <si>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</si>
  <si>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</si>
  <si>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</si>
  <si>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</si>
  <si>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</si>
  <si>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</si>
  <si>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</si>
  <si>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</si>
  <si>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</si>
  <si>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</si>
  <si>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</si>
  <si>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</si>
  <si>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</si>
  <si>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</si>
  <si>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</si>
  <si>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</si>
  <si>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</si>
  <si>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</si>
  <si>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</si>
  <si>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</si>
  <si>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</si>
  <si>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</si>
  <si>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</si>
  <si>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</si>
  <si>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</si>
  <si>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</si>
  <si>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</si>
  <si>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</si>
  <si>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</si>
  <si>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</si>
  <si>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</si>
  <si>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</si>
  <si>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</si>
  <si>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</si>
  <si>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</si>
  <si>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</si>
  <si>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</si>
  <si>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</si>
  <si>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</si>
  <si>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Line</t>
  </si>
  <si>
    <t>No.</t>
  </si>
  <si>
    <t>High Gas/High CO2 - $/MWh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</si>
  <si>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</si>
  <si>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</si>
  <si>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</si>
  <si>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</si>
  <si>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</si>
  <si>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</si>
  <si>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</si>
  <si>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</si>
  <si>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</si>
  <si>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</si>
  <si>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</si>
  <si>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</si>
  <si>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</si>
  <si>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</si>
  <si>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</si>
  <si>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</si>
  <si>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</si>
  <si>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</si>
  <si>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Mediun Gas/No CO2 - $/MWh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</si>
  <si>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</si>
  <si>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</si>
  <si>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</si>
  <si>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</si>
  <si>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</si>
  <si>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</si>
  <si>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</si>
  <si>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</si>
  <si>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</si>
  <si>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</si>
  <si>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</si>
  <si>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</si>
  <si>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</si>
  <si>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</si>
  <si>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</si>
  <si>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</si>
  <si>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</si>
  <si>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1 110%PTC</t>
  </si>
  <si>
    <t>Table 1 Rock River 1 60%PTC</t>
  </si>
  <si>
    <t>Table 1 Rock River 1 110% vs 60%PTC</t>
  </si>
  <si>
    <t>Low Gas/Low CO2 - $/MWh</t>
  </si>
  <si>
    <t>$32/MWh</t>
  </si>
  <si>
    <t>$14/MWh</t>
  </si>
  <si>
    <t>($4/MWh)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</si>
</sst>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7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7" fontId="23" fillId="0" borderId="25" xfId="0" applyNumberFormat="1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0" fillId="0" borderId="0" xfId="0" applyNumberFormat="1"/>
    <xf numFmtId="7" fontId="2" fillId="0" borderId="0" xfId="0" applyNumberFormat="1" applyFont="1" applyFill="1" applyAlignment="1">
      <alignment horizont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28.235166180401773</c:v>
                </c:pt>
                <c:pt idx="18">
                  <c:v>28.84363401158943</c:v>
                </c:pt>
                <c:pt idx="19">
                  <c:v>29.465214324539179</c:v>
                </c:pt>
                <c:pt idx="20">
                  <c:v>30.100189693232998</c:v>
                </c:pt>
                <c:pt idx="21">
                  <c:v>30.748848781122167</c:v>
                </c:pt>
                <c:pt idx="22">
                  <c:v>31.41148647235535</c:v>
                </c:pt>
                <c:pt idx="23">
                  <c:v>32.088404005834605</c:v>
                </c:pt>
                <c:pt idx="24">
                  <c:v>32.77990911216034</c:v>
                </c:pt>
                <c:pt idx="25">
                  <c:v>33.48631615352739</c:v>
                </c:pt>
                <c:pt idx="26">
                  <c:v>34.207946266635901</c:v>
                </c:pt>
                <c:pt idx="27">
                  <c:v>34.9451275086819</c:v>
                </c:pt>
                <c:pt idx="28">
                  <c:v>35.698195006493989</c:v>
                </c:pt>
                <c:pt idx="29">
                  <c:v>36.467491108883934</c:v>
                </c:pt>
                <c:pt idx="30">
                  <c:v>37.253365542280378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33.70670912520665</c:v>
                </c:pt>
                <c:pt idx="18">
                  <c:v>34.433088706854853</c:v>
                </c:pt>
                <c:pt idx="19">
                  <c:v>35.175121768487571</c:v>
                </c:pt>
                <c:pt idx="20">
                  <c:v>35.933145642598475</c:v>
                </c:pt>
                <c:pt idx="21">
                  <c:v>36.707504931196468</c:v>
                </c:pt>
                <c:pt idx="22">
                  <c:v>37.498551662463747</c:v>
                </c:pt>
                <c:pt idx="23">
                  <c:v>38.306645450789837</c:v>
                </c:pt>
                <c:pt idx="24">
                  <c:v>39.132153660254353</c:v>
                </c:pt>
                <c:pt idx="25">
                  <c:v>39.975451571632831</c:v>
                </c:pt>
                <c:pt idx="26">
                  <c:v>40.836922553001514</c:v>
                </c:pt>
                <c:pt idx="27">
                  <c:v>41.716958234018698</c:v>
                </c:pt>
                <c:pt idx="28">
                  <c:v>42.6159586839618</c:v>
                </c:pt>
                <c:pt idx="29">
                  <c:v>43.534332593601178</c:v>
                </c:pt>
                <c:pt idx="30">
                  <c:v>44.472497460993281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33.70670912520665</c:v>
                </c:pt>
                <c:pt idx="18">
                  <c:v>34.433088706854853</c:v>
                </c:pt>
                <c:pt idx="19">
                  <c:v>35.175121768487571</c:v>
                </c:pt>
                <c:pt idx="20">
                  <c:v>35.933145642598475</c:v>
                </c:pt>
                <c:pt idx="21">
                  <c:v>36.707504931196468</c:v>
                </c:pt>
                <c:pt idx="22">
                  <c:v>37.498551662463747</c:v>
                </c:pt>
                <c:pt idx="23">
                  <c:v>38.306645450789837</c:v>
                </c:pt>
                <c:pt idx="24">
                  <c:v>39.132153660254353</c:v>
                </c:pt>
                <c:pt idx="25">
                  <c:v>39.975451571632831</c:v>
                </c:pt>
                <c:pt idx="26">
                  <c:v>40.836922553001514</c:v>
                </c:pt>
                <c:pt idx="27">
                  <c:v>41.716958234018698</c:v>
                </c:pt>
                <c:pt idx="28">
                  <c:v>42.6159586839618</c:v>
                </c:pt>
                <c:pt idx="29">
                  <c:v>43.534332593601178</c:v>
                </c:pt>
                <c:pt idx="30">
                  <c:v>44.472497460993281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F20"/>
  <sheetViews>
    <sheetView showGridLines="0" tabSelected="1" workbookViewId="0"/>
  </sheetViews>
  <sheetFormatPr defaultRowHeight="15" x14ac:dyDescent="0.25"/>
  <cols>
    <col min="2" max="2" width="32.85546875" bestFit="1" customWidth="1"/>
    <col min="3" max="4" width="15.85546875" customWidth="1"/>
  </cols>
  <sheetData>
    <row r="2" spans="2:6" ht="15.75" thickBot="1" x14ac:dyDescent="0.3">
      <c r="B2" t="s">
        <v>124</v>
      </c>
    </row>
    <row r="3" spans="2:6" ht="93.75" customHeight="1" thickBot="1" x14ac:dyDescent="0.3">
      <c r="B3" s="153"/>
      <c r="C3" s="154" t="s">
        <v>112</v>
      </c>
      <c r="D3" s="155" t="s">
        <v>113</v>
      </c>
    </row>
    <row r="4" spans="2:6" ht="19.5" thickBot="1" x14ac:dyDescent="0.3">
      <c r="B4" s="156" t="s">
        <v>114</v>
      </c>
      <c r="C4" s="157">
        <f>'Rock River I Economics'!$E$91</f>
        <v>-91.694776150774715</v>
      </c>
      <c r="D4" s="158" t="str">
        <f xml:space="preserve"> "$43/MWh"</f>
        <v>$43/MWh</v>
      </c>
      <c r="F4" s="168">
        <f>'Rock River I Economics'!$E$96</f>
        <v>-42.593170805743725</v>
      </c>
    </row>
    <row r="5" spans="2:6" ht="19.5" thickBot="1" x14ac:dyDescent="0.3">
      <c r="B5" s="156" t="s">
        <v>115</v>
      </c>
      <c r="C5" s="157">
        <f>'Rock River I Economics'!$E$40</f>
        <v>-54.088915295332981</v>
      </c>
      <c r="D5" s="158" t="str">
        <f xml:space="preserve"> "$25/MWh"</f>
        <v>$25/MWh</v>
      </c>
      <c r="F5" s="168">
        <f>'Rock River I Economics'!$E$45</f>
        <v>-25.124859938403997</v>
      </c>
    </row>
    <row r="6" spans="2:6" ht="19.5" thickBot="1" x14ac:dyDescent="0.3">
      <c r="B6" s="159" t="s">
        <v>116</v>
      </c>
      <c r="C6" s="160">
        <f>'Rock River I Economics'!$E$116</f>
        <v>-15.116082550411681</v>
      </c>
      <c r="D6" s="158" t="str">
        <f xml:space="preserve"> "$7/MWh"</f>
        <v>$7/MWh</v>
      </c>
      <c r="F6" s="168">
        <f>'Rock River I Economics'!$E$121</f>
        <v>-7.0215765064383895</v>
      </c>
    </row>
    <row r="9" spans="2:6" ht="15.75" thickBot="1" x14ac:dyDescent="0.3">
      <c r="B9" t="s">
        <v>125</v>
      </c>
    </row>
    <row r="10" spans="2:6" ht="79.5" thickBot="1" x14ac:dyDescent="0.3">
      <c r="B10" s="153"/>
      <c r="C10" s="154" t="s">
        <v>112</v>
      </c>
      <c r="D10" s="155" t="s">
        <v>113</v>
      </c>
    </row>
    <row r="11" spans="2:6" ht="16.5" thickBot="1" x14ac:dyDescent="0.3">
      <c r="B11" s="156" t="s">
        <v>117</v>
      </c>
      <c r="C11" s="157">
        <v>-67.757945002233015</v>
      </c>
      <c r="D11" s="158" t="s">
        <v>128</v>
      </c>
    </row>
    <row r="12" spans="2:6" ht="16.5" thickBot="1" x14ac:dyDescent="0.3">
      <c r="B12" s="156" t="s">
        <v>118</v>
      </c>
      <c r="C12" s="157">
        <v>-30.152084146791271</v>
      </c>
      <c r="D12" s="158" t="s">
        <v>129</v>
      </c>
    </row>
    <row r="13" spans="2:6" ht="16.5" thickBot="1" x14ac:dyDescent="0.3">
      <c r="B13" s="159" t="s">
        <v>119</v>
      </c>
      <c r="C13" s="160">
        <v>8.8207485981300326</v>
      </c>
      <c r="D13" s="158" t="s">
        <v>130</v>
      </c>
    </row>
    <row r="16" spans="2:6" ht="15.75" thickBot="1" x14ac:dyDescent="0.3">
      <c r="B16" t="s">
        <v>126</v>
      </c>
    </row>
    <row r="17" spans="2:4" ht="79.5" thickBot="1" x14ac:dyDescent="0.3">
      <c r="B17" s="153"/>
      <c r="C17" s="154" t="s">
        <v>112</v>
      </c>
      <c r="D17" s="155" t="s">
        <v>113</v>
      </c>
    </row>
    <row r="18" spans="2:4" ht="16.5" thickBot="1" x14ac:dyDescent="0.3">
      <c r="B18" s="156" t="s">
        <v>117</v>
      </c>
      <c r="C18" s="157">
        <f>C4-C11</f>
        <v>-23.9368311485417</v>
      </c>
      <c r="D18" s="158" t="str">
        <f>"$"&amp;(43-32)&amp;"/MWh"</f>
        <v>$11/MWh</v>
      </c>
    </row>
    <row r="19" spans="2:4" ht="16.5" thickBot="1" x14ac:dyDescent="0.3">
      <c r="B19" s="156" t="s">
        <v>118</v>
      </c>
      <c r="C19" s="157">
        <f>C5-C12</f>
        <v>-23.93683114854171</v>
      </c>
      <c r="D19" s="158" t="str">
        <f>"$"&amp;(25-14)&amp;"/MWh"</f>
        <v>$11/MWh</v>
      </c>
    </row>
    <row r="20" spans="2:4" ht="16.5" thickBot="1" x14ac:dyDescent="0.3">
      <c r="B20" s="159" t="s">
        <v>119</v>
      </c>
      <c r="C20" s="157">
        <f>C6-C13</f>
        <v>-23.936831148541714</v>
      </c>
      <c r="D20" s="158" t="str">
        <f>"$"&amp;(7--4)&amp;"/MWh"</f>
        <v>$11/MWh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61"/>
      <c r="B2" s="162" t="s">
        <v>120</v>
      </c>
      <c r="C2" s="163"/>
      <c r="D2" s="163"/>
      <c r="E2" s="163"/>
      <c r="F2" s="163"/>
      <c r="G2" s="163">
        <f>'Rock River I Economics'!H$40</f>
        <v>0</v>
      </c>
      <c r="H2" s="163">
        <f>'Rock River I Economics'!I$40</f>
        <v>-1.0254811764013136</v>
      </c>
      <c r="I2" s="163">
        <f>'Rock River I Economics'!J$40</f>
        <v>-1.8852390160044292</v>
      </c>
      <c r="J2" s="163">
        <f>'Rock River I Economics'!K$40</f>
        <v>-2.0512113177544018</v>
      </c>
      <c r="K2" s="163">
        <f>'Rock River I Economics'!L$40</f>
        <v>-3.6291514809338725</v>
      </c>
      <c r="L2" s="163">
        <f>'Rock River I Economics'!M$40</f>
        <v>-4.9002005204594656</v>
      </c>
      <c r="M2" s="163">
        <f>'Rock River I Economics'!N$40</f>
        <v>-5.8676513610367733</v>
      </c>
      <c r="N2" s="163">
        <f>'Rock River I Economics'!O$40</f>
        <v>-7.0046526354741445</v>
      </c>
      <c r="O2" s="163">
        <f>'Rock River I Economics'!P$40</f>
        <v>-7.0198459577358072</v>
      </c>
      <c r="P2" s="163">
        <f>'Rock River I Economics'!Q$40</f>
        <v>-8.6090425799750232</v>
      </c>
      <c r="Q2" s="163">
        <f>'Rock River I Economics'!R$40</f>
        <v>-8.4232097701074071</v>
      </c>
      <c r="R2" s="163">
        <f>'Rock River I Economics'!S$40</f>
        <v>-7.3027888619502743</v>
      </c>
      <c r="S2" s="163">
        <f>'Rock River I Economics'!T$40</f>
        <v>-0.47240110706926686</v>
      </c>
      <c r="T2" s="163">
        <f>'Rock River I Economics'!U$40</f>
        <v>-0.21973036797196066</v>
      </c>
      <c r="U2" s="163">
        <f>'Rock River I Economics'!V$40</f>
        <v>-3.2900282038079514</v>
      </c>
      <c r="V2" s="163">
        <f>'Rock River I Economics'!W$40</f>
        <v>-2.7350432166601575</v>
      </c>
      <c r="W2" s="163">
        <f>'Rock River I Economics'!X$40</f>
        <v>-5.0870702778855463</v>
      </c>
      <c r="X2" s="163">
        <f>'Rock River I Economics'!Y$40</f>
        <v>-5.8993200470244123</v>
      </c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</row>
    <row r="5" spans="1:37" ht="15.75" x14ac:dyDescent="0.25">
      <c r="C5" s="164" t="s">
        <v>121</v>
      </c>
      <c r="D5" s="165" t="s">
        <v>122</v>
      </c>
      <c r="I5" s="166"/>
    </row>
    <row r="25" spans="2:22" x14ac:dyDescent="0.25"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</row>
    <row r="28" spans="2:22" x14ac:dyDescent="0.25">
      <c r="C28" s="167"/>
    </row>
    <row r="29" spans="2:22" x14ac:dyDescent="0.25">
      <c r="E29" s="16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zoomScale="75" zoomScaleNormal="75" workbookViewId="0">
      <pane ySplit="20" topLeftCell="A126" activePane="bottomLeft" state="frozen"/>
      <selection pane="bottomLeft" activeCell="X166" sqref="X166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customWidth="1" outlineLevel="1"/>
    <col min="8" max="8" width="9.140625" style="1" customWidth="1" outlineLevel="1"/>
    <col min="9" max="9" width="9.140625" style="1" customWidth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85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86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91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84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109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75" x14ac:dyDescent="0.25">
      <c r="A22" s="141" t="s">
        <v>82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90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88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89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83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5.75" x14ac:dyDescent="0.25">
      <c r="A48" s="141" t="s">
        <v>127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90</v>
      </c>
      <c r="F50" s="7">
        <v>0</v>
      </c>
      <c r="G50" s="7">
        <v>0</v>
      </c>
      <c r="H50" s="7">
        <v>0</v>
      </c>
      <c r="I50" s="7">
        <v>-15.785034755518989</v>
      </c>
      <c r="J50" s="7">
        <v>-15.785034755518989</v>
      </c>
      <c r="K50" s="7">
        <v>-16.952733136713814</v>
      </c>
      <c r="L50" s="7">
        <v>-13.707071968127881</v>
      </c>
      <c r="M50" s="7">
        <v>-16.558475346110836</v>
      </c>
      <c r="N50" s="7">
        <v>-19.682463770683654</v>
      </c>
      <c r="O50" s="7">
        <v>-17.56334294768461</v>
      </c>
      <c r="P50" s="7">
        <v>-21.629573784434566</v>
      </c>
      <c r="Q50" s="7">
        <v>-27.348127275449659</v>
      </c>
      <c r="R50" s="7">
        <v>-14.411963269421847</v>
      </c>
      <c r="S50" s="7">
        <v>-31.072902239517479</v>
      </c>
      <c r="T50" s="7">
        <v>-16.291974276653818</v>
      </c>
      <c r="U50" s="7">
        <v>-24.291739638223717</v>
      </c>
      <c r="V50" s="7">
        <v>-21.458888778862086</v>
      </c>
      <c r="W50" s="7">
        <v>-28.071893979294014</v>
      </c>
      <c r="X50" s="7">
        <v>-26.952516808231351</v>
      </c>
      <c r="Y50" s="7">
        <v>-42.761702705282779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-23.305246185225162</v>
      </c>
      <c r="R52" s="7">
        <f t="shared" ref="R52:AM52" si="19">Q52*(1+$D$3)</f>
        <v>-23.807474240516765</v>
      </c>
      <c r="S52" s="7">
        <f t="shared" si="19"/>
        <v>-24.320525310399901</v>
      </c>
      <c r="T52" s="7">
        <f t="shared" si="19"/>
        <v>-24.844632630839019</v>
      </c>
      <c r="U52" s="7">
        <f t="shared" si="19"/>
        <v>-25.380034464033599</v>
      </c>
      <c r="V52" s="7">
        <f t="shared" si="19"/>
        <v>-25.926974206733522</v>
      </c>
      <c r="W52" s="7">
        <f t="shared" si="19"/>
        <v>-26.48570050088863</v>
      </c>
      <c r="X52" s="7">
        <f t="shared" si="19"/>
        <v>-27.05646734668278</v>
      </c>
      <c r="Y52" s="7">
        <f t="shared" si="19"/>
        <v>-27.639534218003792</v>
      </c>
      <c r="Z52" s="7">
        <f t="shared" si="19"/>
        <v>-28.235166180401773</v>
      </c>
      <c r="AA52" s="7">
        <f t="shared" si="19"/>
        <v>-28.84363401158943</v>
      </c>
      <c r="AB52" s="7">
        <f t="shared" si="19"/>
        <v>-29.465214324539179</v>
      </c>
      <c r="AC52" s="7">
        <f t="shared" si="19"/>
        <v>-30.100189693232998</v>
      </c>
      <c r="AD52" s="7">
        <f t="shared" si="19"/>
        <v>-30.748848781122167</v>
      </c>
      <c r="AE52" s="7">
        <f t="shared" si="19"/>
        <v>-31.41148647235535</v>
      </c>
      <c r="AF52" s="7">
        <f t="shared" si="19"/>
        <v>-32.088404005834605</v>
      </c>
      <c r="AG52" s="7">
        <f t="shared" si="19"/>
        <v>-32.77990911216034</v>
      </c>
      <c r="AH52" s="7">
        <f t="shared" si="19"/>
        <v>-33.48631615352739</v>
      </c>
      <c r="AI52" s="7">
        <f t="shared" si="19"/>
        <v>-34.207946266635901</v>
      </c>
      <c r="AJ52" s="7">
        <f t="shared" si="19"/>
        <v>-34.9451275086819</v>
      </c>
      <c r="AK52" s="7">
        <f t="shared" si="19"/>
        <v>-35.698195006493989</v>
      </c>
      <c r="AL52" s="7">
        <f t="shared" si="19"/>
        <v>-36.467491108883934</v>
      </c>
      <c r="AM52" s="7">
        <f t="shared" si="19"/>
        <v>-37.253365542280378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-31.618223780119077</v>
      </c>
      <c r="X53" s="7">
        <f t="shared" ref="X53:AM53" si="20">W53*(1+$D$3)</f>
        <v>-32.299596502580641</v>
      </c>
      <c r="Y53" s="7">
        <f t="shared" si="20"/>
        <v>-32.99565280721125</v>
      </c>
      <c r="Z53" s="7">
        <f t="shared" si="20"/>
        <v>-33.70670912520665</v>
      </c>
      <c r="AA53" s="7">
        <f t="shared" si="20"/>
        <v>-34.433088706854853</v>
      </c>
      <c r="AB53" s="7">
        <f t="shared" si="20"/>
        <v>-35.175121768487571</v>
      </c>
      <c r="AC53" s="7">
        <f t="shared" si="20"/>
        <v>-35.933145642598475</v>
      </c>
      <c r="AD53" s="7">
        <f t="shared" si="20"/>
        <v>-36.707504931196468</v>
      </c>
      <c r="AE53" s="7">
        <f t="shared" si="20"/>
        <v>-37.498551662463747</v>
      </c>
      <c r="AF53" s="7">
        <f t="shared" si="20"/>
        <v>-38.306645450789837</v>
      </c>
      <c r="AG53" s="7">
        <f t="shared" si="20"/>
        <v>-39.132153660254353</v>
      </c>
      <c r="AH53" s="7">
        <f t="shared" si="20"/>
        <v>-39.975451571632831</v>
      </c>
      <c r="AI53" s="7">
        <f t="shared" si="20"/>
        <v>-40.836922553001514</v>
      </c>
      <c r="AJ53" s="7">
        <f t="shared" si="20"/>
        <v>-41.716958234018698</v>
      </c>
      <c r="AK53" s="7">
        <f t="shared" si="20"/>
        <v>-42.6159586839618</v>
      </c>
      <c r="AL53" s="7">
        <f t="shared" si="20"/>
        <v>-43.534332593601178</v>
      </c>
      <c r="AM53" s="7">
        <f t="shared" si="20"/>
        <v>-44.472497460993281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88</v>
      </c>
      <c r="E55" s="7">
        <f>$E60/$E$9*1000</f>
        <v>-23.132706135572882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-15.785034755518989</v>
      </c>
      <c r="J55" s="7">
        <f t="shared" si="21"/>
        <v>-15.785034755518989</v>
      </c>
      <c r="K55" s="7">
        <f t="shared" si="21"/>
        <v>-16.952733136713814</v>
      </c>
      <c r="L55" s="7">
        <f t="shared" si="21"/>
        <v>-13.707071968127881</v>
      </c>
      <c r="M55" s="7">
        <f t="shared" si="21"/>
        <v>-16.558475346110836</v>
      </c>
      <c r="N55" s="7">
        <f t="shared" si="21"/>
        <v>-19.682463770683654</v>
      </c>
      <c r="O55" s="7">
        <f t="shared" si="21"/>
        <v>-17.56334294768461</v>
      </c>
      <c r="P55" s="7">
        <f t="shared" si="21"/>
        <v>-21.629573784434566</v>
      </c>
      <c r="Q55" s="7">
        <f t="shared" si="21"/>
        <v>-27.348127275449659</v>
      </c>
      <c r="R55" s="7">
        <f t="shared" si="21"/>
        <v>-14.411963269421847</v>
      </c>
      <c r="S55" s="7">
        <f t="shared" si="21"/>
        <v>-31.072902239517479</v>
      </c>
      <c r="T55" s="7">
        <f t="shared" si="21"/>
        <v>-16.291974276653818</v>
      </c>
      <c r="U55" s="7">
        <f t="shared" si="21"/>
        <v>-24.291739638223717</v>
      </c>
      <c r="V55" s="7">
        <f t="shared" si="21"/>
        <v>-21.458888778862086</v>
      </c>
      <c r="W55" s="7">
        <f t="shared" si="21"/>
        <v>-28.071893979294014</v>
      </c>
      <c r="X55" s="7">
        <f t="shared" si="21"/>
        <v>-26.952516808231351</v>
      </c>
      <c r="Y55" s="7">
        <f t="shared" si="21"/>
        <v>-42.761702705282779</v>
      </c>
      <c r="Z55" s="7">
        <f t="shared" si="21"/>
        <v>-28.235166180401773</v>
      </c>
      <c r="AA55" s="7">
        <f t="shared" si="21"/>
        <v>-28.84363401158943</v>
      </c>
      <c r="AB55" s="7">
        <f t="shared" si="21"/>
        <v>-29.465214324539179</v>
      </c>
      <c r="AC55" s="7">
        <f t="shared" si="21"/>
        <v>-30.100189693232998</v>
      </c>
      <c r="AD55" s="7">
        <f t="shared" si="21"/>
        <v>-30.748848781122167</v>
      </c>
      <c r="AE55" s="7">
        <f t="shared" si="21"/>
        <v>-31.41148647235535</v>
      </c>
      <c r="AF55" s="7">
        <f t="shared" si="21"/>
        <v>-32.088404005834605</v>
      </c>
      <c r="AG55" s="7">
        <f t="shared" si="21"/>
        <v>-32.77990911216034</v>
      </c>
      <c r="AH55" s="7">
        <f t="shared" si="21"/>
        <v>-33.48631615352739</v>
      </c>
      <c r="AI55" s="7">
        <f t="shared" si="21"/>
        <v>-34.207946266635901</v>
      </c>
      <c r="AJ55" s="7">
        <f t="shared" si="21"/>
        <v>-34.9451275086819</v>
      </c>
      <c r="AK55" s="7">
        <f t="shared" si="21"/>
        <v>-35.698195006493989</v>
      </c>
      <c r="AL55" s="7">
        <f t="shared" si="21"/>
        <v>-36.467491108883934</v>
      </c>
      <c r="AM55" s="7">
        <f t="shared" si="21"/>
        <v>-37.253365542280378</v>
      </c>
    </row>
    <row r="56" spans="1:39" x14ac:dyDescent="0.25">
      <c r="A56" s="131">
        <f>MIN(A$1:A55)-1</f>
        <v>-19</v>
      </c>
      <c r="B56" s="131"/>
      <c r="C56" s="144" t="s">
        <v>89</v>
      </c>
      <c r="E56" s="7">
        <f>$E61/$E$9*1000</f>
        <v>-24.566958269754206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-15.785034755518989</v>
      </c>
      <c r="J56" s="7">
        <f t="shared" si="22"/>
        <v>-15.785034755518989</v>
      </c>
      <c r="K56" s="7">
        <f t="shared" si="22"/>
        <v>-16.952733136713814</v>
      </c>
      <c r="L56" s="7">
        <f t="shared" si="22"/>
        <v>-13.707071968127881</v>
      </c>
      <c r="M56" s="7">
        <f t="shared" si="22"/>
        <v>-16.558475346110836</v>
      </c>
      <c r="N56" s="7">
        <f t="shared" si="22"/>
        <v>-19.682463770683654</v>
      </c>
      <c r="O56" s="7">
        <f t="shared" si="22"/>
        <v>-17.56334294768461</v>
      </c>
      <c r="P56" s="7">
        <f t="shared" si="22"/>
        <v>-21.629573784434566</v>
      </c>
      <c r="Q56" s="7">
        <f t="shared" si="22"/>
        <v>-27.348127275449659</v>
      </c>
      <c r="R56" s="7">
        <f t="shared" si="22"/>
        <v>-14.411963269421847</v>
      </c>
      <c r="S56" s="7">
        <f t="shared" si="22"/>
        <v>-31.072902239517479</v>
      </c>
      <c r="T56" s="7">
        <f t="shared" si="22"/>
        <v>-16.291974276653818</v>
      </c>
      <c r="U56" s="7">
        <f t="shared" si="22"/>
        <v>-24.291739638223717</v>
      </c>
      <c r="V56" s="7">
        <f t="shared" si="22"/>
        <v>-21.458888778862086</v>
      </c>
      <c r="W56" s="7">
        <f t="shared" si="22"/>
        <v>-28.071893979294014</v>
      </c>
      <c r="X56" s="7">
        <f t="shared" si="22"/>
        <v>-26.952516808231351</v>
      </c>
      <c r="Y56" s="7">
        <f t="shared" si="22"/>
        <v>-42.761702705282779</v>
      </c>
      <c r="Z56" s="7">
        <f t="shared" si="22"/>
        <v>-33.70670912520665</v>
      </c>
      <c r="AA56" s="7">
        <f t="shared" si="22"/>
        <v>-34.433088706854853</v>
      </c>
      <c r="AB56" s="7">
        <f t="shared" si="22"/>
        <v>-35.175121768487571</v>
      </c>
      <c r="AC56" s="7">
        <f t="shared" si="22"/>
        <v>-35.933145642598475</v>
      </c>
      <c r="AD56" s="7">
        <f t="shared" si="22"/>
        <v>-36.707504931196468</v>
      </c>
      <c r="AE56" s="7">
        <f t="shared" si="22"/>
        <v>-37.498551662463747</v>
      </c>
      <c r="AF56" s="7">
        <f t="shared" si="22"/>
        <v>-38.306645450789837</v>
      </c>
      <c r="AG56" s="7">
        <f t="shared" si="22"/>
        <v>-39.132153660254353</v>
      </c>
      <c r="AH56" s="7">
        <f t="shared" si="22"/>
        <v>-39.975451571632831</v>
      </c>
      <c r="AI56" s="7">
        <f t="shared" si="22"/>
        <v>-40.836922553001514</v>
      </c>
      <c r="AJ56" s="7">
        <f t="shared" si="22"/>
        <v>-41.716958234018698</v>
      </c>
      <c r="AK56" s="7">
        <f t="shared" si="22"/>
        <v>-42.6159586839618</v>
      </c>
      <c r="AL56" s="7">
        <f t="shared" si="22"/>
        <v>-43.534332593601178</v>
      </c>
      <c r="AM56" s="7">
        <f t="shared" si="22"/>
        <v>-44.472497460993281</v>
      </c>
    </row>
    <row r="58" spans="1:39" x14ac:dyDescent="0.25">
      <c r="A58" s="132" t="s">
        <v>83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-49.800197325928359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-0.78491542176075624</v>
      </c>
      <c r="J60" s="16">
        <f t="shared" si="23"/>
        <v>-3.3674846045338978</v>
      </c>
      <c r="K60" s="16">
        <f t="shared" si="23"/>
        <v>-3.6165943709877153</v>
      </c>
      <c r="L60" s="16">
        <f t="shared" si="23"/>
        <v>-2.9241844912486017</v>
      </c>
      <c r="M60" s="16">
        <f t="shared" si="23"/>
        <v>-3.5457781577712102</v>
      </c>
      <c r="N60" s="16">
        <f t="shared" si="23"/>
        <v>-4.1989387260550384</v>
      </c>
      <c r="O60" s="16">
        <f t="shared" si="23"/>
        <v>-3.7468582044013594</v>
      </c>
      <c r="P60" s="16">
        <f t="shared" si="23"/>
        <v>-4.6143234937285769</v>
      </c>
      <c r="Q60" s="16">
        <f t="shared" si="23"/>
        <v>-5.8562391960810789</v>
      </c>
      <c r="R60" s="16">
        <f t="shared" si="23"/>
        <v>-3.0745617721188485</v>
      </c>
      <c r="S60" s="16">
        <f t="shared" si="23"/>
        <v>-6.62890652636524</v>
      </c>
      <c r="T60" s="16">
        <f t="shared" si="23"/>
        <v>-3.4756320403356753</v>
      </c>
      <c r="U60" s="16">
        <f t="shared" si="23"/>
        <v>-5.2017542692243861</v>
      </c>
      <c r="V60" s="16">
        <f t="shared" si="23"/>
        <v>-4.5779105787497771</v>
      </c>
      <c r="W60" s="16">
        <f t="shared" si="23"/>
        <v>-5.9886894301787263</v>
      </c>
      <c r="X60" s="16">
        <f t="shared" si="23"/>
        <v>-5.749888220767243</v>
      </c>
      <c r="Y60" s="16">
        <f t="shared" si="23"/>
        <v>-9.1568522024046288</v>
      </c>
      <c r="Z60" s="16">
        <f t="shared" si="23"/>
        <v>-6.0235209419298492</v>
      </c>
      <c r="AA60" s="16">
        <f t="shared" si="23"/>
        <v>-6.153327818228437</v>
      </c>
      <c r="AB60" s="16">
        <f t="shared" si="23"/>
        <v>-6.2859320327112593</v>
      </c>
      <c r="AC60" s="16">
        <f t="shared" si="23"/>
        <v>-6.4455569083601345</v>
      </c>
      <c r="AD60" s="16">
        <f t="shared" si="23"/>
        <v>-6.5597749058719348</v>
      </c>
      <c r="AE60" s="16">
        <f t="shared" si="23"/>
        <v>-6.7011380550934749</v>
      </c>
      <c r="AF60" s="16">
        <f t="shared" si="23"/>
        <v>-6.8455475801807388</v>
      </c>
      <c r="AG60" s="16">
        <f t="shared" si="23"/>
        <v>-7.0193833257071665</v>
      </c>
      <c r="AH60" s="16">
        <f t="shared" si="23"/>
        <v>-7.1437697702966325</v>
      </c>
      <c r="AI60" s="16">
        <f t="shared" si="23"/>
        <v>-7.2977180088465241</v>
      </c>
      <c r="AJ60" s="16">
        <f t="shared" si="23"/>
        <v>-7.4549838319371657</v>
      </c>
      <c r="AK60" s="16">
        <f t="shared" si="23"/>
        <v>-7.6442955936528056</v>
      </c>
      <c r="AL60" s="16">
        <f t="shared" si="23"/>
        <v>-7.3264166107481934</v>
      </c>
      <c r="AM60" s="16">
        <f t="shared" si="23"/>
        <v>-4.5712313257865045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-52.887861989057704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-0.78491542176075624</v>
      </c>
      <c r="J61" s="16">
        <f t="shared" si="24"/>
        <v>-3.3674846045338978</v>
      </c>
      <c r="K61" s="16">
        <f t="shared" si="24"/>
        <v>-3.6165943709877153</v>
      </c>
      <c r="L61" s="16">
        <f t="shared" si="24"/>
        <v>-2.9241844912486017</v>
      </c>
      <c r="M61" s="16">
        <f t="shared" si="24"/>
        <v>-3.5457781577712102</v>
      </c>
      <c r="N61" s="16">
        <f t="shared" si="24"/>
        <v>-4.1989387260550384</v>
      </c>
      <c r="O61" s="16">
        <f t="shared" si="24"/>
        <v>-3.7468582044013594</v>
      </c>
      <c r="P61" s="16">
        <f t="shared" si="24"/>
        <v>-4.6143234937285769</v>
      </c>
      <c r="Q61" s="16">
        <f t="shared" si="24"/>
        <v>-5.8562391960810789</v>
      </c>
      <c r="R61" s="16">
        <f t="shared" si="24"/>
        <v>-3.0745617721188485</v>
      </c>
      <c r="S61" s="16">
        <f t="shared" si="24"/>
        <v>-6.62890652636524</v>
      </c>
      <c r="T61" s="16">
        <f t="shared" si="24"/>
        <v>-3.4756320403356753</v>
      </c>
      <c r="U61" s="16">
        <f t="shared" si="24"/>
        <v>-5.2017542692243861</v>
      </c>
      <c r="V61" s="16">
        <f t="shared" si="24"/>
        <v>-4.5779105787497771</v>
      </c>
      <c r="W61" s="16">
        <f t="shared" si="24"/>
        <v>-5.9886894301787263</v>
      </c>
      <c r="X61" s="16">
        <f t="shared" si="24"/>
        <v>-5.749888220767243</v>
      </c>
      <c r="Y61" s="16">
        <f t="shared" si="24"/>
        <v>-9.1568522024046288</v>
      </c>
      <c r="Z61" s="16">
        <f t="shared" si="24"/>
        <v>-7.1907870845168551</v>
      </c>
      <c r="AA61" s="16">
        <f t="shared" si="24"/>
        <v>-7.3457485461881946</v>
      </c>
      <c r="AB61" s="16">
        <f t="shared" si="24"/>
        <v>-7.5040494273585479</v>
      </c>
      <c r="AC61" s="16">
        <f t="shared" si="24"/>
        <v>-7.6946071601612163</v>
      </c>
      <c r="AD61" s="16">
        <f t="shared" si="24"/>
        <v>-7.8309588569918898</v>
      </c>
      <c r="AE61" s="16">
        <f t="shared" si="24"/>
        <v>-7.9997160203600632</v>
      </c>
      <c r="AF61" s="16">
        <f t="shared" si="24"/>
        <v>-8.1721099005988211</v>
      </c>
      <c r="AG61" s="16">
        <f t="shared" si="24"/>
        <v>-8.379632352302675</v>
      </c>
      <c r="AH61" s="16">
        <f t="shared" si="24"/>
        <v>-8.5281229855827423</v>
      </c>
      <c r="AI61" s="16">
        <f t="shared" si="24"/>
        <v>-8.7119040359220481</v>
      </c>
      <c r="AJ61" s="16">
        <f t="shared" si="24"/>
        <v>-8.8996455678961706</v>
      </c>
      <c r="AK61" s="16">
        <f t="shared" si="24"/>
        <v>-9.1256430507995532</v>
      </c>
      <c r="AL61" s="16">
        <f t="shared" si="24"/>
        <v>-8.746163987516427</v>
      </c>
      <c r="AM61" s="16">
        <f t="shared" si="24"/>
        <v>-5.4570659743191916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2.2745182337567069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-0.35847615143980471</v>
      </c>
      <c r="J65" s="16">
        <f t="shared" si="25"/>
        <v>0.97638032594456181</v>
      </c>
      <c r="K65" s="16">
        <f t="shared" si="25"/>
        <v>3.9515243482453499E-2</v>
      </c>
      <c r="L65" s="16">
        <f t="shared" si="25"/>
        <v>5.3683697995962287E-2</v>
      </c>
      <c r="M65" s="16">
        <f t="shared" si="25"/>
        <v>-0.81740715312029621</v>
      </c>
      <c r="N65" s="16">
        <f t="shared" si="25"/>
        <v>-2.4613077460285684</v>
      </c>
      <c r="O65" s="16">
        <f t="shared" si="25"/>
        <v>-2.2787813320196886</v>
      </c>
      <c r="P65" s="16">
        <f t="shared" si="25"/>
        <v>-3.8747451359381064</v>
      </c>
      <c r="Q65" s="16">
        <f t="shared" si="25"/>
        <v>-5.6002159748521834</v>
      </c>
      <c r="R65" s="16">
        <f t="shared" si="25"/>
        <v>-3.053934286146526</v>
      </c>
      <c r="S65" s="16">
        <f t="shared" si="25"/>
        <v>-4.6772471081838987</v>
      </c>
      <c r="T65" s="16">
        <f t="shared" si="25"/>
        <v>6.4992157291595571</v>
      </c>
      <c r="U65" s="16">
        <f t="shared" si="25"/>
        <v>4.6858824990170316</v>
      </c>
      <c r="V65" s="16">
        <f t="shared" si="25"/>
        <v>5.2008856676002742</v>
      </c>
      <c r="W65" s="16">
        <f t="shared" si="25"/>
        <v>3.7076659075518821</v>
      </c>
      <c r="X65" s="16">
        <f t="shared" si="25"/>
        <v>3.86704997483025</v>
      </c>
      <c r="Y65" s="16">
        <f t="shared" si="25"/>
        <v>0.34791892210726871</v>
      </c>
      <c r="Z65" s="16">
        <f t="shared" si="25"/>
        <v>3.4070032197738893</v>
      </c>
      <c r="AA65" s="16">
        <f t="shared" si="25"/>
        <v>3.2107046780902131</v>
      </c>
      <c r="AB65" s="16">
        <f t="shared" si="25"/>
        <v>3.0182421306195897</v>
      </c>
      <c r="AC65" s="16">
        <f t="shared" si="25"/>
        <v>2.807800366590997</v>
      </c>
      <c r="AD65" s="16">
        <f t="shared" si="25"/>
        <v>2.6510768772874211</v>
      </c>
      <c r="AE65" s="16">
        <f t="shared" si="25"/>
        <v>2.4812079495188417</v>
      </c>
      <c r="AF65" s="16">
        <f t="shared" si="25"/>
        <v>2.3256520391118247</v>
      </c>
      <c r="AG65" s="16">
        <f t="shared" si="25"/>
        <v>2.1624375826164934</v>
      </c>
      <c r="AH65" s="16">
        <f t="shared" si="25"/>
        <v>2.0813916915323922</v>
      </c>
      <c r="AI65" s="16">
        <f t="shared" si="25"/>
        <v>2.0253749502958618</v>
      </c>
      <c r="AJ65" s="16">
        <f t="shared" si="25"/>
        <v>2.0577657201099351</v>
      </c>
      <c r="AK65" s="16">
        <f t="shared" si="25"/>
        <v>2.0831099660860373</v>
      </c>
      <c r="AL65" s="16">
        <f t="shared" si="25"/>
        <v>2.4171247974463661</v>
      </c>
      <c r="AM65" s="16">
        <f t="shared" si="25"/>
        <v>-15.26264275350414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-0.81314642937261816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-0.35847615143980471</v>
      </c>
      <c r="J66" s="16">
        <f t="shared" si="26"/>
        <v>0.97638032594456181</v>
      </c>
      <c r="K66" s="16">
        <f t="shared" si="26"/>
        <v>3.9515243482453499E-2</v>
      </c>
      <c r="L66" s="16">
        <f t="shared" si="26"/>
        <v>5.3683697995962287E-2</v>
      </c>
      <c r="M66" s="16">
        <f t="shared" si="26"/>
        <v>-0.81740715312029621</v>
      </c>
      <c r="N66" s="16">
        <f t="shared" si="26"/>
        <v>-2.4613077460285684</v>
      </c>
      <c r="O66" s="16">
        <f t="shared" si="26"/>
        <v>-2.2787813320196886</v>
      </c>
      <c r="P66" s="16">
        <f t="shared" si="26"/>
        <v>-3.8747451359381064</v>
      </c>
      <c r="Q66" s="16">
        <f t="shared" si="26"/>
        <v>-5.6002159748521834</v>
      </c>
      <c r="R66" s="16">
        <f t="shared" si="26"/>
        <v>-3.053934286146526</v>
      </c>
      <c r="S66" s="16">
        <f t="shared" si="26"/>
        <v>-4.6772471081838987</v>
      </c>
      <c r="T66" s="16">
        <f t="shared" si="26"/>
        <v>6.4992157291595571</v>
      </c>
      <c r="U66" s="16">
        <f t="shared" si="26"/>
        <v>4.6858824990170316</v>
      </c>
      <c r="V66" s="16">
        <f t="shared" si="26"/>
        <v>5.2008856676002742</v>
      </c>
      <c r="W66" s="16">
        <f t="shared" si="26"/>
        <v>3.7076659075518821</v>
      </c>
      <c r="X66" s="16">
        <f t="shared" si="26"/>
        <v>3.86704997483025</v>
      </c>
      <c r="Y66" s="16">
        <f t="shared" si="26"/>
        <v>0.34791892210726871</v>
      </c>
      <c r="Z66" s="16">
        <f t="shared" si="26"/>
        <v>2.2397370771868834</v>
      </c>
      <c r="AA66" s="16">
        <f t="shared" si="26"/>
        <v>2.0182839501304555</v>
      </c>
      <c r="AB66" s="16">
        <f t="shared" si="26"/>
        <v>1.8001247359723012</v>
      </c>
      <c r="AC66" s="16">
        <f t="shared" si="26"/>
        <v>1.5587501147899152</v>
      </c>
      <c r="AD66" s="16">
        <f t="shared" si="26"/>
        <v>1.3798929261674662</v>
      </c>
      <c r="AE66" s="16">
        <f t="shared" si="26"/>
        <v>1.1826299842522534</v>
      </c>
      <c r="AF66" s="16">
        <f t="shared" si="26"/>
        <v>0.99908971869374241</v>
      </c>
      <c r="AG66" s="16">
        <f t="shared" si="26"/>
        <v>0.80218855602098493</v>
      </c>
      <c r="AH66" s="16">
        <f t="shared" si="26"/>
        <v>0.69703847624628246</v>
      </c>
      <c r="AI66" s="16">
        <f t="shared" si="26"/>
        <v>0.6111889232203378</v>
      </c>
      <c r="AJ66" s="16">
        <f t="shared" si="26"/>
        <v>0.61310398415093026</v>
      </c>
      <c r="AK66" s="16">
        <f t="shared" si="26"/>
        <v>0.60176250893928973</v>
      </c>
      <c r="AL66" s="16">
        <f t="shared" si="26"/>
        <v>0.99737742067813251</v>
      </c>
      <c r="AM66" s="16">
        <f t="shared" si="26"/>
        <v>-16.148477402036828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1.0565372172551994</v>
      </c>
      <c r="F70" s="7"/>
      <c r="G70" s="7"/>
      <c r="H70" s="7">
        <f t="shared" ref="H70:AM70" si="27">IF(H$9=0,0,H65/H$9*1000)</f>
        <v>0</v>
      </c>
      <c r="I70" s="7">
        <f t="shared" si="27"/>
        <v>-7.2091315224874588</v>
      </c>
      <c r="J70" s="7">
        <f t="shared" si="27"/>
        <v>4.5767684754636351</v>
      </c>
      <c r="K70" s="7">
        <f t="shared" si="27"/>
        <v>0.18522712498923466</v>
      </c>
      <c r="L70" s="7">
        <f t="shared" si="27"/>
        <v>0.25164154797623506</v>
      </c>
      <c r="M70" s="7">
        <f t="shared" si="27"/>
        <v>-3.8172202519248555</v>
      </c>
      <c r="N70" s="7">
        <f t="shared" si="27"/>
        <v>-11.537344005308865</v>
      </c>
      <c r="O70" s="7">
        <f t="shared" si="27"/>
        <v>-10.681754113360656</v>
      </c>
      <c r="P70" s="7">
        <f t="shared" si="27"/>
        <v>-18.162811065925244</v>
      </c>
      <c r="Q70" s="7">
        <f t="shared" si="27"/>
        <v>-26.152521118460044</v>
      </c>
      <c r="R70" s="7">
        <f t="shared" si="27"/>
        <v>-14.315272231086078</v>
      </c>
      <c r="S70" s="7">
        <f t="shared" si="27"/>
        <v>-21.924527305464132</v>
      </c>
      <c r="T70" s="7">
        <f t="shared" si="27"/>
        <v>30.46497852737744</v>
      </c>
      <c r="U70" s="7">
        <f t="shared" si="27"/>
        <v>21.882663376638767</v>
      </c>
      <c r="V70" s="7">
        <f t="shared" si="27"/>
        <v>24.379075382265647</v>
      </c>
      <c r="W70" s="7">
        <f t="shared" si="27"/>
        <v>17.379629630306805</v>
      </c>
      <c r="X70" s="7">
        <f t="shared" si="27"/>
        <v>18.126740110953897</v>
      </c>
      <c r="Y70" s="7">
        <f t="shared" si="27"/>
        <v>1.6247510808120871</v>
      </c>
      <c r="Z70" s="7">
        <f t="shared" si="27"/>
        <v>15.970277685572295</v>
      </c>
      <c r="AA70" s="7">
        <f t="shared" si="27"/>
        <v>15.050131146887997</v>
      </c>
      <c r="AB70" s="7">
        <f t="shared" si="27"/>
        <v>14.14796577488624</v>
      </c>
      <c r="AC70" s="7">
        <f t="shared" si="27"/>
        <v>13.112183300328718</v>
      </c>
      <c r="AD70" s="7">
        <f t="shared" si="27"/>
        <v>12.426884028272163</v>
      </c>
      <c r="AE70" s="7">
        <f t="shared" si="27"/>
        <v>11.630625917663544</v>
      </c>
      <c r="AF70" s="7">
        <f t="shared" si="27"/>
        <v>10.901459866274566</v>
      </c>
      <c r="AG70" s="7">
        <f t="shared" si="27"/>
        <v>10.098395276304009</v>
      </c>
      <c r="AH70" s="7">
        <f t="shared" si="27"/>
        <v>9.7564930650172332</v>
      </c>
      <c r="AI70" s="7">
        <f t="shared" si="27"/>
        <v>9.4939154110261672</v>
      </c>
      <c r="AJ70" s="7">
        <f t="shared" si="27"/>
        <v>9.6457466700569494</v>
      </c>
      <c r="AK70" s="7">
        <f t="shared" si="27"/>
        <v>9.727942212367557</v>
      </c>
      <c r="AL70" s="7">
        <f t="shared" si="27"/>
        <v>12.031321960400568</v>
      </c>
      <c r="AM70" s="7">
        <f t="shared" si="27"/>
        <v>-124.38329393441896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-0.37771491692611464</v>
      </c>
      <c r="F71" s="7"/>
      <c r="G71" s="7"/>
      <c r="H71" s="7">
        <f t="shared" ref="H71:AM71" si="28">IF(H$9=0,0,H66/H$9*1000)</f>
        <v>0</v>
      </c>
      <c r="I71" s="7">
        <f t="shared" si="28"/>
        <v>-7.2091315224874588</v>
      </c>
      <c r="J71" s="7">
        <f t="shared" si="28"/>
        <v>4.5767684754636351</v>
      </c>
      <c r="K71" s="7">
        <f t="shared" si="28"/>
        <v>0.18522712498923466</v>
      </c>
      <c r="L71" s="7">
        <f t="shared" si="28"/>
        <v>0.25164154797623506</v>
      </c>
      <c r="M71" s="7">
        <f t="shared" si="28"/>
        <v>-3.8172202519248555</v>
      </c>
      <c r="N71" s="7">
        <f t="shared" si="28"/>
        <v>-11.537344005308865</v>
      </c>
      <c r="O71" s="7">
        <f t="shared" si="28"/>
        <v>-10.681754113360656</v>
      </c>
      <c r="P71" s="7">
        <f t="shared" si="28"/>
        <v>-18.162811065925244</v>
      </c>
      <c r="Q71" s="7">
        <f t="shared" si="28"/>
        <v>-26.152521118460044</v>
      </c>
      <c r="R71" s="7">
        <f t="shared" si="28"/>
        <v>-14.315272231086078</v>
      </c>
      <c r="S71" s="7">
        <f t="shared" si="28"/>
        <v>-21.924527305464132</v>
      </c>
      <c r="T71" s="7">
        <f t="shared" si="28"/>
        <v>30.46497852737744</v>
      </c>
      <c r="U71" s="7">
        <f t="shared" si="28"/>
        <v>21.882663376638767</v>
      </c>
      <c r="V71" s="7">
        <f t="shared" si="28"/>
        <v>24.379075382265647</v>
      </c>
      <c r="W71" s="7">
        <f t="shared" si="28"/>
        <v>17.379629630306805</v>
      </c>
      <c r="X71" s="7">
        <f t="shared" si="28"/>
        <v>18.126740110953897</v>
      </c>
      <c r="Y71" s="7">
        <f t="shared" si="28"/>
        <v>1.6247510808120871</v>
      </c>
      <c r="Z71" s="7">
        <f t="shared" si="28"/>
        <v>10.498734740767421</v>
      </c>
      <c r="AA71" s="7">
        <f t="shared" si="28"/>
        <v>9.4606764516225716</v>
      </c>
      <c r="AB71" s="7">
        <f t="shared" si="28"/>
        <v>8.438058330937853</v>
      </c>
      <c r="AC71" s="7">
        <f t="shared" si="28"/>
        <v>7.2792273509632404</v>
      </c>
      <c r="AD71" s="7">
        <f t="shared" si="28"/>
        <v>6.4682278781978599</v>
      </c>
      <c r="AE71" s="7">
        <f t="shared" si="28"/>
        <v>5.5435607275551488</v>
      </c>
      <c r="AF71" s="7">
        <f t="shared" si="28"/>
        <v>4.6832184213193377</v>
      </c>
      <c r="AG71" s="7">
        <f t="shared" si="28"/>
        <v>3.7461507282099995</v>
      </c>
      <c r="AH71" s="7">
        <f t="shared" si="28"/>
        <v>3.2673576469117931</v>
      </c>
      <c r="AI71" s="7">
        <f t="shared" si="28"/>
        <v>2.8649391246605611</v>
      </c>
      <c r="AJ71" s="7">
        <f t="shared" si="28"/>
        <v>2.8739159447201499</v>
      </c>
      <c r="AK71" s="7">
        <f t="shared" si="28"/>
        <v>2.810178534899749</v>
      </c>
      <c r="AL71" s="7">
        <f t="shared" si="28"/>
        <v>4.964480475683323</v>
      </c>
      <c r="AM71" s="7">
        <f t="shared" si="28"/>
        <v>-131.60242585313188</v>
      </c>
    </row>
    <row r="73" spans="1:39" ht="15.75" x14ac:dyDescent="0.25">
      <c r="A73" s="141" t="s">
        <v>87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90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88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89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83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99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100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99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100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99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100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106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90</v>
      </c>
      <c r="F100" s="152">
        <v>0</v>
      </c>
      <c r="G100" s="152">
        <v>0</v>
      </c>
      <c r="H100" s="152">
        <v>0</v>
      </c>
      <c r="I100" s="169">
        <v>-19.197382608710434</v>
      </c>
      <c r="J100" s="169">
        <v>-22.932484897457844</v>
      </c>
      <c r="K100" s="169">
        <v>-18.706387305457252</v>
      </c>
      <c r="L100" s="169">
        <v>-21.472521754895897</v>
      </c>
      <c r="M100" s="169">
        <v>-28.929678348660619</v>
      </c>
      <c r="N100" s="169">
        <v>-23.490160656395865</v>
      </c>
      <c r="O100" s="169">
        <v>-22.488383015337313</v>
      </c>
      <c r="P100" s="169">
        <v>-21.914907278822561</v>
      </c>
      <c r="Q100" s="169">
        <v>-25.12954341803799</v>
      </c>
      <c r="R100" s="169">
        <v>-27.922210949156057</v>
      </c>
      <c r="S100" s="169">
        <v>-28.050973530167461</v>
      </c>
      <c r="T100" s="169">
        <v>-29.108926615915856</v>
      </c>
      <c r="U100" s="169">
        <v>-42.624151344006513</v>
      </c>
      <c r="V100" s="169">
        <v>-36.332475254421993</v>
      </c>
      <c r="W100" s="169">
        <v>-36.216119960555069</v>
      </c>
      <c r="X100" s="169">
        <v>-37.152021759710259</v>
      </c>
      <c r="Y100" s="169">
        <v>-42.299967486276074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-30.522871206363593</v>
      </c>
      <c r="R102" s="7">
        <f t="shared" ref="R102" si="43">Q102*(1+$D$3)</f>
        <v>-31.180639080860729</v>
      </c>
      <c r="S102" s="7">
        <f t="shared" ref="S102" si="44">R102*(1+$D$3)</f>
        <v>-31.852581853053277</v>
      </c>
      <c r="T102" s="7">
        <f t="shared" ref="T102" si="45">S102*(1+$D$3)</f>
        <v>-32.539004991986573</v>
      </c>
      <c r="U102" s="7">
        <f t="shared" ref="U102" si="46">T102*(1+$D$3)</f>
        <v>-33.24022054956388</v>
      </c>
      <c r="V102" s="7">
        <f t="shared" ref="V102" si="47">U102*(1+$D$3)</f>
        <v>-33.956547302406982</v>
      </c>
      <c r="W102" s="7">
        <f t="shared" ref="W102" si="48">V102*(1+$D$3)</f>
        <v>-34.688310896773849</v>
      </c>
      <c r="X102" s="7">
        <f t="shared" ref="X102:X103" si="49">W102*(1+$D$3)</f>
        <v>-35.435843996599324</v>
      </c>
      <c r="Y102" s="7">
        <f t="shared" ref="Y102:Y103" si="50">X102*(1+$D$3)</f>
        <v>-36.19948643472604</v>
      </c>
      <c r="Z102" s="7">
        <f t="shared" ref="Z102:Z103" si="51">Y102*(1+$D$3)</f>
        <v>-36.979585367394385</v>
      </c>
      <c r="AA102" s="7">
        <f t="shared" ref="AA102:AA103" si="52">Z102*(1+$D$3)</f>
        <v>-37.776495432061729</v>
      </c>
      <c r="AB102" s="7">
        <f t="shared" ref="AB102:AB103" si="53">AA102*(1+$D$3)</f>
        <v>-38.59057890862266</v>
      </c>
      <c r="AC102" s="7">
        <f t="shared" ref="AC102:AC103" si="54">AB102*(1+$D$3)</f>
        <v>-39.422205884103477</v>
      </c>
      <c r="AD102" s="7">
        <f t="shared" ref="AD102:AD103" si="55">AC102*(1+$D$3)</f>
        <v>-40.271754420905907</v>
      </c>
      <c r="AE102" s="7">
        <f t="shared" ref="AE102:AE103" si="56">AD102*(1+$D$3)</f>
        <v>-41.139610728676431</v>
      </c>
      <c r="AF102" s="7">
        <f t="shared" ref="AF102:AF103" si="57">AE102*(1+$D$3)</f>
        <v>-42.026169339879409</v>
      </c>
      <c r="AG102" s="7">
        <f t="shared" ref="AG102:AG103" si="58">AF102*(1+$D$3)</f>
        <v>-42.931833289153808</v>
      </c>
      <c r="AH102" s="7">
        <f t="shared" ref="AH102:AH103" si="59">AG102*(1+$D$3)</f>
        <v>-43.85701429653507</v>
      </c>
      <c r="AI102" s="7">
        <f t="shared" ref="AI102:AI103" si="60">AH102*(1+$D$3)</f>
        <v>-44.802132954625399</v>
      </c>
      <c r="AJ102" s="7">
        <f t="shared" ref="AJ102:AJ103" si="61">AI102*(1+$D$3)</f>
        <v>-45.767618919797577</v>
      </c>
      <c r="AK102" s="7">
        <f t="shared" ref="AK102:AK103" si="62">AJ102*(1+$D$3)</f>
        <v>-46.753911107519215</v>
      </c>
      <c r="AL102" s="7">
        <f t="shared" ref="AL102:AL103" si="63">AK102*(1+$D$3)</f>
        <v>-47.761457891886252</v>
      </c>
      <c r="AM102" s="7">
        <f t="shared" ref="AM102:AM103" si="64">AL102*(1+$D$3)</f>
        <v>-48.790717309456397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-37.641573613137346</v>
      </c>
      <c r="X103" s="7">
        <f t="shared" si="49"/>
        <v>-38.452749524500454</v>
      </c>
      <c r="Y103" s="7">
        <f t="shared" si="50"/>
        <v>-39.281406276753437</v>
      </c>
      <c r="Z103" s="7">
        <f t="shared" si="51"/>
        <v>-40.127920582017474</v>
      </c>
      <c r="AA103" s="7">
        <f t="shared" si="52"/>
        <v>-40.992677270559952</v>
      </c>
      <c r="AB103" s="7">
        <f t="shared" si="53"/>
        <v>-41.876069465740514</v>
      </c>
      <c r="AC103" s="7">
        <f t="shared" si="54"/>
        <v>-42.778498762727217</v>
      </c>
      <c r="AD103" s="7">
        <f t="shared" si="55"/>
        <v>-43.700375411063987</v>
      </c>
      <c r="AE103" s="7">
        <f t="shared" si="56"/>
        <v>-44.642118501172412</v>
      </c>
      <c r="AF103" s="7">
        <f t="shared" si="57"/>
        <v>-45.604156154872676</v>
      </c>
      <c r="AG103" s="7">
        <f t="shared" si="58"/>
        <v>-46.586925720010179</v>
      </c>
      <c r="AH103" s="7">
        <f t="shared" si="59"/>
        <v>-47.590873969276394</v>
      </c>
      <c r="AI103" s="7">
        <f t="shared" si="60"/>
        <v>-48.616457303314299</v>
      </c>
      <c r="AJ103" s="7">
        <f t="shared" si="61"/>
        <v>-49.664141958200723</v>
      </c>
      <c r="AK103" s="7">
        <f t="shared" si="62"/>
        <v>-50.734404217399948</v>
      </c>
      <c r="AL103" s="7">
        <f t="shared" si="63"/>
        <v>-51.827730628284918</v>
      </c>
      <c r="AM103" s="7">
        <f t="shared" si="64"/>
        <v>-52.944618223324454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88</v>
      </c>
      <c r="E105" s="7">
        <f>$E110/$E$9*1000</f>
        <v>-30.385548716146108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-19.197382608710434</v>
      </c>
      <c r="J105" s="7">
        <f t="shared" si="65"/>
        <v>-22.932484897457844</v>
      </c>
      <c r="K105" s="7">
        <f t="shared" si="65"/>
        <v>-18.706387305457252</v>
      </c>
      <c r="L105" s="7">
        <f t="shared" si="65"/>
        <v>-21.472521754895897</v>
      </c>
      <c r="M105" s="7">
        <f t="shared" si="65"/>
        <v>-28.929678348660619</v>
      </c>
      <c r="N105" s="7">
        <f t="shared" si="65"/>
        <v>-23.490160656395865</v>
      </c>
      <c r="O105" s="7">
        <f t="shared" si="65"/>
        <v>-22.488383015337313</v>
      </c>
      <c r="P105" s="7">
        <f t="shared" si="65"/>
        <v>-21.914907278822561</v>
      </c>
      <c r="Q105" s="7">
        <f t="shared" si="65"/>
        <v>-25.12954341803799</v>
      </c>
      <c r="R105" s="7">
        <f t="shared" si="65"/>
        <v>-27.922210949156057</v>
      </c>
      <c r="S105" s="7">
        <f t="shared" si="65"/>
        <v>-28.050973530167461</v>
      </c>
      <c r="T105" s="7">
        <f t="shared" si="65"/>
        <v>-29.108926615915856</v>
      </c>
      <c r="U105" s="7">
        <f t="shared" si="65"/>
        <v>-42.624151344006513</v>
      </c>
      <c r="V105" s="7">
        <f t="shared" si="65"/>
        <v>-36.332475254421993</v>
      </c>
      <c r="W105" s="7">
        <f t="shared" si="65"/>
        <v>-36.216119960555069</v>
      </c>
      <c r="X105" s="7">
        <f t="shared" si="65"/>
        <v>-37.152021759710259</v>
      </c>
      <c r="Y105" s="7">
        <f t="shared" si="65"/>
        <v>-42.299967486276074</v>
      </c>
      <c r="Z105" s="7">
        <f t="shared" si="65"/>
        <v>-36.979585367394385</v>
      </c>
      <c r="AA105" s="7">
        <f t="shared" si="65"/>
        <v>-37.776495432061729</v>
      </c>
      <c r="AB105" s="7">
        <f t="shared" si="65"/>
        <v>-38.59057890862266</v>
      </c>
      <c r="AC105" s="7">
        <f t="shared" si="65"/>
        <v>-39.422205884103477</v>
      </c>
      <c r="AD105" s="7">
        <f t="shared" si="65"/>
        <v>-40.271754420905907</v>
      </c>
      <c r="AE105" s="7">
        <f t="shared" si="65"/>
        <v>-41.139610728676431</v>
      </c>
      <c r="AF105" s="7">
        <f t="shared" si="65"/>
        <v>-42.026169339879409</v>
      </c>
      <c r="AG105" s="7">
        <f t="shared" si="65"/>
        <v>-42.931833289153808</v>
      </c>
      <c r="AH105" s="7">
        <f t="shared" si="65"/>
        <v>-43.85701429653507</v>
      </c>
      <c r="AI105" s="7">
        <f t="shared" si="65"/>
        <v>-44.802132954625399</v>
      </c>
      <c r="AJ105" s="7">
        <f t="shared" si="65"/>
        <v>-45.767618919797577</v>
      </c>
      <c r="AK105" s="7">
        <f t="shared" si="65"/>
        <v>-46.753911107519215</v>
      </c>
      <c r="AL105" s="7">
        <f t="shared" si="65"/>
        <v>-47.761457891886252</v>
      </c>
      <c r="AM105" s="7">
        <f t="shared" si="65"/>
        <v>-48.790717309456397</v>
      </c>
    </row>
    <row r="106" spans="1:39" x14ac:dyDescent="0.25">
      <c r="A106" s="131">
        <f>MIN(A$1:A105)-1</f>
        <v>-41</v>
      </c>
      <c r="B106" s="131"/>
      <c r="C106" s="144" t="s">
        <v>89</v>
      </c>
      <c r="E106" s="7">
        <f>$E111/$E$9*1000</f>
        <v>-31.210819859266476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-19.197382608710434</v>
      </c>
      <c r="J106" s="7">
        <f t="shared" si="66"/>
        <v>-22.932484897457844</v>
      </c>
      <c r="K106" s="7">
        <f t="shared" si="66"/>
        <v>-18.706387305457252</v>
      </c>
      <c r="L106" s="7">
        <f t="shared" si="66"/>
        <v>-21.472521754895897</v>
      </c>
      <c r="M106" s="7">
        <f t="shared" si="66"/>
        <v>-28.929678348660619</v>
      </c>
      <c r="N106" s="7">
        <f t="shared" si="66"/>
        <v>-23.490160656395865</v>
      </c>
      <c r="O106" s="7">
        <f t="shared" si="66"/>
        <v>-22.488383015337313</v>
      </c>
      <c r="P106" s="7">
        <f t="shared" si="66"/>
        <v>-21.914907278822561</v>
      </c>
      <c r="Q106" s="7">
        <f t="shared" si="66"/>
        <v>-25.12954341803799</v>
      </c>
      <c r="R106" s="7">
        <f t="shared" si="66"/>
        <v>-27.922210949156057</v>
      </c>
      <c r="S106" s="7">
        <f t="shared" si="66"/>
        <v>-28.050973530167461</v>
      </c>
      <c r="T106" s="7">
        <f t="shared" si="66"/>
        <v>-29.108926615915856</v>
      </c>
      <c r="U106" s="7">
        <f t="shared" si="66"/>
        <v>-42.624151344006513</v>
      </c>
      <c r="V106" s="7">
        <f t="shared" si="66"/>
        <v>-36.332475254421993</v>
      </c>
      <c r="W106" s="7">
        <f t="shared" si="66"/>
        <v>-36.216119960555069</v>
      </c>
      <c r="X106" s="7">
        <f t="shared" si="66"/>
        <v>-37.152021759710259</v>
      </c>
      <c r="Y106" s="7">
        <f t="shared" si="66"/>
        <v>-42.299967486276074</v>
      </c>
      <c r="Z106" s="7">
        <f t="shared" si="66"/>
        <v>-40.127920582017474</v>
      </c>
      <c r="AA106" s="7">
        <f t="shared" si="66"/>
        <v>-40.992677270559952</v>
      </c>
      <c r="AB106" s="7">
        <f t="shared" si="66"/>
        <v>-41.876069465740514</v>
      </c>
      <c r="AC106" s="7">
        <f t="shared" si="66"/>
        <v>-42.778498762727217</v>
      </c>
      <c r="AD106" s="7">
        <f t="shared" si="66"/>
        <v>-43.700375411063987</v>
      </c>
      <c r="AE106" s="7">
        <f t="shared" si="66"/>
        <v>-44.642118501172412</v>
      </c>
      <c r="AF106" s="7">
        <f t="shared" si="66"/>
        <v>-45.604156154872676</v>
      </c>
      <c r="AG106" s="7">
        <f t="shared" si="66"/>
        <v>-46.586925720010179</v>
      </c>
      <c r="AH106" s="7">
        <f t="shared" si="66"/>
        <v>-47.590873969276394</v>
      </c>
      <c r="AI106" s="7">
        <f t="shared" si="66"/>
        <v>-48.616457303314299</v>
      </c>
      <c r="AJ106" s="7">
        <f t="shared" si="66"/>
        <v>-49.664141958200723</v>
      </c>
      <c r="AK106" s="7">
        <f t="shared" si="66"/>
        <v>-50.734404217399948</v>
      </c>
      <c r="AL106" s="7">
        <f t="shared" si="66"/>
        <v>-51.827730628284918</v>
      </c>
      <c r="AM106" s="7">
        <f t="shared" si="66"/>
        <v>-52.944618223324454</v>
      </c>
    </row>
    <row r="108" spans="1:39" x14ac:dyDescent="0.25">
      <c r="A108" s="132" t="s">
        <v>83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110</v>
      </c>
      <c r="D110" s="131" t="str">
        <f>"("&amp;-$A$9&amp;") X ("&amp;-$A105&amp;")"</f>
        <v>(1) X (40)</v>
      </c>
      <c r="E110" s="16">
        <f>NPV($D$2,F110:AM110)*(1+$D$2)^0.5</f>
        <v>-65.414150556026613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-0.95459540637059126</v>
      </c>
      <c r="J110" s="16">
        <f t="shared" si="67"/>
        <v>-4.892278733114285</v>
      </c>
      <c r="K110" s="16">
        <f t="shared" si="67"/>
        <v>-3.9907084294224289</v>
      </c>
      <c r="L110" s="16">
        <f t="shared" si="67"/>
        <v>-4.580818956058974</v>
      </c>
      <c r="M110" s="16">
        <f t="shared" si="67"/>
        <v>-6.1949074087983913</v>
      </c>
      <c r="N110" s="16">
        <f t="shared" si="67"/>
        <v>-5.0112499334715697</v>
      </c>
      <c r="O110" s="16">
        <f t="shared" si="67"/>
        <v>-4.7975367021939839</v>
      </c>
      <c r="P110" s="16">
        <f t="shared" si="67"/>
        <v>-4.675194829420346</v>
      </c>
      <c r="Q110" s="16">
        <f t="shared" si="67"/>
        <v>-5.3811588509186388</v>
      </c>
      <c r="R110" s="16">
        <f t="shared" si="67"/>
        <v>-5.9567569506272751</v>
      </c>
      <c r="S110" s="16">
        <f t="shared" si="67"/>
        <v>-5.9842263870847621</v>
      </c>
      <c r="T110" s="16">
        <f t="shared" si="67"/>
        <v>-6.2099237506798106</v>
      </c>
      <c r="U110" s="16">
        <f t="shared" si="67"/>
        <v>-9.1273974004261582</v>
      </c>
      <c r="V110" s="16">
        <f t="shared" si="67"/>
        <v>-7.750952275926883</v>
      </c>
      <c r="W110" s="16">
        <f t="shared" si="67"/>
        <v>-7.7261297356650767</v>
      </c>
      <c r="X110" s="16">
        <f t="shared" si="67"/>
        <v>-7.9257894100860504</v>
      </c>
      <c r="Y110" s="16">
        <f t="shared" si="67"/>
        <v>-9.0579777215115431</v>
      </c>
      <c r="Z110" s="16">
        <f t="shared" si="67"/>
        <v>-7.8890028647677362</v>
      </c>
      <c r="AA110" s="16">
        <f t="shared" si="67"/>
        <v>-8.0590108765034785</v>
      </c>
      <c r="AB110" s="16">
        <f t="shared" si="67"/>
        <v>-8.2326825608921297</v>
      </c>
      <c r="AC110" s="16">
        <f t="shared" si="67"/>
        <v>-8.4417431939375458</v>
      </c>
      <c r="AD110" s="16">
        <f t="shared" si="67"/>
        <v>-8.591334457629566</v>
      </c>
      <c r="AE110" s="16">
        <f t="shared" si="67"/>
        <v>-8.7764777151914828</v>
      </c>
      <c r="AF110" s="16">
        <f t="shared" si="67"/>
        <v>-8.9656108099538603</v>
      </c>
      <c r="AG110" s="16">
        <f t="shared" si="67"/>
        <v>-9.1932834133494481</v>
      </c>
      <c r="AH110" s="16">
        <f t="shared" si="67"/>
        <v>-9.3561922879370396</v>
      </c>
      <c r="AI110" s="16">
        <f t="shared" si="67"/>
        <v>-9.5578182317420808</v>
      </c>
      <c r="AJ110" s="16">
        <f t="shared" si="67"/>
        <v>-9.7637892146361249</v>
      </c>
      <c r="AK110" s="16">
        <f t="shared" si="67"/>
        <v>-10.011730749978479</v>
      </c>
      <c r="AL110" s="16">
        <f t="shared" si="67"/>
        <v>-9.5954047786802867</v>
      </c>
      <c r="AM110" s="16">
        <f t="shared" si="67"/>
        <v>-5.986939760367445</v>
      </c>
    </row>
    <row r="111" spans="1:39" x14ac:dyDescent="0.25">
      <c r="A111" s="131">
        <f>MIN(A$1:A110)-1</f>
        <v>-43</v>
      </c>
      <c r="B111" s="131"/>
      <c r="C111" s="1" t="s">
        <v>111</v>
      </c>
      <c r="D111" s="131" t="str">
        <f>"("&amp;-$A$9&amp;") X ("&amp;-$A106&amp;")"</f>
        <v>(1) X (41)</v>
      </c>
      <c r="E111" s="16">
        <f>NPV($D$2,F111:AM111)*(1+$D$2)^0.5</f>
        <v>-67.19079811009675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-0.95459540637059126</v>
      </c>
      <c r="J111" s="16">
        <f t="shared" si="68"/>
        <v>-4.892278733114285</v>
      </c>
      <c r="K111" s="16">
        <f t="shared" si="68"/>
        <v>-3.9907084294224289</v>
      </c>
      <c r="L111" s="16">
        <f t="shared" si="68"/>
        <v>-4.580818956058974</v>
      </c>
      <c r="M111" s="16">
        <f t="shared" si="68"/>
        <v>-6.1949074087983913</v>
      </c>
      <c r="N111" s="16">
        <f t="shared" si="68"/>
        <v>-5.0112499334715697</v>
      </c>
      <c r="O111" s="16">
        <f t="shared" si="68"/>
        <v>-4.7975367021939839</v>
      </c>
      <c r="P111" s="16">
        <f t="shared" si="68"/>
        <v>-4.675194829420346</v>
      </c>
      <c r="Q111" s="16">
        <f t="shared" si="68"/>
        <v>-5.3811588509186388</v>
      </c>
      <c r="R111" s="16">
        <f t="shared" si="68"/>
        <v>-5.9567569506272751</v>
      </c>
      <c r="S111" s="16">
        <f t="shared" si="68"/>
        <v>-5.9842263870847621</v>
      </c>
      <c r="T111" s="16">
        <f t="shared" si="68"/>
        <v>-6.2099237506798106</v>
      </c>
      <c r="U111" s="16">
        <f t="shared" si="68"/>
        <v>-9.1273974004261582</v>
      </c>
      <c r="V111" s="16">
        <f t="shared" si="68"/>
        <v>-7.750952275926883</v>
      </c>
      <c r="W111" s="16">
        <f t="shared" si="68"/>
        <v>-7.7261297356650767</v>
      </c>
      <c r="X111" s="16">
        <f t="shared" si="68"/>
        <v>-7.9257894100860504</v>
      </c>
      <c r="Y111" s="16">
        <f t="shared" si="68"/>
        <v>-9.0579777215115431</v>
      </c>
      <c r="Z111" s="16">
        <f t="shared" si="68"/>
        <v>-8.5606498094441399</v>
      </c>
      <c r="AA111" s="16">
        <f t="shared" si="68"/>
        <v>-8.7451318128376609</v>
      </c>
      <c r="AB111" s="16">
        <f t="shared" si="68"/>
        <v>-8.9335894034043122</v>
      </c>
      <c r="AC111" s="16">
        <f t="shared" si="68"/>
        <v>-9.1604488556216861</v>
      </c>
      <c r="AD111" s="16">
        <f t="shared" si="68"/>
        <v>-9.3227758879439513</v>
      </c>
      <c r="AE111" s="16">
        <f t="shared" si="68"/>
        <v>-9.5236817083291427</v>
      </c>
      <c r="AF111" s="16">
        <f t="shared" si="68"/>
        <v>-9.7289170491436341</v>
      </c>
      <c r="AG111" s="16">
        <f t="shared" si="68"/>
        <v>-9.9759730411725425</v>
      </c>
      <c r="AH111" s="16">
        <f t="shared" si="68"/>
        <v>-10.152751507361639</v>
      </c>
      <c r="AI111" s="16">
        <f t="shared" si="68"/>
        <v>-10.371543302345282</v>
      </c>
      <c r="AJ111" s="16">
        <f t="shared" si="68"/>
        <v>-10.595050060510824</v>
      </c>
      <c r="AK111" s="16">
        <f t="shared" si="68"/>
        <v>-10.864100622877976</v>
      </c>
      <c r="AL111" s="16">
        <f t="shared" si="68"/>
        <v>-10.412329859455209</v>
      </c>
      <c r="AM111" s="16">
        <f t="shared" si="68"/>
        <v>-6.4966505396562608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110</v>
      </c>
      <c r="D115" s="131" t="str">
        <f>"("&amp;-$A$18&amp;") + ("&amp;-$A110&amp;")"</f>
        <v>(2) + (42)</v>
      </c>
      <c r="E115" s="147">
        <f>NPV($D$2,F115:AM115)*(1+$D$2)^0.5</f>
        <v>-13.339434996341531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-0.52815613604963974</v>
      </c>
      <c r="J115" s="16">
        <f t="shared" si="69"/>
        <v>-0.5484138026358254</v>
      </c>
      <c r="K115" s="16">
        <f t="shared" si="69"/>
        <v>-0.33459881495226007</v>
      </c>
      <c r="L115" s="16">
        <f t="shared" si="69"/>
        <v>-1.6029507668144101</v>
      </c>
      <c r="M115" s="16">
        <f t="shared" si="69"/>
        <v>-3.4665364041474773</v>
      </c>
      <c r="N115" s="16">
        <f t="shared" si="69"/>
        <v>-3.2736189534450997</v>
      </c>
      <c r="O115" s="16">
        <f t="shared" si="69"/>
        <v>-3.329459829812313</v>
      </c>
      <c r="P115" s="16">
        <f t="shared" si="69"/>
        <v>-3.9356164716298756</v>
      </c>
      <c r="Q115" s="16">
        <f t="shared" si="69"/>
        <v>-5.1251356296897423</v>
      </c>
      <c r="R115" s="16">
        <f t="shared" si="69"/>
        <v>-5.9361294646549521</v>
      </c>
      <c r="S115" s="16">
        <f t="shared" si="69"/>
        <v>-4.0325669689034207</v>
      </c>
      <c r="T115" s="16">
        <f t="shared" si="69"/>
        <v>3.7649240188154218</v>
      </c>
      <c r="U115" s="16">
        <f t="shared" si="69"/>
        <v>0.76023936781525947</v>
      </c>
      <c r="V115" s="16">
        <f t="shared" si="69"/>
        <v>2.0278439704231683</v>
      </c>
      <c r="W115" s="16">
        <f t="shared" si="69"/>
        <v>1.9702256020655318</v>
      </c>
      <c r="X115" s="16">
        <f t="shared" si="69"/>
        <v>1.6911487855114427</v>
      </c>
      <c r="Y115" s="16">
        <f t="shared" si="69"/>
        <v>0.44679340300035442</v>
      </c>
      <c r="Z115" s="16">
        <f t="shared" si="69"/>
        <v>1.5415212969360024</v>
      </c>
      <c r="AA115" s="16">
        <f t="shared" si="69"/>
        <v>1.3050216198151716</v>
      </c>
      <c r="AB115" s="16">
        <f t="shared" si="69"/>
        <v>1.0714916024387193</v>
      </c>
      <c r="AC115" s="16">
        <f t="shared" si="69"/>
        <v>0.81161408101358568</v>
      </c>
      <c r="AD115" s="16">
        <f t="shared" si="69"/>
        <v>0.61951732552978989</v>
      </c>
      <c r="AE115" s="16">
        <f t="shared" si="69"/>
        <v>0.40586828942083386</v>
      </c>
      <c r="AF115" s="16">
        <f t="shared" si="69"/>
        <v>0.20558880933870327</v>
      </c>
      <c r="AG115" s="16">
        <f t="shared" si="69"/>
        <v>-1.1462505025788161E-2</v>
      </c>
      <c r="AH115" s="16">
        <f t="shared" si="69"/>
        <v>-0.13103082610801486</v>
      </c>
      <c r="AI115" s="16">
        <f t="shared" si="69"/>
        <v>-0.23472527259969489</v>
      </c>
      <c r="AJ115" s="16">
        <f t="shared" si="69"/>
        <v>-0.2510396625890241</v>
      </c>
      <c r="AK115" s="16">
        <f t="shared" si="69"/>
        <v>-0.28432519023963643</v>
      </c>
      <c r="AL115" s="16">
        <f t="shared" si="69"/>
        <v>0.14813662951427276</v>
      </c>
      <c r="AM115" s="16">
        <f t="shared" si="69"/>
        <v>-16.678351188085081</v>
      </c>
    </row>
    <row r="116" spans="1:39" x14ac:dyDescent="0.25">
      <c r="A116" s="131">
        <f>MIN(A$1:A115)-1</f>
        <v>-45</v>
      </c>
      <c r="B116" s="131"/>
      <c r="C116" s="1" t="s">
        <v>111</v>
      </c>
      <c r="D116" s="131" t="str">
        <f>"("&amp;-$A$18&amp;") + ("&amp;-$A111&amp;")"</f>
        <v>(2) + (43)</v>
      </c>
      <c r="E116" s="147">
        <f>NPV($D$2,F116:AM116)*(1+$D$2)^0.5</f>
        <v>-15.116082550411681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-0.52815613604963974</v>
      </c>
      <c r="J116" s="16">
        <f t="shared" si="70"/>
        <v>-0.5484138026358254</v>
      </c>
      <c r="K116" s="16">
        <f t="shared" si="70"/>
        <v>-0.33459881495226007</v>
      </c>
      <c r="L116" s="16">
        <f t="shared" si="70"/>
        <v>-1.6029507668144101</v>
      </c>
      <c r="M116" s="16">
        <f t="shared" si="70"/>
        <v>-3.4665364041474773</v>
      </c>
      <c r="N116" s="16">
        <f t="shared" si="70"/>
        <v>-3.2736189534450997</v>
      </c>
      <c r="O116" s="16">
        <f t="shared" si="70"/>
        <v>-3.329459829812313</v>
      </c>
      <c r="P116" s="16">
        <f t="shared" si="70"/>
        <v>-3.9356164716298756</v>
      </c>
      <c r="Q116" s="16">
        <f t="shared" si="70"/>
        <v>-5.1251356296897423</v>
      </c>
      <c r="R116" s="16">
        <f t="shared" si="70"/>
        <v>-5.9361294646549521</v>
      </c>
      <c r="S116" s="16">
        <f t="shared" si="70"/>
        <v>-4.0325669689034207</v>
      </c>
      <c r="T116" s="16">
        <f t="shared" si="70"/>
        <v>3.7649240188154218</v>
      </c>
      <c r="U116" s="16">
        <f t="shared" si="70"/>
        <v>0.76023936781525947</v>
      </c>
      <c r="V116" s="16">
        <f t="shared" si="70"/>
        <v>2.0278439704231683</v>
      </c>
      <c r="W116" s="16">
        <f t="shared" si="70"/>
        <v>1.9702256020655318</v>
      </c>
      <c r="X116" s="16">
        <f t="shared" si="70"/>
        <v>1.6911487855114427</v>
      </c>
      <c r="Y116" s="16">
        <f t="shared" si="70"/>
        <v>0.44679340300035442</v>
      </c>
      <c r="Z116" s="16">
        <f t="shared" si="70"/>
        <v>0.86987435225959864</v>
      </c>
      <c r="AA116" s="16">
        <f t="shared" si="70"/>
        <v>0.61890068348098914</v>
      </c>
      <c r="AB116" s="16">
        <f t="shared" si="70"/>
        <v>0.37058475992653683</v>
      </c>
      <c r="AC116" s="16">
        <f t="shared" si="70"/>
        <v>9.290841932944538E-2</v>
      </c>
      <c r="AD116" s="16">
        <f t="shared" si="70"/>
        <v>-0.11192410478459536</v>
      </c>
      <c r="AE116" s="16">
        <f t="shared" si="70"/>
        <v>-0.34133570371682609</v>
      </c>
      <c r="AF116" s="16">
        <f t="shared" si="70"/>
        <v>-0.55771742985107053</v>
      </c>
      <c r="AG116" s="16">
        <f t="shared" si="70"/>
        <v>-0.79415213284888253</v>
      </c>
      <c r="AH116" s="16">
        <f t="shared" si="70"/>
        <v>-0.92759004553261448</v>
      </c>
      <c r="AI116" s="16">
        <f t="shared" si="70"/>
        <v>-1.0484503432028962</v>
      </c>
      <c r="AJ116" s="16">
        <f t="shared" si="70"/>
        <v>-1.0823005084637227</v>
      </c>
      <c r="AK116" s="16">
        <f t="shared" si="70"/>
        <v>-1.1366950631391326</v>
      </c>
      <c r="AL116" s="16">
        <f t="shared" si="70"/>
        <v>-0.66878845126064945</v>
      </c>
      <c r="AM116" s="16">
        <f t="shared" si="70"/>
        <v>-17.188061967373898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110</v>
      </c>
      <c r="D120" s="131" t="str">
        <f>"("&amp;-$A115&amp;") / ("&amp;-$A$9&amp;")"</f>
        <v>(44) / (1)</v>
      </c>
      <c r="E120" s="148">
        <f>IF(E$9=0,0,E115/E$9*1000)</f>
        <v>-6.1963053633180154</v>
      </c>
      <c r="F120" s="7"/>
      <c r="G120" s="7"/>
      <c r="H120" s="7">
        <f t="shared" ref="H120:AM120" si="71">IF(H$9=0,0,H115/H$9*1000)</f>
        <v>0</v>
      </c>
      <c r="I120" s="7">
        <f t="shared" si="71"/>
        <v>-10.621479375678902</v>
      </c>
      <c r="J120" s="7">
        <f t="shared" si="71"/>
        <v>-2.5706816664752168</v>
      </c>
      <c r="K120" s="7">
        <f t="shared" si="71"/>
        <v>-1.5684270437542029</v>
      </c>
      <c r="L120" s="7">
        <f t="shared" si="71"/>
        <v>-7.5138082387917802</v>
      </c>
      <c r="M120" s="7">
        <f t="shared" si="71"/>
        <v>-16.188423254474639</v>
      </c>
      <c r="N120" s="7">
        <f t="shared" si="71"/>
        <v>-15.345040891021076</v>
      </c>
      <c r="O120" s="7">
        <f t="shared" si="71"/>
        <v>-15.606794181013358</v>
      </c>
      <c r="P120" s="7">
        <f t="shared" si="71"/>
        <v>-18.448144560313239</v>
      </c>
      <c r="Q120" s="7">
        <f t="shared" si="71"/>
        <v>-23.933937261048374</v>
      </c>
      <c r="R120" s="7">
        <f t="shared" si="71"/>
        <v>-27.825519910820287</v>
      </c>
      <c r="S120" s="7">
        <f t="shared" si="71"/>
        <v>-18.902598596114121</v>
      </c>
      <c r="T120" s="7">
        <f t="shared" si="71"/>
        <v>17.648026188115402</v>
      </c>
      <c r="U120" s="7">
        <f t="shared" si="71"/>
        <v>3.5502516708559755</v>
      </c>
      <c r="V120" s="7">
        <f t="shared" si="71"/>
        <v>9.5054889067057413</v>
      </c>
      <c r="W120" s="7">
        <f t="shared" si="71"/>
        <v>9.2354036490457503</v>
      </c>
      <c r="X120" s="7">
        <f t="shared" si="71"/>
        <v>7.9272351594749919</v>
      </c>
      <c r="Y120" s="7">
        <f t="shared" si="71"/>
        <v>2.0864862998187883</v>
      </c>
      <c r="Z120" s="7">
        <f t="shared" si="71"/>
        <v>7.225858498579683</v>
      </c>
      <c r="AA120" s="7">
        <f t="shared" si="71"/>
        <v>6.1172697264157048</v>
      </c>
      <c r="AB120" s="7">
        <f t="shared" si="71"/>
        <v>5.022601190802761</v>
      </c>
      <c r="AC120" s="7">
        <f t="shared" si="71"/>
        <v>3.790167109458237</v>
      </c>
      <c r="AD120" s="7">
        <f t="shared" si="71"/>
        <v>2.9039783884884178</v>
      </c>
      <c r="AE120" s="7">
        <f t="shared" si="71"/>
        <v>1.9025016613424617</v>
      </c>
      <c r="AF120" s="7">
        <f t="shared" si="71"/>
        <v>0.96369453222975565</v>
      </c>
      <c r="AG120" s="7">
        <f t="shared" si="71"/>
        <v>-5.3528900689458099E-2</v>
      </c>
      <c r="AH120" s="7">
        <f t="shared" si="71"/>
        <v>-0.61420507799044921</v>
      </c>
      <c r="AI120" s="7">
        <f t="shared" si="71"/>
        <v>-1.1002712769633263</v>
      </c>
      <c r="AJ120" s="7">
        <f t="shared" si="71"/>
        <v>-1.1767447410587313</v>
      </c>
      <c r="AK120" s="7">
        <f t="shared" si="71"/>
        <v>-1.3277738886576655</v>
      </c>
      <c r="AL120" s="7">
        <f t="shared" si="71"/>
        <v>0.73735517739825762</v>
      </c>
      <c r="AM120" s="7">
        <f t="shared" si="71"/>
        <v>-135.92064570159499</v>
      </c>
    </row>
    <row r="121" spans="1:39" x14ac:dyDescent="0.25">
      <c r="A121" s="131">
        <f>MIN(A$1:A120)-1</f>
        <v>-47</v>
      </c>
      <c r="B121" s="131"/>
      <c r="C121" s="1" t="s">
        <v>111</v>
      </c>
      <c r="D121" s="131" t="str">
        <f>"("&amp;-$A116&amp;") / ("&amp;-$A$9&amp;")"</f>
        <v>(45) / (1)</v>
      </c>
      <c r="E121" s="148">
        <f>IF(E$9=0,0,E116/E$9*1000)</f>
        <v>-7.0215765064383895</v>
      </c>
      <c r="F121" s="7"/>
      <c r="G121" s="7"/>
      <c r="H121" s="7">
        <f t="shared" ref="H121:AM121" si="72">IF(H$9=0,0,H116/H$9*1000)</f>
        <v>0</v>
      </c>
      <c r="I121" s="7">
        <f t="shared" si="72"/>
        <v>-10.621479375678902</v>
      </c>
      <c r="J121" s="7">
        <f t="shared" si="72"/>
        <v>-2.5706816664752168</v>
      </c>
      <c r="K121" s="7">
        <f t="shared" si="72"/>
        <v>-1.5684270437542029</v>
      </c>
      <c r="L121" s="7">
        <f t="shared" si="72"/>
        <v>-7.5138082387917802</v>
      </c>
      <c r="M121" s="7">
        <f t="shared" si="72"/>
        <v>-16.188423254474639</v>
      </c>
      <c r="N121" s="7">
        <f t="shared" si="72"/>
        <v>-15.345040891021076</v>
      </c>
      <c r="O121" s="7">
        <f t="shared" si="72"/>
        <v>-15.606794181013358</v>
      </c>
      <c r="P121" s="7">
        <f t="shared" si="72"/>
        <v>-18.448144560313239</v>
      </c>
      <c r="Q121" s="7">
        <f t="shared" si="72"/>
        <v>-23.933937261048374</v>
      </c>
      <c r="R121" s="7">
        <f t="shared" si="72"/>
        <v>-27.825519910820287</v>
      </c>
      <c r="S121" s="7">
        <f t="shared" si="72"/>
        <v>-18.902598596114121</v>
      </c>
      <c r="T121" s="7">
        <f t="shared" si="72"/>
        <v>17.648026188115402</v>
      </c>
      <c r="U121" s="7">
        <f t="shared" si="72"/>
        <v>3.5502516708559755</v>
      </c>
      <c r="V121" s="7">
        <f t="shared" si="72"/>
        <v>9.5054889067057413</v>
      </c>
      <c r="W121" s="7">
        <f t="shared" si="72"/>
        <v>9.2354036490457503</v>
      </c>
      <c r="X121" s="7">
        <f t="shared" si="72"/>
        <v>7.9272351594749919</v>
      </c>
      <c r="Y121" s="7">
        <f t="shared" si="72"/>
        <v>2.0864862998187883</v>
      </c>
      <c r="Z121" s="7">
        <f t="shared" si="72"/>
        <v>4.0775232839565945</v>
      </c>
      <c r="AA121" s="7">
        <f t="shared" si="72"/>
        <v>2.9010878879174786</v>
      </c>
      <c r="AB121" s="7">
        <f t="shared" si="72"/>
        <v>1.7371106336849063</v>
      </c>
      <c r="AC121" s="7">
        <f t="shared" si="72"/>
        <v>0.43387423083449844</v>
      </c>
      <c r="AD121" s="7">
        <f t="shared" si="72"/>
        <v>-0.52464260166965904</v>
      </c>
      <c r="AE121" s="7">
        <f t="shared" si="72"/>
        <v>-1.6000061111535204</v>
      </c>
      <c r="AF121" s="7">
        <f t="shared" si="72"/>
        <v>-2.6142922827635022</v>
      </c>
      <c r="AG121" s="7">
        <f t="shared" si="72"/>
        <v>-3.7086213315458223</v>
      </c>
      <c r="AH121" s="7">
        <f t="shared" si="72"/>
        <v>-4.3480647507317727</v>
      </c>
      <c r="AI121" s="7">
        <f t="shared" si="72"/>
        <v>-4.9145956256522325</v>
      </c>
      <c r="AJ121" s="7">
        <f t="shared" si="72"/>
        <v>-5.0732677794618759</v>
      </c>
      <c r="AK121" s="7">
        <f t="shared" si="72"/>
        <v>-5.3082669985384072</v>
      </c>
      <c r="AL121" s="7">
        <f t="shared" si="72"/>
        <v>-3.3289175590004176</v>
      </c>
      <c r="AM121" s="7">
        <f t="shared" si="72"/>
        <v>-140.07454661546305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92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93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94</v>
      </c>
      <c r="H130" s="7">
        <f>-H55</f>
        <v>0</v>
      </c>
      <c r="I130" s="7">
        <f t="shared" ref="I130:AM130" si="76">-I55</f>
        <v>15.785034755518989</v>
      </c>
      <c r="J130" s="7">
        <f t="shared" si="76"/>
        <v>15.785034755518989</v>
      </c>
      <c r="K130" s="7">
        <f t="shared" si="76"/>
        <v>16.952733136713814</v>
      </c>
      <c r="L130" s="7">
        <f t="shared" si="76"/>
        <v>13.707071968127881</v>
      </c>
      <c r="M130" s="7">
        <f t="shared" si="76"/>
        <v>16.558475346110836</v>
      </c>
      <c r="N130" s="7">
        <f t="shared" si="76"/>
        <v>19.682463770683654</v>
      </c>
      <c r="O130" s="7">
        <f t="shared" si="76"/>
        <v>17.56334294768461</v>
      </c>
      <c r="P130" s="7">
        <f t="shared" si="76"/>
        <v>21.629573784434566</v>
      </c>
      <c r="Q130" s="7">
        <f t="shared" si="76"/>
        <v>27.348127275449659</v>
      </c>
      <c r="R130" s="7">
        <f t="shared" si="76"/>
        <v>14.411963269421847</v>
      </c>
      <c r="S130" s="7">
        <f t="shared" si="76"/>
        <v>31.072902239517479</v>
      </c>
      <c r="T130" s="7">
        <f t="shared" si="76"/>
        <v>16.291974276653818</v>
      </c>
      <c r="U130" s="7">
        <f t="shared" si="76"/>
        <v>24.291739638223717</v>
      </c>
      <c r="V130" s="7">
        <f t="shared" si="76"/>
        <v>21.458888778862086</v>
      </c>
      <c r="W130" s="7">
        <f t="shared" si="76"/>
        <v>28.071893979294014</v>
      </c>
      <c r="X130" s="7">
        <f t="shared" si="76"/>
        <v>26.952516808231351</v>
      </c>
      <c r="Y130" s="7">
        <f t="shared" si="76"/>
        <v>42.761702705282779</v>
      </c>
      <c r="Z130" s="7">
        <f t="shared" si="76"/>
        <v>28.235166180401773</v>
      </c>
      <c r="AA130" s="7">
        <f t="shared" si="76"/>
        <v>28.84363401158943</v>
      </c>
      <c r="AB130" s="7">
        <f t="shared" si="76"/>
        <v>29.465214324539179</v>
      </c>
      <c r="AC130" s="7">
        <f t="shared" si="76"/>
        <v>30.100189693232998</v>
      </c>
      <c r="AD130" s="7">
        <f t="shared" si="76"/>
        <v>30.748848781122167</v>
      </c>
      <c r="AE130" s="7">
        <f t="shared" si="76"/>
        <v>31.41148647235535</v>
      </c>
      <c r="AF130" s="7">
        <f t="shared" si="76"/>
        <v>32.088404005834605</v>
      </c>
      <c r="AG130" s="7">
        <f t="shared" si="76"/>
        <v>32.77990911216034</v>
      </c>
      <c r="AH130" s="7">
        <f t="shared" si="76"/>
        <v>33.48631615352739</v>
      </c>
      <c r="AI130" s="7">
        <f t="shared" si="76"/>
        <v>34.207946266635901</v>
      </c>
      <c r="AJ130" s="7">
        <f t="shared" si="76"/>
        <v>34.9451275086819</v>
      </c>
      <c r="AK130" s="7">
        <f t="shared" si="76"/>
        <v>35.698195006493989</v>
      </c>
      <c r="AL130" s="7">
        <f t="shared" si="76"/>
        <v>36.467491108883934</v>
      </c>
      <c r="AM130" s="7">
        <f t="shared" si="76"/>
        <v>37.253365542280378</v>
      </c>
    </row>
    <row r="131" spans="3:39" x14ac:dyDescent="0.25">
      <c r="C131" s="144"/>
      <c r="E131" s="7"/>
      <c r="F131" s="7"/>
      <c r="G131" s="151" t="s">
        <v>95</v>
      </c>
      <c r="H131" s="7">
        <f t="shared" ref="H131:AM131" si="77">-H56</f>
        <v>0</v>
      </c>
      <c r="I131" s="7">
        <f t="shared" si="77"/>
        <v>15.785034755518989</v>
      </c>
      <c r="J131" s="7">
        <f t="shared" si="77"/>
        <v>15.785034755518989</v>
      </c>
      <c r="K131" s="7">
        <f t="shared" si="77"/>
        <v>16.952733136713814</v>
      </c>
      <c r="L131" s="7">
        <f t="shared" si="77"/>
        <v>13.707071968127881</v>
      </c>
      <c r="M131" s="7">
        <f t="shared" si="77"/>
        <v>16.558475346110836</v>
      </c>
      <c r="N131" s="7">
        <f t="shared" si="77"/>
        <v>19.682463770683654</v>
      </c>
      <c r="O131" s="7">
        <f t="shared" si="77"/>
        <v>17.56334294768461</v>
      </c>
      <c r="P131" s="7">
        <f t="shared" si="77"/>
        <v>21.629573784434566</v>
      </c>
      <c r="Q131" s="7">
        <f t="shared" si="77"/>
        <v>27.348127275449659</v>
      </c>
      <c r="R131" s="7">
        <f t="shared" si="77"/>
        <v>14.411963269421847</v>
      </c>
      <c r="S131" s="7">
        <f t="shared" si="77"/>
        <v>31.072902239517479</v>
      </c>
      <c r="T131" s="7">
        <f t="shared" si="77"/>
        <v>16.291974276653818</v>
      </c>
      <c r="U131" s="7">
        <f t="shared" si="77"/>
        <v>24.291739638223717</v>
      </c>
      <c r="V131" s="7">
        <f t="shared" si="77"/>
        <v>21.458888778862086</v>
      </c>
      <c r="W131" s="7">
        <f t="shared" si="77"/>
        <v>28.071893979294014</v>
      </c>
      <c r="X131" s="7">
        <f t="shared" si="77"/>
        <v>26.952516808231351</v>
      </c>
      <c r="Y131" s="7">
        <f t="shared" si="77"/>
        <v>42.761702705282779</v>
      </c>
      <c r="Z131" s="7">
        <f t="shared" si="77"/>
        <v>33.70670912520665</v>
      </c>
      <c r="AA131" s="7">
        <f t="shared" si="77"/>
        <v>34.433088706854853</v>
      </c>
      <c r="AB131" s="7">
        <f t="shared" si="77"/>
        <v>35.175121768487571</v>
      </c>
      <c r="AC131" s="7">
        <f t="shared" si="77"/>
        <v>35.933145642598475</v>
      </c>
      <c r="AD131" s="7">
        <f t="shared" si="77"/>
        <v>36.707504931196468</v>
      </c>
      <c r="AE131" s="7">
        <f t="shared" si="77"/>
        <v>37.498551662463747</v>
      </c>
      <c r="AF131" s="7">
        <f t="shared" si="77"/>
        <v>38.306645450789837</v>
      </c>
      <c r="AG131" s="7">
        <f t="shared" si="77"/>
        <v>39.132153660254353</v>
      </c>
      <c r="AH131" s="7">
        <f t="shared" si="77"/>
        <v>39.975451571632831</v>
      </c>
      <c r="AI131" s="7">
        <f t="shared" si="77"/>
        <v>40.836922553001514</v>
      </c>
      <c r="AJ131" s="7">
        <f t="shared" si="77"/>
        <v>41.716958234018698</v>
      </c>
      <c r="AK131" s="7">
        <f t="shared" si="77"/>
        <v>42.6159586839618</v>
      </c>
      <c r="AL131" s="7">
        <f t="shared" si="77"/>
        <v>43.534332593601178</v>
      </c>
      <c r="AM131" s="7">
        <f t="shared" si="77"/>
        <v>44.472497460993281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96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97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107</v>
      </c>
      <c r="H136" s="7">
        <f t="shared" ref="H136" si="80">-H105</f>
        <v>0</v>
      </c>
      <c r="I136" s="7">
        <f>-I105</f>
        <v>19.197382608710434</v>
      </c>
      <c r="J136" s="7">
        <f t="shared" ref="J136:AM136" si="81">-J105</f>
        <v>22.932484897457844</v>
      </c>
      <c r="K136" s="7">
        <f t="shared" si="81"/>
        <v>18.706387305457252</v>
      </c>
      <c r="L136" s="7">
        <f t="shared" si="81"/>
        <v>21.472521754895897</v>
      </c>
      <c r="M136" s="7">
        <f t="shared" si="81"/>
        <v>28.929678348660619</v>
      </c>
      <c r="N136" s="7">
        <f t="shared" si="81"/>
        <v>23.490160656395865</v>
      </c>
      <c r="O136" s="7">
        <f t="shared" si="81"/>
        <v>22.488383015337313</v>
      </c>
      <c r="P136" s="7">
        <f t="shared" si="81"/>
        <v>21.914907278822561</v>
      </c>
      <c r="Q136" s="7">
        <f t="shared" si="81"/>
        <v>25.12954341803799</v>
      </c>
      <c r="R136" s="7">
        <f t="shared" si="81"/>
        <v>27.922210949156057</v>
      </c>
      <c r="S136" s="7">
        <f t="shared" si="81"/>
        <v>28.050973530167461</v>
      </c>
      <c r="T136" s="7">
        <f t="shared" si="81"/>
        <v>29.108926615915856</v>
      </c>
      <c r="U136" s="7">
        <f t="shared" si="81"/>
        <v>42.624151344006513</v>
      </c>
      <c r="V136" s="7">
        <f t="shared" si="81"/>
        <v>36.332475254421993</v>
      </c>
      <c r="W136" s="7">
        <f t="shared" si="81"/>
        <v>36.216119960555069</v>
      </c>
      <c r="X136" s="7">
        <f t="shared" si="81"/>
        <v>37.152021759710259</v>
      </c>
      <c r="Y136" s="7">
        <f t="shared" si="81"/>
        <v>42.299967486276074</v>
      </c>
      <c r="Z136" s="7">
        <f t="shared" si="81"/>
        <v>36.979585367394385</v>
      </c>
      <c r="AA136" s="7">
        <f t="shared" si="81"/>
        <v>37.776495432061729</v>
      </c>
      <c r="AB136" s="7">
        <f t="shared" si="81"/>
        <v>38.59057890862266</v>
      </c>
      <c r="AC136" s="7">
        <f t="shared" si="81"/>
        <v>39.422205884103477</v>
      </c>
      <c r="AD136" s="7">
        <f t="shared" si="81"/>
        <v>40.271754420905907</v>
      </c>
      <c r="AE136" s="7">
        <f t="shared" si="81"/>
        <v>41.139610728676431</v>
      </c>
      <c r="AF136" s="7">
        <f t="shared" si="81"/>
        <v>42.026169339879409</v>
      </c>
      <c r="AG136" s="7">
        <f t="shared" si="81"/>
        <v>42.931833289153808</v>
      </c>
      <c r="AH136" s="7">
        <f t="shared" si="81"/>
        <v>43.85701429653507</v>
      </c>
      <c r="AI136" s="7">
        <f t="shared" si="81"/>
        <v>44.802132954625399</v>
      </c>
      <c r="AJ136" s="7">
        <f t="shared" si="81"/>
        <v>45.767618919797577</v>
      </c>
      <c r="AK136" s="7">
        <f t="shared" si="81"/>
        <v>46.753911107519215</v>
      </c>
      <c r="AL136" s="7">
        <f t="shared" si="81"/>
        <v>47.761457891886252</v>
      </c>
      <c r="AM136" s="7">
        <f t="shared" si="81"/>
        <v>48.790717309456397</v>
      </c>
    </row>
    <row r="137" spans="3:39" x14ac:dyDescent="0.25">
      <c r="C137" s="144"/>
      <c r="E137" s="7"/>
      <c r="F137" s="7"/>
      <c r="G137" s="151" t="s">
        <v>108</v>
      </c>
      <c r="H137" s="7">
        <f t="shared" ref="H137:AM137" si="82">-H106</f>
        <v>0</v>
      </c>
      <c r="I137" s="7">
        <f t="shared" si="82"/>
        <v>19.197382608710434</v>
      </c>
      <c r="J137" s="7">
        <f t="shared" si="82"/>
        <v>22.932484897457844</v>
      </c>
      <c r="K137" s="7">
        <f t="shared" si="82"/>
        <v>18.706387305457252</v>
      </c>
      <c r="L137" s="7">
        <f t="shared" si="82"/>
        <v>21.472521754895897</v>
      </c>
      <c r="M137" s="7">
        <f t="shared" si="82"/>
        <v>28.929678348660619</v>
      </c>
      <c r="N137" s="7">
        <f t="shared" si="82"/>
        <v>23.490160656395865</v>
      </c>
      <c r="O137" s="7">
        <f t="shared" si="82"/>
        <v>22.488383015337313</v>
      </c>
      <c r="P137" s="7">
        <f t="shared" si="82"/>
        <v>21.914907278822561</v>
      </c>
      <c r="Q137" s="7">
        <f t="shared" si="82"/>
        <v>25.12954341803799</v>
      </c>
      <c r="R137" s="7">
        <f t="shared" si="82"/>
        <v>27.922210949156057</v>
      </c>
      <c r="S137" s="7">
        <f t="shared" si="82"/>
        <v>28.050973530167461</v>
      </c>
      <c r="T137" s="7">
        <f t="shared" si="82"/>
        <v>29.108926615915856</v>
      </c>
      <c r="U137" s="7">
        <f t="shared" si="82"/>
        <v>42.624151344006513</v>
      </c>
      <c r="V137" s="7">
        <f t="shared" si="82"/>
        <v>36.332475254421993</v>
      </c>
      <c r="W137" s="7">
        <f t="shared" si="82"/>
        <v>36.216119960555069</v>
      </c>
      <c r="X137" s="7">
        <f t="shared" si="82"/>
        <v>37.152021759710259</v>
      </c>
      <c r="Y137" s="7">
        <f t="shared" si="82"/>
        <v>42.299967486276074</v>
      </c>
      <c r="Z137" s="7">
        <f t="shared" si="82"/>
        <v>40.127920582017474</v>
      </c>
      <c r="AA137" s="7">
        <f t="shared" si="82"/>
        <v>40.992677270559952</v>
      </c>
      <c r="AB137" s="7">
        <f t="shared" si="82"/>
        <v>41.876069465740514</v>
      </c>
      <c r="AC137" s="7">
        <f t="shared" si="82"/>
        <v>42.778498762727217</v>
      </c>
      <c r="AD137" s="7">
        <f t="shared" si="82"/>
        <v>43.700375411063987</v>
      </c>
      <c r="AE137" s="7">
        <f t="shared" si="82"/>
        <v>44.642118501172412</v>
      </c>
      <c r="AF137" s="7">
        <f t="shared" si="82"/>
        <v>45.604156154872676</v>
      </c>
      <c r="AG137" s="7">
        <f t="shared" si="82"/>
        <v>46.586925720010179</v>
      </c>
      <c r="AH137" s="7">
        <f t="shared" si="82"/>
        <v>47.590873969276394</v>
      </c>
      <c r="AI137" s="7">
        <f t="shared" si="82"/>
        <v>48.616457303314299</v>
      </c>
      <c r="AJ137" s="7">
        <f t="shared" si="82"/>
        <v>49.664141958200723</v>
      </c>
      <c r="AK137" s="7">
        <f t="shared" si="82"/>
        <v>50.734404217399948</v>
      </c>
      <c r="AL137" s="7">
        <f t="shared" si="82"/>
        <v>51.827730628284918</v>
      </c>
      <c r="AM137" s="7">
        <f t="shared" si="82"/>
        <v>52.944618223324454</v>
      </c>
    </row>
  </sheetData>
  <pageMargins left="0.7" right="0.7" top="0.75" bottom="0.75" header="0.3" footer="0.3"/>
  <pageSetup paperSize="3" scale="55" orientation="landscape" r:id="rId1"/>
  <headerFooter>
    <oddFooter>&amp;L&amp;D&amp;C&amp;F&amp;RPage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topLeftCell="Y28" zoomScale="85" zoomScaleNormal="85" workbookViewId="0">
      <selection activeCell="J10" sqref="J10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123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101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102</v>
      </c>
      <c r="AE7" s="22" t="s">
        <v>40</v>
      </c>
      <c r="AF7" s="22" t="s">
        <v>103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104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101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105</v>
      </c>
      <c r="AD13" s="22" t="s">
        <v>102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BDE275-3D5C-4744-A5D2-BD032DA2A2A3}"/>
</file>

<file path=customXml/itemProps2.xml><?xml version="1.0" encoding="utf-8"?>
<ds:datastoreItem xmlns:ds="http://schemas.openxmlformats.org/officeDocument/2006/customXml" ds:itemID="{A9A8ABAA-C99A-46DD-BC9C-7B312BC9947D}"/>
</file>

<file path=customXml/itemProps3.xml><?xml version="1.0" encoding="utf-8"?>
<ds:datastoreItem xmlns:ds="http://schemas.openxmlformats.org/officeDocument/2006/customXml" ds:itemID="{6686D6E8-888E-46B3-B97A-63619012AE7F}"/>
</file>

<file path=customXml/itemProps4.xml><?xml version="1.0" encoding="utf-8"?>
<ds:datastoreItem xmlns:ds="http://schemas.openxmlformats.org/officeDocument/2006/customXml" ds:itemID="{D2645446-3578-43C8-8885-96EED94390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</vt:lpstr>
      <vt:lpstr>Figure 2 </vt:lpstr>
      <vt:lpstr>Rock River I Economics</vt:lpstr>
      <vt:lpstr>Rock River I</vt:lpstr>
      <vt:lpstr>'Rock River I Economics'!Print_Area</vt:lpstr>
      <vt:lpstr>'Table 1'!Print_Area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Burns, Thomas (PacifiCorp)</cp:lastModifiedBy>
  <cp:lastPrinted>2023-02-27T23:51:59Z</cp:lastPrinted>
  <dcterms:created xsi:type="dcterms:W3CDTF">2019-01-09T20:26:02Z</dcterms:created>
  <dcterms:modified xsi:type="dcterms:W3CDTF">2023-02-28T03:33:24Z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