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\Pacificorp Tax\Regulation\Rate Cases\Washington\WA GRC 2024-2025\1 - Original Filing\Tax Model\To Regulation\"/>
    </mc:Choice>
  </mc:AlternateContent>
  <xr:revisionPtr revIDLastSave="0" documentId="14_{46C1D13A-B210-4ECC-9B4F-F82B13D56203}" xr6:coauthVersionLast="47" xr6:coauthVersionMax="47" xr10:uidLastSave="{00000000-0000-0000-0000-000000000000}"/>
  <bookViews>
    <workbookView xWindow="-28920" yWindow="-120" windowWidth="29040" windowHeight="15840" tabRatio="708" xr2:uid="{00000000-000D-0000-FFFF-FFFF00000000}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1" r:id="rId8"/>
    <sheet name="SCHMDT" sheetId="12" r:id="rId9"/>
    <sheet name="41010" sheetId="13" r:id="rId10"/>
    <sheet name="41110" sheetId="14" r:id="rId11"/>
    <sheet name="282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ACEDREVGR" hidden="1">'[3]Revenue-monthly'!#REF!</definedName>
    <definedName name="__123Graph_B" hidden="1">[2]Inputs!#REF!</definedName>
    <definedName name="__123Graph_BCEDREVGR" hidden="1">'[3]Revenue-monthly'!#REF!</definedName>
    <definedName name="__123Graph_D" hidden="1">[2]Inputs!#REF!</definedName>
    <definedName name="__123Graph_E" hidden="1">'[3]Revenue-monthly'!#REF!</definedName>
    <definedName name="__123Graph_F" hidden="1">'[3]Revenue-monthly'!#REF!</definedName>
    <definedName name="__123Graph_X" hidden="1">'[3]Revenue-monthly'!$A$12:$A$23</definedName>
    <definedName name="__123Graph_XCEDREVGR" hidden="1">'[3]Revenue-monthly'!$A$12:$A$23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1__123Graph_ACONTRACT_BY_B_U" hidden="1">'[5]QRE Charts'!$D$275:$Q$275</definedName>
    <definedName name="_10__123Graph_BQRE_S_BY_TYPE" hidden="1">'[5]QRE''s'!$D$100:$R$100</definedName>
    <definedName name="_100_SUM">#REF!</definedName>
    <definedName name="_11__123Graph_BSENS_COMPARISON" hidden="1">'[5]QRE Charts'!$E$366:$O$366</definedName>
    <definedName name="_12__123Graph_BSUPPLIES_BY_B_U" hidden="1">'[5]QRE Charts'!$D$250:$Q$250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7__123Graph_CQRE_S_BY_TYPE" hidden="1">'[5]QRE''s'!$D$101:$R$101</definedName>
    <definedName name="_18__123Graph_CSENS_COMPARISON" hidden="1">'[5]QRE Charts'!$E$367:$O$367</definedName>
    <definedName name="_19__123Graph_CSUPPLIES_BY_B_U" hidden="1">'[5]QRE Charts'!$D$251:$Q$251</definedName>
    <definedName name="_2__123Graph_AQRE_S_BY_CO." hidden="1">'[5]QRE Charts'!$D$301:$R$301</definedName>
    <definedName name="_20__123Graph_CWAGES_BY_B_U" hidden="1">'[5]QRE Charts'!$D$225:$R$225</definedName>
    <definedName name="_21__123Graph_DCONTRACT_BY_B_U" hidden="1">'[5]QRE Charts'!$D$278:$Q$278</definedName>
    <definedName name="_22__123Graph_DQRE_S_BY_CO." hidden="1">'[5]QRE Charts'!$D$304:$R$304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__123Graph_ASENS_COMPARISON" hidden="1">'[5]QRE Charts'!$E$365:$O$365</definedName>
    <definedName name="_5__123Graph_ASUPPLIES_BY_B_U" hidden="1">'[5]QRE Charts'!$D$249:$Q$249</definedName>
    <definedName name="_6__123Graph_ATAX_CREDIT" hidden="1">'[5]QRE Charts'!$D$332:$D$342</definedName>
    <definedName name="_7__123Graph_AWAGES_BY_B_U" hidden="1">'[5]QRE Charts'!$D$223:$R$223</definedName>
    <definedName name="_8__123Graph_BCONTRACT_BY_B_U" hidden="1">'[5]QRE Charts'!$D$276:$Q$276</definedName>
    <definedName name="_9__123Graph_BQRE_S_BY_CO." hidden="1">'[5]QRE Charts'!$D$302:$R$302</definedName>
    <definedName name="_DAT1">#REF!</definedName>
    <definedName name="_DAT11">[6]Sheet1!#REF!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hidden="1">#REF!</definedName>
    <definedName name="_xlnm._FilterDatabase" localSheetId="5" hidden="1">'Accumulated Deferred Income Tax'!$A$2:$P$245</definedName>
    <definedName name="_xlnm._FilterDatabase" localSheetId="3" hidden="1">'Current Income Tax Expense'!$A$2:$P$232</definedName>
    <definedName name="_xlnm._FilterDatabase" localSheetId="4" hidden="1">'Deferred Income Tax Expense'!$A$2:$O$226</definedName>
    <definedName name="_xlnm._FilterDatabase" hidden="1">'[7]3 - 2004 Budg Recap'!$A$5:$K$16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nofill" hidden="1">[8]A!#REF!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ctTable">[9]Variables!$AK$42:$AK$396</definedName>
    <definedName name="Additions_by_Function_Project_State_Month">'[10]Apr 05 - Mar 06 Adds'!#REF!</definedName>
    <definedName name="adf" hidden="1">{#N/A,#N/A,FALSE,"Summary";#N/A,#N/A,FALSE,"SmPlants";#N/A,#N/A,FALSE,"Utah";#N/A,#N/A,FALSE,"Idaho";#N/A,#N/A,FALSE,"Lewis River";#N/A,#N/A,FALSE,"NrthUmpq";#N/A,#N/A,FALSE,"KlamRog"}</definedName>
    <definedName name="Adjs2avg">[11]Inputs!$L$255:'[11]Inputs'!$T$505</definedName>
    <definedName name="aftertax_ror">[12]Utah!#REF!</definedName>
    <definedName name="APR">[1]Jan!#REF!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[11]UTCR!$AC$22:$AQ$108</definedName>
    <definedName name="AverageFuelCost">#REF!</definedName>
    <definedName name="AverageInput">[11]Inputs!$F$3:$I$1722</definedName>
    <definedName name="AvgFactorCopy">#REF!</definedName>
    <definedName name="AvgFactors">[13]Factors!$B$3:$P$99</definedName>
    <definedName name="b" hidden="1">{#N/A,#N/A,FALSE,"Actual";#N/A,#N/A,FALSE,"Normalized";#N/A,#N/A,FALSE,"Electric Actual";#N/A,#N/A,FALSE,"Electric Normalized"}</definedName>
    <definedName name="B1_Print">'[14]Cash Balance'!#REF!</definedName>
    <definedName name="Bottom">[15]Variance!#REF!</definedName>
    <definedName name="budsum2">[16]Att1!#REF!</definedName>
    <definedName name="bump">[12]Utah!#REF!</definedName>
    <definedName name="C_">'[17]Other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nversion">[18]Conversion!$A$2:$E$1253</definedName>
    <definedName name="Cost">#REF!</definedName>
    <definedName name="CustNames">[19]Codes!$F$1:$H$121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E">[20]Jan!#REF!</definedName>
    <definedName name="dd" hidden="1">#REF!</definedName>
    <definedName name="debt">[12]Utah!#REF!</definedName>
    <definedName name="debt_cost">[12]Utah!#REF!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Method">[11]Variables!$AB$2</definedName>
    <definedName name="FactorType">[13]Variables!$AK$2:$AL$12</definedName>
    <definedName name="fdf" hidden="1">{#N/A,#N/A,FALSE,"CHECKREQ"}</definedName>
    <definedName name="FEB">[1]Jan!#REF!</definedName>
    <definedName name="FedTax">[12]Utah!#REF!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ross_up_factor">[21]Variables!$D$34</definedName>
    <definedName name="GWI_Annualized">#REF!</definedName>
    <definedName name="GWI_Proforma">#REF!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>'[17]Other States WZAMRT98'!#REF!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[13]Variables!$AL$15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[22]Variables!$B$7</definedName>
    <definedName name="LastCell">[15]Variance!#REF!</definedName>
    <definedName name="limcount" hidden="1">1</definedName>
    <definedName name="ListOffset" hidden="1">1</definedName>
    <definedName name="MAR">[1]Jan!#REF!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D_High1">'[15]Master Data'!$A$2</definedName>
    <definedName name="MD_Low1">'[15]Master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[11]Inputs!#REF!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 hidden="1">[8]A!#REF!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Overall_ROR">[21]Variables!$E$11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[21]Variables!$C$10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[12]Utah!#REF!</definedName>
    <definedName name="pref_cost">[12]Utah!#REF!</definedName>
    <definedName name="PrefCost">#REF!</definedName>
    <definedName name="Pretax_ror">[12]Utah!#REF!</definedName>
    <definedName name="PricingInfo" hidden="1">[24]Inputs!#REF!</definedName>
    <definedName name="_xlnm.Print_Area" localSheetId="10">'41110'!$A$1:$G$34</definedName>
    <definedName name="_xlnm.Print_Area" localSheetId="5">'Accumulated Deferred Income Tax'!$A$3:$P$278</definedName>
    <definedName name="_xlnm.Print_Area" localSheetId="3">'Current Income Tax Expense'!$A$1:$P$232</definedName>
    <definedName name="_xlnm.Print_Area" localSheetId="4">'Deferred Income Tax Expense'!$A$1:$O$230</definedName>
    <definedName name="_xlnm.Print_Area" localSheetId="2">'Results Summary (ADIT)'!$A$1:$I$101</definedName>
    <definedName name="_xlnm.Print_Area" localSheetId="1">'Results Summary (DIT EXP)'!$A$1:$I$53</definedName>
    <definedName name="_xlnm.Print_Area" localSheetId="0">'Results Summary (SCH M)'!$A$1:$I$105</definedName>
    <definedName name="_xlnm.Print_Area" localSheetId="7">SCHMAT!$A$1:$G$34</definedName>
    <definedName name="_xlnm.Print_Area" localSheetId="8">SCHMDT!$A$1:$I$36</definedName>
    <definedName name="Print_Area_MI">#REF!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q" hidden="1">#REF!</definedName>
    <definedName name="qqq" hidden="1">{#N/A,#N/A,FALSE,"schA"}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[12]Utah!#REF!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"3X9515H6NMHHR47UHVC5TXHCB"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[15]Variance!#REF!</definedName>
    <definedName name="ST_Top1">[15]Variance!#REF!</definedName>
    <definedName name="ST_Top2">[15]Variance!#REF!</definedName>
    <definedName name="ST_Top3">'[14]Cash Balance'!#REF!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teTax">[12]Utah!#REF!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[25]BW!$A$1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est" hidden="1">{#N/A,#N/A,FALSE,"Summary EPS";#N/A,#N/A,FALSE,"1st Qtr Electric";#N/A,#N/A,FALSE,"1st Qtr Australia";#N/A,#N/A,FALSE,"1st Qtr Telecom";#N/A,#N/A,FALSE,"1st QTR Other"}</definedName>
    <definedName name="TEST1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nadj_Op_revenue">[21]Summary!$B$37</definedName>
    <definedName name="Unadj_rate_base">[21]Summary!$B$64</definedName>
    <definedName name="Unadj_ROE">[21]Summary!$B$67</definedName>
    <definedName name="UnadjBegEnd">#REF!</definedName>
    <definedName name="UnadjYE">#REF!</definedName>
    <definedName name="uncollectible_perc">[27]Variables!$D$20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[13]Variables!$AK$43:$AK$376</definedName>
    <definedName name="ValidFactor">#REF!</definedName>
    <definedName name="w" hidden="1">#REF!</definedName>
    <definedName name="WA_rev_tax_perc">[27]Variables!$D$22</definedName>
    <definedName name="WAAllocMethod">#REF!</definedName>
    <definedName name="WARateBase">#REF!</definedName>
    <definedName name="WARevenueTax">#REF!</definedName>
    <definedName name="Weighted_cost_debt">[21]Variables!$E$8</definedName>
    <definedName name="Weighted_cost_pref">[21]Variables!$E$9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[27]Variables!$D$21</definedName>
    <definedName name="www" hidden="1">{#N/A,#N/A,FALSE,"schA"}</definedName>
    <definedName name="WYEAllocMethod">#REF!</definedName>
    <definedName name="WYERateBase">#REF!</definedName>
    <definedName name="WYWAllocMethod">#REF!</definedName>
    <definedName name="WYWRateBase">#REF!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arEndInput">[11]Inputs!$A$3:$D$1671</definedName>
    <definedName name="YEFactorCopy">#REF!</definedName>
    <definedName name="YEFactors">[13]Factors!$S$3:$AG$99</definedName>
    <definedName name="YTD">'[28]Actuals - Data Input'!#REF!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6D5E97F_8C9B_487E_BF16_975792C15482_.wvu.FilterData" hidden="1">#REF!</definedName>
    <definedName name="Z_1ADFA915_E517_44CA_AE12_B3FCA710D98D_.wvu.FilterDat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B5949F76_D4A6_408D_B4D9_E074BEB7FBBC_.wvu.FilterData" hidden="1">#REF!</definedName>
    <definedName name="Z_BF75FF89_03D8_4DB8_AE0E_0E2B86BFB998_.wvu.Rows" hidden="1">'[29]Report Distribution'!#REF!</definedName>
    <definedName name="Z_C9973EFB_CE14_44BB_BC9B_98FD9E1841AA_.wvu.FilterData" hidden="1">#REF!</definedName>
    <definedName name="Z_DE0117F4_0A48_47D9_9D64_C85E2A23A245_.wvu.Rows" hidden="1">#REF!</definedName>
    <definedName name="ZA">'[30] annual balance '!#REF!</definedName>
    <definedName name="zz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K18" i="4"/>
  <c r="K19" i="4"/>
  <c r="K173" i="4"/>
  <c r="N13" i="3"/>
  <c r="O13" i="3" s="1"/>
  <c r="N41" i="3"/>
  <c r="O41" i="3" s="1"/>
  <c r="N171" i="3"/>
  <c r="O171" i="3" s="1"/>
  <c r="N145" i="2"/>
  <c r="O145" i="2" s="1"/>
  <c r="P145" i="2" s="1"/>
  <c r="O226" i="2"/>
  <c r="B25" i="15"/>
  <c r="B24" i="15"/>
  <c r="B23" i="15"/>
  <c r="H121" i="2" l="1"/>
  <c r="H122" i="2"/>
  <c r="H123" i="2"/>
  <c r="H124" i="2"/>
  <c r="H125" i="2"/>
  <c r="H126" i="2"/>
  <c r="H127" i="2"/>
  <c r="H128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F11" i="2"/>
  <c r="P3" i="2" l="1"/>
  <c r="N221" i="2" l="1"/>
  <c r="M221" i="2"/>
  <c r="O3" i="2" l="1"/>
  <c r="O221" i="2"/>
  <c r="B29" i="15" l="1"/>
  <c r="F29" i="15"/>
  <c r="G29" i="15"/>
  <c r="H29" i="15"/>
  <c r="D29" i="15"/>
  <c r="E29" i="15"/>
  <c r="C29" i="15"/>
  <c r="B30" i="15"/>
  <c r="F30" i="15"/>
  <c r="G30" i="15"/>
  <c r="H30" i="15"/>
  <c r="D30" i="15"/>
  <c r="E30" i="15"/>
  <c r="C30" i="15"/>
  <c r="B35" i="15"/>
  <c r="F35" i="15"/>
  <c r="G35" i="15"/>
  <c r="H35" i="15"/>
  <c r="D35" i="15"/>
  <c r="E35" i="15"/>
  <c r="C35" i="15"/>
  <c r="B36" i="15"/>
  <c r="F36" i="15"/>
  <c r="G36" i="15"/>
  <c r="H36" i="15"/>
  <c r="D36" i="15"/>
  <c r="E36" i="15"/>
  <c r="C36" i="15"/>
  <c r="B37" i="15"/>
  <c r="F37" i="15"/>
  <c r="G37" i="15"/>
  <c r="H37" i="15"/>
  <c r="D37" i="15"/>
  <c r="E37" i="15"/>
  <c r="C37" i="15"/>
  <c r="C26" i="15"/>
  <c r="E26" i="15"/>
  <c r="D26" i="15"/>
  <c r="H26" i="15"/>
  <c r="G26" i="15"/>
  <c r="F26" i="15"/>
  <c r="B26" i="15"/>
  <c r="D10" i="15" l="1"/>
  <c r="C7" i="14"/>
  <c r="C8" i="11"/>
  <c r="K200" i="3" l="1"/>
  <c r="I200" i="3"/>
  <c r="G200" i="3"/>
  <c r="E200" i="3"/>
  <c r="C200" i="3"/>
  <c r="B200" i="3"/>
  <c r="A200" i="3"/>
  <c r="K96" i="3"/>
  <c r="G96" i="3"/>
  <c r="E96" i="3"/>
  <c r="C96" i="3"/>
  <c r="B96" i="3"/>
  <c r="A96" i="3"/>
  <c r="K195" i="3"/>
  <c r="G195" i="3"/>
  <c r="E195" i="3"/>
  <c r="C195" i="3"/>
  <c r="B195" i="3"/>
  <c r="A195" i="3"/>
  <c r="H207" i="2"/>
  <c r="H195" i="3" s="1"/>
  <c r="H109" i="2"/>
  <c r="H96" i="3" s="1"/>
  <c r="B10" i="12"/>
  <c r="I6" i="15"/>
  <c r="I7" i="15"/>
  <c r="I8" i="15"/>
  <c r="I29" i="15" s="1"/>
  <c r="I9" i="15"/>
  <c r="I30" i="15" s="1"/>
  <c r="I11" i="15"/>
  <c r="I12" i="15"/>
  <c r="I13" i="15"/>
  <c r="I14" i="15"/>
  <c r="I35" i="15" s="1"/>
  <c r="I15" i="15"/>
  <c r="I36" i="15" s="1"/>
  <c r="I16" i="15"/>
  <c r="I37" i="15" s="1"/>
  <c r="I5" i="15"/>
  <c r="I26" i="15" s="1"/>
  <c r="C25" i="15"/>
  <c r="C24" i="15"/>
  <c r="C23" i="15"/>
  <c r="C17" i="15"/>
  <c r="C19" i="15" s="1"/>
  <c r="A102" i="3"/>
  <c r="I213" i="3"/>
  <c r="F195" i="3" l="1"/>
  <c r="F96" i="3"/>
  <c r="I10" i="15"/>
  <c r="C6" i="13"/>
  <c r="C8" i="13"/>
  <c r="C8" i="12"/>
  <c r="B12" i="13" l="1"/>
  <c r="E12" i="13"/>
  <c r="D11" i="14" l="1"/>
  <c r="C11" i="14"/>
  <c r="E11" i="14"/>
  <c r="J2" i="3"/>
  <c r="F2" i="3"/>
  <c r="G22" i="13" l="1"/>
  <c r="G21" i="13"/>
  <c r="G20" i="13"/>
  <c r="G12" i="13"/>
  <c r="G16" i="13" s="1"/>
  <c r="G34" i="12"/>
  <c r="G23" i="12"/>
  <c r="G22" i="12"/>
  <c r="G21" i="12"/>
  <c r="G13" i="12"/>
  <c r="G17" i="12" s="1"/>
  <c r="H25" i="15" l="1"/>
  <c r="H24" i="15"/>
  <c r="H23" i="15"/>
  <c r="H17" i="15"/>
  <c r="H19" i="15" s="1"/>
  <c r="E20" i="14"/>
  <c r="C20" i="14"/>
  <c r="D20" i="14"/>
  <c r="E21" i="14"/>
  <c r="C21" i="14"/>
  <c r="D21" i="14"/>
  <c r="E22" i="14"/>
  <c r="C22" i="14"/>
  <c r="D22" i="14"/>
  <c r="B22" i="14"/>
  <c r="B21" i="14"/>
  <c r="B20" i="14"/>
  <c r="B20" i="13"/>
  <c r="E20" i="13"/>
  <c r="F20" i="13"/>
  <c r="C20" i="13"/>
  <c r="D20" i="13"/>
  <c r="B21" i="13"/>
  <c r="E21" i="13"/>
  <c r="F21" i="13"/>
  <c r="C21" i="13"/>
  <c r="D21" i="13"/>
  <c r="B22" i="13"/>
  <c r="E22" i="13"/>
  <c r="F22" i="13"/>
  <c r="C22" i="13"/>
  <c r="D22" i="13"/>
  <c r="E21" i="12"/>
  <c r="F21" i="12"/>
  <c r="C21" i="12"/>
  <c r="D21" i="12"/>
  <c r="B22" i="12"/>
  <c r="E22" i="12"/>
  <c r="F22" i="12"/>
  <c r="C22" i="12"/>
  <c r="D22" i="12"/>
  <c r="B23" i="12"/>
  <c r="E23" i="12"/>
  <c r="F23" i="12"/>
  <c r="C23" i="12"/>
  <c r="D23" i="12"/>
  <c r="E20" i="11"/>
  <c r="C20" i="11"/>
  <c r="D20" i="11"/>
  <c r="B21" i="11"/>
  <c r="E21" i="11"/>
  <c r="C21" i="11"/>
  <c r="D21" i="11"/>
  <c r="B22" i="11"/>
  <c r="E22" i="11"/>
  <c r="C22" i="11"/>
  <c r="D22" i="11"/>
  <c r="F23" i="15"/>
  <c r="G23" i="15"/>
  <c r="D23" i="15"/>
  <c r="E23" i="15"/>
  <c r="F24" i="15"/>
  <c r="G24" i="15"/>
  <c r="D24" i="15"/>
  <c r="E24" i="15"/>
  <c r="F25" i="15"/>
  <c r="G25" i="15"/>
  <c r="D25" i="15"/>
  <c r="E25" i="15"/>
  <c r="G17" i="15"/>
  <c r="G19" i="15" s="1"/>
  <c r="F12" i="13"/>
  <c r="F16" i="13" s="1"/>
  <c r="F13" i="12"/>
  <c r="F17" i="12" s="1"/>
  <c r="F34" i="12"/>
  <c r="H5" i="12"/>
  <c r="I207" i="2" s="1"/>
  <c r="H5" i="13"/>
  <c r="I195" i="3" l="1"/>
  <c r="J195" i="3" s="1"/>
  <c r="J207" i="2"/>
  <c r="A97" i="3" l="1"/>
  <c r="B97" i="3"/>
  <c r="C97" i="3"/>
  <c r="E97" i="3"/>
  <c r="F97" i="3"/>
  <c r="G97" i="3"/>
  <c r="K97" i="3"/>
  <c r="A98" i="3"/>
  <c r="B98" i="3"/>
  <c r="C98" i="3"/>
  <c r="E98" i="3"/>
  <c r="F98" i="3"/>
  <c r="G98" i="3"/>
  <c r="K98" i="3"/>
  <c r="A99" i="3"/>
  <c r="B99" i="3"/>
  <c r="C99" i="3"/>
  <c r="E99" i="3"/>
  <c r="F99" i="3"/>
  <c r="G99" i="3"/>
  <c r="K99" i="3"/>
  <c r="A100" i="3"/>
  <c r="B100" i="3"/>
  <c r="C100" i="3"/>
  <c r="E100" i="3"/>
  <c r="F100" i="3"/>
  <c r="G100" i="3"/>
  <c r="K100" i="3"/>
  <c r="F196" i="3"/>
  <c r="G196" i="3"/>
  <c r="K196" i="3"/>
  <c r="F197" i="3"/>
  <c r="G197" i="3"/>
  <c r="K197" i="3"/>
  <c r="F198" i="3"/>
  <c r="G198" i="3"/>
  <c r="K198" i="3"/>
  <c r="F199" i="3"/>
  <c r="G199" i="3"/>
  <c r="K199" i="3"/>
  <c r="E199" i="3"/>
  <c r="C199" i="3"/>
  <c r="B199" i="3"/>
  <c r="A199" i="3"/>
  <c r="E198" i="3"/>
  <c r="C198" i="3"/>
  <c r="B198" i="3"/>
  <c r="A198" i="3"/>
  <c r="E197" i="3"/>
  <c r="C197" i="3"/>
  <c r="B197" i="3"/>
  <c r="A197" i="3"/>
  <c r="E196" i="3"/>
  <c r="C196" i="3"/>
  <c r="B196" i="3"/>
  <c r="A196" i="3"/>
  <c r="I121" i="2"/>
  <c r="I120" i="2"/>
  <c r="I20" i="2"/>
  <c r="I16" i="2"/>
  <c r="I17" i="2"/>
  <c r="H110" i="2" l="1"/>
  <c r="H97" i="3" s="1"/>
  <c r="I19" i="2"/>
  <c r="E16" i="13" l="1"/>
  <c r="F6" i="14"/>
  <c r="E13" i="12"/>
  <c r="E17" i="12" s="1"/>
  <c r="H7" i="12"/>
  <c r="F7" i="11"/>
  <c r="F11" i="11"/>
  <c r="H10" i="13" l="1"/>
  <c r="H6" i="12"/>
  <c r="I208" i="2" l="1"/>
  <c r="I196" i="3" s="1"/>
  <c r="F7" i="14"/>
  <c r="H8" i="13"/>
  <c r="H8" i="12"/>
  <c r="H209" i="2"/>
  <c r="H197" i="3" s="1"/>
  <c r="H111" i="2"/>
  <c r="H98" i="3" s="1"/>
  <c r="F8" i="11"/>
  <c r="J116" i="4"/>
  <c r="M106" i="4"/>
  <c r="O106" i="4" s="1"/>
  <c r="M107" i="4"/>
  <c r="O107" i="4" s="1"/>
  <c r="J118" i="4"/>
  <c r="J117" i="4"/>
  <c r="P35" i="5"/>
  <c r="F5" i="14"/>
  <c r="F5" i="11"/>
  <c r="F6" i="11"/>
  <c r="H165" i="2"/>
  <c r="H153" i="3" s="1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G25" i="11" s="1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I26" i="12" s="1"/>
  <c r="P19" i="5"/>
  <c r="P18" i="5"/>
  <c r="P17" i="5"/>
  <c r="P16" i="5"/>
  <c r="P15" i="5"/>
  <c r="P14" i="5"/>
  <c r="P13" i="5"/>
  <c r="P12" i="5"/>
  <c r="L126" i="2" s="1"/>
  <c r="N126" i="2" s="1"/>
  <c r="P11" i="5"/>
  <c r="P10" i="5"/>
  <c r="P9" i="5"/>
  <c r="P8" i="5"/>
  <c r="P7" i="5"/>
  <c r="P6" i="5"/>
  <c r="P5" i="5"/>
  <c r="P4" i="5"/>
  <c r="P3" i="5"/>
  <c r="J27" i="15"/>
  <c r="H277" i="4"/>
  <c r="H256" i="4"/>
  <c r="I256" i="4" s="1"/>
  <c r="K256" i="4" s="1"/>
  <c r="H260" i="4"/>
  <c r="I260" i="4" s="1"/>
  <c r="K260" i="4" s="1"/>
  <c r="H266" i="4"/>
  <c r="I266" i="4" s="1"/>
  <c r="K266" i="4" s="1"/>
  <c r="H267" i="4"/>
  <c r="I267" i="4" s="1"/>
  <c r="J267" i="4" s="1"/>
  <c r="J120" i="4"/>
  <c r="I174" i="3"/>
  <c r="M144" i="4"/>
  <c r="O144" i="4" s="1"/>
  <c r="K171" i="3"/>
  <c r="L171" i="3" s="1"/>
  <c r="I171" i="3"/>
  <c r="G171" i="3"/>
  <c r="E171" i="3"/>
  <c r="D171" i="3"/>
  <c r="C171" i="3"/>
  <c r="B171" i="3"/>
  <c r="A171" i="3"/>
  <c r="K16" i="3"/>
  <c r="L16" i="3" s="1"/>
  <c r="I16" i="3"/>
  <c r="G16" i="3"/>
  <c r="E16" i="3"/>
  <c r="D16" i="3"/>
  <c r="C16" i="3"/>
  <c r="B16" i="3"/>
  <c r="A16" i="3"/>
  <c r="K15" i="3"/>
  <c r="I15" i="3"/>
  <c r="G15" i="3"/>
  <c r="E15" i="3"/>
  <c r="D15" i="3"/>
  <c r="C15" i="3"/>
  <c r="B15" i="3"/>
  <c r="A15" i="3"/>
  <c r="K13" i="3"/>
  <c r="L13" i="3" s="1"/>
  <c r="I13" i="3"/>
  <c r="G13" i="3"/>
  <c r="E13" i="3"/>
  <c r="D13" i="3"/>
  <c r="C13" i="3"/>
  <c r="B13" i="3"/>
  <c r="A13" i="3"/>
  <c r="K41" i="3"/>
  <c r="I41" i="3"/>
  <c r="G41" i="3"/>
  <c r="E41" i="3"/>
  <c r="D41" i="3"/>
  <c r="C41" i="3"/>
  <c r="B41" i="3"/>
  <c r="A41" i="3"/>
  <c r="K143" i="3"/>
  <c r="L143" i="3" s="1"/>
  <c r="I143" i="3"/>
  <c r="G143" i="3"/>
  <c r="E143" i="3"/>
  <c r="D143" i="3"/>
  <c r="C143" i="3"/>
  <c r="B143" i="3"/>
  <c r="A143" i="3"/>
  <c r="K142" i="3"/>
  <c r="I142" i="3"/>
  <c r="G142" i="3"/>
  <c r="E142" i="3"/>
  <c r="D142" i="3"/>
  <c r="C142" i="3"/>
  <c r="B142" i="3"/>
  <c r="A142" i="3"/>
  <c r="L183" i="2"/>
  <c r="N183" i="2" s="1"/>
  <c r="H8" i="2"/>
  <c r="H227" i="2"/>
  <c r="J227" i="2" s="1"/>
  <c r="H50" i="2"/>
  <c r="H37" i="3" s="1"/>
  <c r="H226" i="2"/>
  <c r="F51" i="3"/>
  <c r="H67" i="2"/>
  <c r="F81" i="3"/>
  <c r="H19" i="2"/>
  <c r="H6" i="3" s="1"/>
  <c r="H29" i="2"/>
  <c r="H16" i="3" s="1"/>
  <c r="H47" i="2"/>
  <c r="H80" i="2"/>
  <c r="H6" i="2"/>
  <c r="J6" i="2" s="1"/>
  <c r="H24" i="2"/>
  <c r="H179" i="2"/>
  <c r="F121" i="3"/>
  <c r="D68" i="6"/>
  <c r="H96" i="2"/>
  <c r="H83" i="3" s="1"/>
  <c r="F134" i="3"/>
  <c r="F151" i="3"/>
  <c r="F44" i="3"/>
  <c r="F82" i="3"/>
  <c r="H134" i="2"/>
  <c r="F171" i="3"/>
  <c r="H21" i="2"/>
  <c r="H8" i="3" s="1"/>
  <c r="H102" i="2"/>
  <c r="F64" i="3"/>
  <c r="H103" i="2"/>
  <c r="F61" i="3"/>
  <c r="F118" i="3"/>
  <c r="F160" i="3"/>
  <c r="H54" i="2"/>
  <c r="F187" i="3"/>
  <c r="H99" i="2"/>
  <c r="F186" i="3"/>
  <c r="F133" i="3"/>
  <c r="H107" i="2"/>
  <c r="F192" i="3"/>
  <c r="H187" i="2"/>
  <c r="H175" i="3" s="1"/>
  <c r="H155" i="2"/>
  <c r="J155" i="2" s="1"/>
  <c r="F107" i="3"/>
  <c r="H40" i="2"/>
  <c r="F136" i="3"/>
  <c r="H190" i="2"/>
  <c r="F72" i="3"/>
  <c r="H201" i="2"/>
  <c r="H189" i="3" s="1"/>
  <c r="F119" i="3"/>
  <c r="H176" i="2"/>
  <c r="H164" i="3" s="1"/>
  <c r="H108" i="2"/>
  <c r="H95" i="3" s="1"/>
  <c r="H129" i="2"/>
  <c r="H117" i="3" s="1"/>
  <c r="F184" i="3"/>
  <c r="I80" i="8"/>
  <c r="I84" i="8"/>
  <c r="I86" i="8"/>
  <c r="I87" i="8"/>
  <c r="I77" i="8"/>
  <c r="G78" i="8"/>
  <c r="G79" i="8"/>
  <c r="G80" i="8"/>
  <c r="G82" i="8"/>
  <c r="G83" i="8"/>
  <c r="G84" i="8"/>
  <c r="G86" i="8"/>
  <c r="G87" i="8"/>
  <c r="G77" i="8"/>
  <c r="I68" i="8"/>
  <c r="G68" i="8"/>
  <c r="G69" i="8"/>
  <c r="G70" i="8"/>
  <c r="G71" i="8"/>
  <c r="G72" i="8"/>
  <c r="G67" i="8"/>
  <c r="I14" i="8"/>
  <c r="I15" i="8"/>
  <c r="I17" i="8"/>
  <c r="I20" i="8"/>
  <c r="I23" i="8"/>
  <c r="G14" i="8"/>
  <c r="G15" i="8"/>
  <c r="G16" i="8"/>
  <c r="G17" i="8"/>
  <c r="G20" i="8"/>
  <c r="G21" i="8"/>
  <c r="G23" i="8"/>
  <c r="G24" i="8"/>
  <c r="G13" i="8"/>
  <c r="G4" i="8"/>
  <c r="G6" i="8"/>
  <c r="G8" i="8"/>
  <c r="G11" i="8"/>
  <c r="G135" i="3"/>
  <c r="G116" i="2"/>
  <c r="L196" i="3"/>
  <c r="L197" i="3"/>
  <c r="M197" i="3" s="1"/>
  <c r="L198" i="3"/>
  <c r="G224" i="3"/>
  <c r="I224" i="3"/>
  <c r="H264" i="4"/>
  <c r="I264" i="4" s="1"/>
  <c r="H263" i="4"/>
  <c r="I263" i="4" s="1"/>
  <c r="K263" i="4" s="1"/>
  <c r="H262" i="4"/>
  <c r="I262" i="4" s="1"/>
  <c r="K262" i="4" s="1"/>
  <c r="H261" i="4"/>
  <c r="I261" i="4" s="1"/>
  <c r="J261" i="4" s="1"/>
  <c r="H259" i="4"/>
  <c r="I259" i="4" s="1"/>
  <c r="K259" i="4" s="1"/>
  <c r="H251" i="4"/>
  <c r="I251" i="4" s="1"/>
  <c r="K251" i="4" s="1"/>
  <c r="D87" i="8"/>
  <c r="F87" i="8" s="1"/>
  <c r="D86" i="8"/>
  <c r="F86" i="8" s="1"/>
  <c r="D84" i="8"/>
  <c r="F84" i="8" s="1"/>
  <c r="D80" i="8"/>
  <c r="F80" i="8" s="1"/>
  <c r="D77" i="8"/>
  <c r="F77" i="8" s="1"/>
  <c r="D68" i="8"/>
  <c r="F68" i="8" s="1"/>
  <c r="D23" i="8"/>
  <c r="F23" i="8" s="1"/>
  <c r="D20" i="8"/>
  <c r="F20" i="8" s="1"/>
  <c r="D17" i="8"/>
  <c r="F17" i="8" s="1"/>
  <c r="D15" i="8"/>
  <c r="F15" i="8" s="1"/>
  <c r="D14" i="8"/>
  <c r="F14" i="8" s="1"/>
  <c r="M255" i="4"/>
  <c r="O255" i="4" s="1"/>
  <c r="M267" i="4"/>
  <c r="M266" i="4"/>
  <c r="O266" i="4" s="1"/>
  <c r="M265" i="4"/>
  <c r="O265" i="4" s="1"/>
  <c r="M264" i="4"/>
  <c r="O264" i="4" s="1"/>
  <c r="M263" i="4"/>
  <c r="O263" i="4" s="1"/>
  <c r="M261" i="4"/>
  <c r="M260" i="4"/>
  <c r="M259" i="4"/>
  <c r="M257" i="4"/>
  <c r="O257" i="4" s="1"/>
  <c r="M256" i="4"/>
  <c r="H265" i="4"/>
  <c r="I265" i="4" s="1"/>
  <c r="K265" i="4" s="1"/>
  <c r="H258" i="4"/>
  <c r="I258" i="4" s="1"/>
  <c r="K258" i="4" s="1"/>
  <c r="J134" i="4"/>
  <c r="M139" i="4"/>
  <c r="M192" i="4"/>
  <c r="O192" i="4" s="1"/>
  <c r="H225" i="2"/>
  <c r="L103" i="3"/>
  <c r="K102" i="3"/>
  <c r="L102" i="3" s="1"/>
  <c r="I102" i="3"/>
  <c r="G102" i="3"/>
  <c r="F102" i="3"/>
  <c r="E102" i="3"/>
  <c r="D102" i="3"/>
  <c r="C102" i="3"/>
  <c r="B102" i="3"/>
  <c r="K133" i="3"/>
  <c r="L133" i="3" s="1"/>
  <c r="I133" i="3"/>
  <c r="G133" i="3"/>
  <c r="E133" i="3"/>
  <c r="D133" i="3"/>
  <c r="C133" i="3"/>
  <c r="B133" i="3"/>
  <c r="A133" i="3"/>
  <c r="K130" i="3"/>
  <c r="L130" i="3" s="1"/>
  <c r="G130" i="3"/>
  <c r="E130" i="3"/>
  <c r="D130" i="3"/>
  <c r="C130" i="3"/>
  <c r="B130" i="3"/>
  <c r="A130" i="3"/>
  <c r="K129" i="3"/>
  <c r="L129" i="3" s="1"/>
  <c r="I129" i="3"/>
  <c r="G129" i="3"/>
  <c r="E129" i="3"/>
  <c r="D129" i="3"/>
  <c r="C129" i="3"/>
  <c r="B129" i="3"/>
  <c r="A129" i="3"/>
  <c r="K128" i="3"/>
  <c r="I128" i="3"/>
  <c r="G128" i="3"/>
  <c r="E128" i="3"/>
  <c r="D128" i="3"/>
  <c r="C128" i="3"/>
  <c r="B128" i="3"/>
  <c r="A128" i="3"/>
  <c r="K127" i="3"/>
  <c r="I127" i="3"/>
  <c r="G127" i="3"/>
  <c r="E127" i="3"/>
  <c r="D127" i="3"/>
  <c r="C127" i="3"/>
  <c r="B127" i="3"/>
  <c r="A127" i="3"/>
  <c r="K14" i="3"/>
  <c r="I14" i="3"/>
  <c r="G14" i="3"/>
  <c r="E14" i="3"/>
  <c r="D14" i="3"/>
  <c r="C14" i="3"/>
  <c r="B14" i="3"/>
  <c r="A14" i="3"/>
  <c r="K101" i="3"/>
  <c r="L101" i="3" s="1"/>
  <c r="I101" i="3"/>
  <c r="G101" i="3"/>
  <c r="F101" i="3"/>
  <c r="E101" i="3"/>
  <c r="D101" i="3"/>
  <c r="C101" i="3"/>
  <c r="B101" i="3"/>
  <c r="A101" i="3"/>
  <c r="L99" i="3"/>
  <c r="L98" i="3"/>
  <c r="K95" i="3"/>
  <c r="L95" i="3" s="1"/>
  <c r="I95" i="3"/>
  <c r="G95" i="3"/>
  <c r="E95" i="3"/>
  <c r="D95" i="3"/>
  <c r="C95" i="3"/>
  <c r="B95" i="3"/>
  <c r="A95" i="3"/>
  <c r="K94" i="3"/>
  <c r="L94" i="3" s="1"/>
  <c r="I94" i="3"/>
  <c r="G94" i="3"/>
  <c r="E94" i="3"/>
  <c r="D94" i="3"/>
  <c r="C94" i="3"/>
  <c r="B94" i="3"/>
  <c r="A94" i="3"/>
  <c r="K93" i="3"/>
  <c r="L93" i="3" s="1"/>
  <c r="I93" i="3"/>
  <c r="G93" i="3"/>
  <c r="E93" i="3"/>
  <c r="D93" i="3"/>
  <c r="C93" i="3"/>
  <c r="K92" i="3"/>
  <c r="L92" i="3" s="1"/>
  <c r="I92" i="3"/>
  <c r="G92" i="3"/>
  <c r="E92" i="3"/>
  <c r="D92" i="3"/>
  <c r="C92" i="3"/>
  <c r="B92" i="3"/>
  <c r="A92" i="3"/>
  <c r="K91" i="3"/>
  <c r="L91" i="3" s="1"/>
  <c r="I91" i="3"/>
  <c r="G91" i="3"/>
  <c r="E91" i="3"/>
  <c r="D91" i="3"/>
  <c r="C91" i="3"/>
  <c r="B91" i="3"/>
  <c r="A91" i="3"/>
  <c r="K90" i="3"/>
  <c r="L90" i="3" s="1"/>
  <c r="I90" i="3"/>
  <c r="G90" i="3"/>
  <c r="E90" i="3"/>
  <c r="D90" i="3"/>
  <c r="C90" i="3"/>
  <c r="B90" i="3"/>
  <c r="A90" i="3"/>
  <c r="K89" i="3"/>
  <c r="L89" i="3" s="1"/>
  <c r="I89" i="3"/>
  <c r="G89" i="3"/>
  <c r="E89" i="3"/>
  <c r="D89" i="3"/>
  <c r="C89" i="3"/>
  <c r="B89" i="3"/>
  <c r="A89" i="3"/>
  <c r="K88" i="3"/>
  <c r="I88" i="3"/>
  <c r="G88" i="3"/>
  <c r="E88" i="3"/>
  <c r="D88" i="3"/>
  <c r="C88" i="3"/>
  <c r="B88" i="3"/>
  <c r="A88" i="3"/>
  <c r="K87" i="3"/>
  <c r="L87" i="3" s="1"/>
  <c r="I87" i="3"/>
  <c r="G87" i="3"/>
  <c r="E87" i="3"/>
  <c r="D87" i="3"/>
  <c r="C87" i="3"/>
  <c r="B87" i="3"/>
  <c r="A87" i="3"/>
  <c r="K86" i="3"/>
  <c r="I86" i="3"/>
  <c r="G86" i="3"/>
  <c r="E86" i="3"/>
  <c r="D86" i="3"/>
  <c r="C86" i="3"/>
  <c r="B86" i="3"/>
  <c r="A86" i="3"/>
  <c r="K85" i="3"/>
  <c r="I85" i="3"/>
  <c r="G85" i="3"/>
  <c r="E85" i="3"/>
  <c r="D85" i="3"/>
  <c r="C85" i="3"/>
  <c r="B85" i="3"/>
  <c r="A85" i="3"/>
  <c r="K84" i="3"/>
  <c r="I84" i="3"/>
  <c r="G84" i="3"/>
  <c r="E84" i="3"/>
  <c r="D84" i="3"/>
  <c r="C84" i="3"/>
  <c r="B84" i="3"/>
  <c r="A84" i="3"/>
  <c r="K83" i="3"/>
  <c r="I83" i="3"/>
  <c r="G83" i="3"/>
  <c r="E83" i="3"/>
  <c r="D83" i="3"/>
  <c r="C83" i="3"/>
  <c r="B83" i="3"/>
  <c r="A83" i="3"/>
  <c r="K82" i="3"/>
  <c r="I82" i="3"/>
  <c r="G82" i="3"/>
  <c r="E82" i="3"/>
  <c r="D82" i="3"/>
  <c r="C82" i="3"/>
  <c r="B82" i="3"/>
  <c r="A82" i="3"/>
  <c r="K81" i="3"/>
  <c r="L81" i="3" s="1"/>
  <c r="I81" i="3"/>
  <c r="G81" i="3"/>
  <c r="E81" i="3"/>
  <c r="D81" i="3"/>
  <c r="C81" i="3"/>
  <c r="B81" i="3"/>
  <c r="A81" i="3"/>
  <c r="K80" i="3"/>
  <c r="L80" i="3" s="1"/>
  <c r="I80" i="3"/>
  <c r="G80" i="3"/>
  <c r="E80" i="3"/>
  <c r="D80" i="3"/>
  <c r="C80" i="3"/>
  <c r="B80" i="3"/>
  <c r="A80" i="3"/>
  <c r="K79" i="3"/>
  <c r="L79" i="3" s="1"/>
  <c r="I79" i="3"/>
  <c r="G79" i="3"/>
  <c r="E79" i="3"/>
  <c r="D79" i="3"/>
  <c r="C79" i="3"/>
  <c r="B79" i="3"/>
  <c r="A79" i="3"/>
  <c r="K78" i="3"/>
  <c r="L78" i="3" s="1"/>
  <c r="I78" i="3"/>
  <c r="G78" i="3"/>
  <c r="E78" i="3"/>
  <c r="D78" i="3"/>
  <c r="C78" i="3"/>
  <c r="B78" i="3"/>
  <c r="A78" i="3"/>
  <c r="K77" i="3"/>
  <c r="L77" i="3" s="1"/>
  <c r="I77" i="3"/>
  <c r="G77" i="3"/>
  <c r="E77" i="3"/>
  <c r="D77" i="3"/>
  <c r="C77" i="3"/>
  <c r="B77" i="3"/>
  <c r="A77" i="3"/>
  <c r="K76" i="3"/>
  <c r="L76" i="3" s="1"/>
  <c r="I76" i="3"/>
  <c r="G76" i="3"/>
  <c r="E76" i="3"/>
  <c r="D76" i="3"/>
  <c r="C76" i="3"/>
  <c r="B76" i="3"/>
  <c r="A76" i="3"/>
  <c r="K75" i="3"/>
  <c r="I75" i="3"/>
  <c r="G75" i="3"/>
  <c r="E75" i="3"/>
  <c r="D75" i="3"/>
  <c r="C75" i="3"/>
  <c r="B75" i="3"/>
  <c r="A75" i="3"/>
  <c r="K74" i="3"/>
  <c r="L74" i="3" s="1"/>
  <c r="I74" i="3"/>
  <c r="G74" i="3"/>
  <c r="E74" i="3"/>
  <c r="D74" i="3"/>
  <c r="C74" i="3"/>
  <c r="B74" i="3"/>
  <c r="A74" i="3"/>
  <c r="K73" i="3"/>
  <c r="L73" i="3" s="1"/>
  <c r="I73" i="3"/>
  <c r="G73" i="3"/>
  <c r="E73" i="3"/>
  <c r="D73" i="3"/>
  <c r="C73" i="3"/>
  <c r="B73" i="3"/>
  <c r="A73" i="3"/>
  <c r="K72" i="3"/>
  <c r="L72" i="3" s="1"/>
  <c r="I72" i="3"/>
  <c r="G72" i="3"/>
  <c r="E72" i="3"/>
  <c r="D72" i="3"/>
  <c r="C72" i="3"/>
  <c r="B72" i="3"/>
  <c r="A72" i="3"/>
  <c r="K71" i="3"/>
  <c r="L71" i="3" s="1"/>
  <c r="I71" i="3"/>
  <c r="G71" i="3"/>
  <c r="E71" i="3"/>
  <c r="D71" i="3"/>
  <c r="C71" i="3"/>
  <c r="B71" i="3"/>
  <c r="A71" i="3"/>
  <c r="K70" i="3"/>
  <c r="L70" i="3" s="1"/>
  <c r="I70" i="3"/>
  <c r="G70" i="3"/>
  <c r="E70" i="3"/>
  <c r="D70" i="3"/>
  <c r="C70" i="3"/>
  <c r="B70" i="3"/>
  <c r="A70" i="3"/>
  <c r="K69" i="3"/>
  <c r="L69" i="3" s="1"/>
  <c r="I69" i="3"/>
  <c r="G69" i="3"/>
  <c r="E69" i="3"/>
  <c r="D69" i="3"/>
  <c r="C69" i="3"/>
  <c r="B69" i="3"/>
  <c r="A69" i="3"/>
  <c r="K68" i="3"/>
  <c r="L68" i="3" s="1"/>
  <c r="I68" i="3"/>
  <c r="G68" i="3"/>
  <c r="E68" i="3"/>
  <c r="D68" i="3"/>
  <c r="C68" i="3"/>
  <c r="B68" i="3"/>
  <c r="A68" i="3"/>
  <c r="K67" i="3"/>
  <c r="I67" i="3"/>
  <c r="G67" i="3"/>
  <c r="E67" i="3"/>
  <c r="D67" i="3"/>
  <c r="C67" i="3"/>
  <c r="B67" i="3"/>
  <c r="A67" i="3"/>
  <c r="K66" i="3"/>
  <c r="I66" i="3"/>
  <c r="G66" i="3"/>
  <c r="E66" i="3"/>
  <c r="D66" i="3"/>
  <c r="C66" i="3"/>
  <c r="B66" i="3"/>
  <c r="A66" i="3"/>
  <c r="K65" i="3"/>
  <c r="I65" i="3"/>
  <c r="G65" i="3"/>
  <c r="E65" i="3"/>
  <c r="D65" i="3"/>
  <c r="C65" i="3"/>
  <c r="B65" i="3"/>
  <c r="A65" i="3"/>
  <c r="K64" i="3"/>
  <c r="L64" i="3" s="1"/>
  <c r="I64" i="3"/>
  <c r="G64" i="3"/>
  <c r="E64" i="3"/>
  <c r="D64" i="3"/>
  <c r="C64" i="3"/>
  <c r="B64" i="3"/>
  <c r="A64" i="3"/>
  <c r="K63" i="3"/>
  <c r="I63" i="3"/>
  <c r="G63" i="3"/>
  <c r="E63" i="3"/>
  <c r="D63" i="3"/>
  <c r="C63" i="3"/>
  <c r="B63" i="3"/>
  <c r="A63" i="3"/>
  <c r="K62" i="3"/>
  <c r="L62" i="3" s="1"/>
  <c r="I62" i="3"/>
  <c r="G62" i="3"/>
  <c r="E62" i="3"/>
  <c r="D62" i="3"/>
  <c r="C62" i="3"/>
  <c r="B62" i="3"/>
  <c r="A62" i="3"/>
  <c r="K61" i="3"/>
  <c r="I61" i="3"/>
  <c r="G61" i="3"/>
  <c r="E61" i="3"/>
  <c r="D61" i="3"/>
  <c r="C61" i="3"/>
  <c r="B61" i="3"/>
  <c r="A61" i="3"/>
  <c r="K60" i="3"/>
  <c r="I60" i="3"/>
  <c r="G60" i="3"/>
  <c r="E60" i="3"/>
  <c r="D60" i="3"/>
  <c r="C60" i="3"/>
  <c r="B60" i="3"/>
  <c r="A60" i="3"/>
  <c r="K59" i="3"/>
  <c r="L59" i="3" s="1"/>
  <c r="I59" i="3"/>
  <c r="G59" i="3"/>
  <c r="E59" i="3"/>
  <c r="D59" i="3"/>
  <c r="C59" i="3"/>
  <c r="B59" i="3"/>
  <c r="A59" i="3"/>
  <c r="K58" i="3"/>
  <c r="I58" i="3"/>
  <c r="G58" i="3"/>
  <c r="E58" i="3"/>
  <c r="D58" i="3"/>
  <c r="C58" i="3"/>
  <c r="B58" i="3"/>
  <c r="A58" i="3"/>
  <c r="K57" i="3"/>
  <c r="L57" i="3" s="1"/>
  <c r="I57" i="3"/>
  <c r="G57" i="3"/>
  <c r="E57" i="3"/>
  <c r="D57" i="3"/>
  <c r="C57" i="3"/>
  <c r="B57" i="3"/>
  <c r="A57" i="3"/>
  <c r="K56" i="3"/>
  <c r="L56" i="3" s="1"/>
  <c r="I56" i="3"/>
  <c r="G56" i="3"/>
  <c r="E56" i="3"/>
  <c r="D56" i="3"/>
  <c r="C56" i="3"/>
  <c r="B56" i="3"/>
  <c r="A56" i="3"/>
  <c r="K55" i="3"/>
  <c r="I55" i="3"/>
  <c r="G55" i="3"/>
  <c r="E55" i="3"/>
  <c r="D55" i="3"/>
  <c r="C55" i="3"/>
  <c r="B55" i="3"/>
  <c r="A55" i="3"/>
  <c r="K54" i="3"/>
  <c r="L54" i="3" s="1"/>
  <c r="I54" i="3"/>
  <c r="G54" i="3"/>
  <c r="E54" i="3"/>
  <c r="D54" i="3"/>
  <c r="C54" i="3"/>
  <c r="B54" i="3"/>
  <c r="A54" i="3"/>
  <c r="K53" i="3"/>
  <c r="I53" i="3"/>
  <c r="G53" i="3"/>
  <c r="E53" i="3"/>
  <c r="D53" i="3"/>
  <c r="C53" i="3"/>
  <c r="B53" i="3"/>
  <c r="A53" i="3"/>
  <c r="K52" i="3"/>
  <c r="I52" i="3"/>
  <c r="G52" i="3"/>
  <c r="E52" i="3"/>
  <c r="D52" i="3"/>
  <c r="C52" i="3"/>
  <c r="B52" i="3"/>
  <c r="A52" i="3"/>
  <c r="K51" i="3"/>
  <c r="L51" i="3" s="1"/>
  <c r="I51" i="3"/>
  <c r="G51" i="3"/>
  <c r="E51" i="3"/>
  <c r="D51" i="3"/>
  <c r="C51" i="3"/>
  <c r="B51" i="3"/>
  <c r="A51" i="3"/>
  <c r="K50" i="3"/>
  <c r="L50" i="3" s="1"/>
  <c r="I50" i="3"/>
  <c r="G50" i="3"/>
  <c r="E50" i="3"/>
  <c r="D50" i="3"/>
  <c r="C50" i="3"/>
  <c r="B50" i="3"/>
  <c r="A50" i="3"/>
  <c r="K49" i="3"/>
  <c r="L49" i="3" s="1"/>
  <c r="I49" i="3"/>
  <c r="G49" i="3"/>
  <c r="E49" i="3"/>
  <c r="D49" i="3"/>
  <c r="C49" i="3"/>
  <c r="B49" i="3"/>
  <c r="A49" i="3"/>
  <c r="K48" i="3"/>
  <c r="L48" i="3" s="1"/>
  <c r="I48" i="3"/>
  <c r="G48" i="3"/>
  <c r="E48" i="3"/>
  <c r="D48" i="3"/>
  <c r="C48" i="3"/>
  <c r="B48" i="3"/>
  <c r="A48" i="3"/>
  <c r="K47" i="3"/>
  <c r="L47" i="3" s="1"/>
  <c r="I47" i="3"/>
  <c r="G47" i="3"/>
  <c r="E47" i="3"/>
  <c r="D47" i="3"/>
  <c r="C47" i="3"/>
  <c r="K46" i="3"/>
  <c r="I46" i="3"/>
  <c r="G46" i="3"/>
  <c r="E46" i="3"/>
  <c r="D46" i="3"/>
  <c r="C46" i="3"/>
  <c r="B46" i="3"/>
  <c r="A46" i="3"/>
  <c r="K45" i="3"/>
  <c r="L45" i="3" s="1"/>
  <c r="I45" i="3"/>
  <c r="G45" i="3"/>
  <c r="E45" i="3"/>
  <c r="D45" i="3"/>
  <c r="C45" i="3"/>
  <c r="B45" i="3"/>
  <c r="A45" i="3"/>
  <c r="K44" i="3"/>
  <c r="L44" i="3" s="1"/>
  <c r="I44" i="3"/>
  <c r="G44" i="3"/>
  <c r="E44" i="3"/>
  <c r="D44" i="3"/>
  <c r="C44" i="3"/>
  <c r="B44" i="3"/>
  <c r="A44" i="3"/>
  <c r="K43" i="3"/>
  <c r="I43" i="3"/>
  <c r="G43" i="3"/>
  <c r="E43" i="3"/>
  <c r="D43" i="3"/>
  <c r="C43" i="3"/>
  <c r="B43" i="3"/>
  <c r="A43" i="3"/>
  <c r="K42" i="3"/>
  <c r="I42" i="3"/>
  <c r="G42" i="3"/>
  <c r="E42" i="3"/>
  <c r="D42" i="3"/>
  <c r="C42" i="3"/>
  <c r="B42" i="3"/>
  <c r="A42" i="3"/>
  <c r="K40" i="3"/>
  <c r="L40" i="3" s="1"/>
  <c r="I40" i="3"/>
  <c r="G40" i="3"/>
  <c r="E40" i="3"/>
  <c r="D40" i="3"/>
  <c r="C40" i="3"/>
  <c r="B40" i="3"/>
  <c r="A40" i="3"/>
  <c r="K39" i="3"/>
  <c r="I39" i="3"/>
  <c r="G39" i="3"/>
  <c r="E39" i="3"/>
  <c r="D39" i="3"/>
  <c r="C39" i="3"/>
  <c r="B39" i="3"/>
  <c r="A39" i="3"/>
  <c r="K38" i="3"/>
  <c r="L38" i="3" s="1"/>
  <c r="I38" i="3"/>
  <c r="G38" i="3"/>
  <c r="E38" i="3"/>
  <c r="D38" i="3"/>
  <c r="C38" i="3"/>
  <c r="B38" i="3"/>
  <c r="A38" i="3"/>
  <c r="K37" i="3"/>
  <c r="L37" i="3" s="1"/>
  <c r="I37" i="3"/>
  <c r="G37" i="3"/>
  <c r="E37" i="3"/>
  <c r="D37" i="3"/>
  <c r="C37" i="3"/>
  <c r="B37" i="3"/>
  <c r="A37" i="3"/>
  <c r="K36" i="3"/>
  <c r="I36" i="3"/>
  <c r="G36" i="3"/>
  <c r="E36" i="3"/>
  <c r="D36" i="3"/>
  <c r="C36" i="3"/>
  <c r="B36" i="3"/>
  <c r="A36" i="3"/>
  <c r="K35" i="3"/>
  <c r="I35" i="3"/>
  <c r="G35" i="3"/>
  <c r="E35" i="3"/>
  <c r="D35" i="3"/>
  <c r="C35" i="3"/>
  <c r="B35" i="3"/>
  <c r="A35" i="3"/>
  <c r="K34" i="3"/>
  <c r="I34" i="3"/>
  <c r="G34" i="3"/>
  <c r="E34" i="3"/>
  <c r="D34" i="3"/>
  <c r="C34" i="3"/>
  <c r="B34" i="3"/>
  <c r="A34" i="3"/>
  <c r="K33" i="3"/>
  <c r="L33" i="3" s="1"/>
  <c r="I33" i="3"/>
  <c r="G33" i="3"/>
  <c r="E33" i="3"/>
  <c r="D33" i="3"/>
  <c r="C33" i="3"/>
  <c r="B33" i="3"/>
  <c r="A33" i="3"/>
  <c r="K32" i="3"/>
  <c r="L32" i="3" s="1"/>
  <c r="I32" i="3"/>
  <c r="G32" i="3"/>
  <c r="E32" i="3"/>
  <c r="D32" i="3"/>
  <c r="C32" i="3"/>
  <c r="B32" i="3"/>
  <c r="A32" i="3"/>
  <c r="K31" i="3"/>
  <c r="I31" i="3"/>
  <c r="G31" i="3"/>
  <c r="E31" i="3"/>
  <c r="D31" i="3"/>
  <c r="C31" i="3"/>
  <c r="B31" i="3"/>
  <c r="A31" i="3"/>
  <c r="K30" i="3"/>
  <c r="L30" i="3" s="1"/>
  <c r="I30" i="3"/>
  <c r="G30" i="3"/>
  <c r="E30" i="3"/>
  <c r="D30" i="3"/>
  <c r="C30" i="3"/>
  <c r="B30" i="3"/>
  <c r="A30" i="3"/>
  <c r="K29" i="3"/>
  <c r="I29" i="3"/>
  <c r="G29" i="3"/>
  <c r="E29" i="3"/>
  <c r="D29" i="3"/>
  <c r="C29" i="3"/>
  <c r="B29" i="3"/>
  <c r="A29" i="3"/>
  <c r="K28" i="3"/>
  <c r="I28" i="3"/>
  <c r="G28" i="3"/>
  <c r="E28" i="3"/>
  <c r="D28" i="3"/>
  <c r="C28" i="3"/>
  <c r="B28" i="3"/>
  <c r="A28" i="3"/>
  <c r="K27" i="3"/>
  <c r="L27" i="3" s="1"/>
  <c r="I27" i="3"/>
  <c r="G27" i="3"/>
  <c r="E27" i="3"/>
  <c r="D27" i="3"/>
  <c r="C27" i="3"/>
  <c r="B27" i="3"/>
  <c r="A27" i="3"/>
  <c r="K26" i="3"/>
  <c r="L26" i="3" s="1"/>
  <c r="I26" i="3"/>
  <c r="G26" i="3"/>
  <c r="E26" i="3"/>
  <c r="D26" i="3"/>
  <c r="C26" i="3"/>
  <c r="B26" i="3"/>
  <c r="A26" i="3"/>
  <c r="K25" i="3"/>
  <c r="L25" i="3" s="1"/>
  <c r="I25" i="3"/>
  <c r="G25" i="3"/>
  <c r="E25" i="3"/>
  <c r="D25" i="3"/>
  <c r="C25" i="3"/>
  <c r="B25" i="3"/>
  <c r="A25" i="3"/>
  <c r="K24" i="3"/>
  <c r="L24" i="3" s="1"/>
  <c r="I24" i="3"/>
  <c r="G24" i="3"/>
  <c r="E24" i="3"/>
  <c r="D24" i="3"/>
  <c r="C24" i="3"/>
  <c r="B24" i="3"/>
  <c r="A24" i="3"/>
  <c r="K23" i="3"/>
  <c r="L23" i="3" s="1"/>
  <c r="I23" i="3"/>
  <c r="G23" i="3"/>
  <c r="E23" i="3"/>
  <c r="D23" i="3"/>
  <c r="C23" i="3"/>
  <c r="B23" i="3"/>
  <c r="A23" i="3"/>
  <c r="K22" i="3"/>
  <c r="L22" i="3" s="1"/>
  <c r="I22" i="3"/>
  <c r="G22" i="3"/>
  <c r="E22" i="3"/>
  <c r="D22" i="3"/>
  <c r="C22" i="3"/>
  <c r="B22" i="3"/>
  <c r="A22" i="3"/>
  <c r="L142" i="2"/>
  <c r="H131" i="2"/>
  <c r="J131" i="2" s="1"/>
  <c r="H132" i="2"/>
  <c r="J132" i="2" s="1"/>
  <c r="D174" i="3"/>
  <c r="B93" i="3"/>
  <c r="M5" i="4"/>
  <c r="O5" i="4" s="1"/>
  <c r="M164" i="4"/>
  <c r="O164" i="4" s="1"/>
  <c r="M142" i="4"/>
  <c r="O142" i="4" s="1"/>
  <c r="M58" i="4"/>
  <c r="O58" i="4" s="1"/>
  <c r="M29" i="4"/>
  <c r="O29" i="4" s="1"/>
  <c r="M30" i="4"/>
  <c r="M31" i="4"/>
  <c r="O31" i="4" s="1"/>
  <c r="M6" i="4"/>
  <c r="O6" i="4" s="1"/>
  <c r="M7" i="4"/>
  <c r="O7" i="4" s="1"/>
  <c r="M4" i="4"/>
  <c r="O4" i="4" s="1"/>
  <c r="A175" i="3"/>
  <c r="B175" i="3"/>
  <c r="C175" i="3"/>
  <c r="D175" i="3"/>
  <c r="E175" i="3"/>
  <c r="G175" i="3"/>
  <c r="I175" i="3"/>
  <c r="K175" i="3"/>
  <c r="A176" i="3"/>
  <c r="B176" i="3"/>
  <c r="C176" i="3"/>
  <c r="D176" i="3"/>
  <c r="E176" i="3"/>
  <c r="G176" i="3"/>
  <c r="I176" i="3"/>
  <c r="K176" i="3"/>
  <c r="A18" i="3"/>
  <c r="B18" i="3"/>
  <c r="C18" i="3"/>
  <c r="D18" i="3"/>
  <c r="E18" i="3"/>
  <c r="G18" i="3"/>
  <c r="I18" i="3"/>
  <c r="K18" i="3"/>
  <c r="L36" i="2"/>
  <c r="N36" i="2" s="1"/>
  <c r="L37" i="2"/>
  <c r="N37" i="2" s="1"/>
  <c r="L51" i="2"/>
  <c r="N51" i="2" s="1"/>
  <c r="L35" i="2"/>
  <c r="N35" i="2" s="1"/>
  <c r="L39" i="2"/>
  <c r="N39" i="2" s="1"/>
  <c r="L69" i="2"/>
  <c r="N69" i="2" s="1"/>
  <c r="L70" i="2"/>
  <c r="N70" i="2" s="1"/>
  <c r="L81" i="2"/>
  <c r="N81" i="2" s="1"/>
  <c r="L83" i="2"/>
  <c r="N83" i="2" s="1"/>
  <c r="L84" i="2"/>
  <c r="L85" i="2"/>
  <c r="N85" i="2" s="1"/>
  <c r="L86" i="2"/>
  <c r="N86" i="2" s="1"/>
  <c r="L89" i="2"/>
  <c r="N89" i="2" s="1"/>
  <c r="H3" i="2"/>
  <c r="J3" i="2" s="1"/>
  <c r="G11" i="2"/>
  <c r="I11" i="2"/>
  <c r="G14" i="2"/>
  <c r="I14" i="2"/>
  <c r="L43" i="2"/>
  <c r="N43" i="2" s="1"/>
  <c r="L82" i="2"/>
  <c r="N82" i="2" s="1"/>
  <c r="L92" i="2"/>
  <c r="N92" i="2" s="1"/>
  <c r="H5" i="2"/>
  <c r="J5" i="2" s="1"/>
  <c r="H4" i="2"/>
  <c r="J4" i="2" s="1"/>
  <c r="H9" i="2"/>
  <c r="J9" i="2" s="1"/>
  <c r="H13" i="2"/>
  <c r="J13" i="2" s="1"/>
  <c r="H16" i="2"/>
  <c r="H3" i="3" s="1"/>
  <c r="H20" i="2"/>
  <c r="H7" i="3" s="1"/>
  <c r="G96" i="8"/>
  <c r="G97" i="8"/>
  <c r="C96" i="8"/>
  <c r="A174" i="3"/>
  <c r="B174" i="3"/>
  <c r="C174" i="3"/>
  <c r="E174" i="3"/>
  <c r="G174" i="3"/>
  <c r="K174" i="3"/>
  <c r="L174" i="3" s="1"/>
  <c r="A144" i="3"/>
  <c r="B144" i="3"/>
  <c r="C144" i="3"/>
  <c r="D144" i="3"/>
  <c r="E144" i="3"/>
  <c r="G144" i="3"/>
  <c r="I144" i="3"/>
  <c r="K144" i="3"/>
  <c r="L144" i="3" s="1"/>
  <c r="H106" i="2"/>
  <c r="H112" i="2"/>
  <c r="H99" i="3" s="1"/>
  <c r="H115" i="2"/>
  <c r="H228" i="2"/>
  <c r="H224" i="2"/>
  <c r="H223" i="2"/>
  <c r="H219" i="2"/>
  <c r="G219" i="2" s="1"/>
  <c r="H218" i="2"/>
  <c r="H212" i="2"/>
  <c r="H208" i="2"/>
  <c r="H196" i="3" s="1"/>
  <c r="H211" i="2"/>
  <c r="H199" i="3" s="1"/>
  <c r="H210" i="2"/>
  <c r="H198" i="3" s="1"/>
  <c r="H136" i="2"/>
  <c r="H113" i="3"/>
  <c r="H117" i="2"/>
  <c r="H114" i="2"/>
  <c r="H113" i="2"/>
  <c r="H100" i="3" s="1"/>
  <c r="M145" i="4"/>
  <c r="M32" i="4"/>
  <c r="M33" i="4"/>
  <c r="O33" i="4" s="1"/>
  <c r="M158" i="4"/>
  <c r="M159" i="4"/>
  <c r="O159" i="4" s="1"/>
  <c r="D107" i="3"/>
  <c r="D110" i="3"/>
  <c r="D5" i="3"/>
  <c r="J119" i="4"/>
  <c r="J113" i="4"/>
  <c r="M233" i="4"/>
  <c r="O233" i="4" s="1"/>
  <c r="M57" i="4"/>
  <c r="O57" i="4" s="1"/>
  <c r="M59" i="4"/>
  <c r="O59" i="4" s="1"/>
  <c r="M276" i="4"/>
  <c r="O276" i="4" s="1"/>
  <c r="M277" i="4"/>
  <c r="O277" i="4" s="1"/>
  <c r="I277" i="4"/>
  <c r="K277" i="4" s="1"/>
  <c r="H276" i="4"/>
  <c r="I276" i="4" s="1"/>
  <c r="K276" i="4" s="1"/>
  <c r="A170" i="3"/>
  <c r="B170" i="3"/>
  <c r="C170" i="3"/>
  <c r="D170" i="3"/>
  <c r="E170" i="3"/>
  <c r="G170" i="3"/>
  <c r="I170" i="3"/>
  <c r="K170" i="3"/>
  <c r="L170" i="3" s="1"/>
  <c r="A154" i="3"/>
  <c r="B154" i="3"/>
  <c r="C154" i="3"/>
  <c r="D154" i="3"/>
  <c r="E154" i="3"/>
  <c r="G154" i="3"/>
  <c r="I154" i="3"/>
  <c r="K154" i="3"/>
  <c r="A146" i="3"/>
  <c r="B146" i="3"/>
  <c r="C146" i="3"/>
  <c r="D146" i="3"/>
  <c r="E146" i="3"/>
  <c r="G146" i="3"/>
  <c r="I146" i="3"/>
  <c r="K146" i="3"/>
  <c r="L182" i="2"/>
  <c r="N182" i="2" s="1"/>
  <c r="L90" i="2"/>
  <c r="N90" i="2" s="1"/>
  <c r="D186" i="3"/>
  <c r="B16" i="13"/>
  <c r="B13" i="12"/>
  <c r="B17" i="12" s="1"/>
  <c r="D97" i="8"/>
  <c r="F97" i="8" s="1"/>
  <c r="H275" i="4"/>
  <c r="I275" i="4" s="1"/>
  <c r="K275" i="4" s="1"/>
  <c r="D95" i="8"/>
  <c r="F95" i="8" s="1"/>
  <c r="M20" i="4"/>
  <c r="O20" i="4" s="1"/>
  <c r="M21" i="4"/>
  <c r="O21" i="4" s="1"/>
  <c r="M22" i="4"/>
  <c r="O22" i="4" s="1"/>
  <c r="M24" i="4"/>
  <c r="M25" i="4"/>
  <c r="O25" i="4" s="1"/>
  <c r="M26" i="4"/>
  <c r="M27" i="4"/>
  <c r="M19" i="4"/>
  <c r="O19" i="4" s="1"/>
  <c r="A188" i="3"/>
  <c r="B188" i="3"/>
  <c r="C188" i="3"/>
  <c r="D188" i="3"/>
  <c r="E188" i="3"/>
  <c r="G188" i="3"/>
  <c r="I188" i="3"/>
  <c r="K188" i="3"/>
  <c r="A134" i="3"/>
  <c r="B134" i="3"/>
  <c r="C134" i="3"/>
  <c r="D134" i="3"/>
  <c r="E134" i="3"/>
  <c r="G134" i="3"/>
  <c r="I134" i="3"/>
  <c r="K134" i="3"/>
  <c r="A122" i="3"/>
  <c r="B122" i="3"/>
  <c r="C122" i="3"/>
  <c r="D122" i="3"/>
  <c r="E122" i="3"/>
  <c r="G122" i="3"/>
  <c r="I122" i="3"/>
  <c r="K122" i="3"/>
  <c r="L122" i="3" s="1"/>
  <c r="A123" i="3"/>
  <c r="B123" i="3"/>
  <c r="C123" i="3"/>
  <c r="D123" i="3"/>
  <c r="E123" i="3"/>
  <c r="G123" i="3"/>
  <c r="I123" i="3"/>
  <c r="K123" i="3"/>
  <c r="L123" i="3" s="1"/>
  <c r="D94" i="8"/>
  <c r="F94" i="8" s="1"/>
  <c r="D93" i="8"/>
  <c r="F93" i="8" s="1"/>
  <c r="D92" i="8"/>
  <c r="F92" i="8" s="1"/>
  <c r="D91" i="8"/>
  <c r="F91" i="8" s="1"/>
  <c r="D90" i="8"/>
  <c r="F90" i="8" s="1"/>
  <c r="D65" i="8"/>
  <c r="F65" i="8" s="1"/>
  <c r="D64" i="8"/>
  <c r="F64" i="8" s="1"/>
  <c r="D58" i="8"/>
  <c r="F58" i="8" s="1"/>
  <c r="D56" i="8"/>
  <c r="F56" i="8" s="1"/>
  <c r="D52" i="8"/>
  <c r="F52" i="8" s="1"/>
  <c r="D50" i="8"/>
  <c r="F50" i="8" s="1"/>
  <c r="F40" i="8"/>
  <c r="F38" i="8"/>
  <c r="F37" i="8"/>
  <c r="F36" i="8"/>
  <c r="F34" i="8"/>
  <c r="F33" i="8"/>
  <c r="F32" i="8"/>
  <c r="F31" i="8"/>
  <c r="F29" i="8"/>
  <c r="F28" i="8"/>
  <c r="F27" i="8"/>
  <c r="F26" i="8"/>
  <c r="H268" i="4"/>
  <c r="I268" i="4" s="1"/>
  <c r="K268" i="4" s="1"/>
  <c r="M253" i="4"/>
  <c r="O253" i="4" s="1"/>
  <c r="M252" i="4"/>
  <c r="M251" i="4"/>
  <c r="O251" i="4" s="1"/>
  <c r="M250" i="4"/>
  <c r="O250" i="4" s="1"/>
  <c r="B12" i="11"/>
  <c r="H253" i="4"/>
  <c r="I253" i="4" s="1"/>
  <c r="H255" i="4"/>
  <c r="I255" i="4" s="1"/>
  <c r="K255" i="4" s="1"/>
  <c r="H252" i="4"/>
  <c r="I252" i="4" s="1"/>
  <c r="K252" i="4" s="1"/>
  <c r="H250" i="4"/>
  <c r="I250" i="4" s="1"/>
  <c r="K250" i="4" s="1"/>
  <c r="H254" i="4"/>
  <c r="I254" i="4" s="1"/>
  <c r="K254" i="4" s="1"/>
  <c r="E32" i="14"/>
  <c r="B32" i="14"/>
  <c r="C32" i="14"/>
  <c r="D32" i="14"/>
  <c r="F14" i="14"/>
  <c r="I206" i="3"/>
  <c r="E89" i="6"/>
  <c r="E90" i="6"/>
  <c r="E91" i="6"/>
  <c r="E94" i="6"/>
  <c r="E97" i="6"/>
  <c r="E102" i="6"/>
  <c r="E3" i="6"/>
  <c r="E4" i="6"/>
  <c r="E5" i="6"/>
  <c r="E7" i="6"/>
  <c r="E8" i="6"/>
  <c r="E9" i="6"/>
  <c r="E10" i="6"/>
  <c r="E11" i="6"/>
  <c r="E6" i="6"/>
  <c r="E13" i="6"/>
  <c r="E14" i="6"/>
  <c r="E15" i="6"/>
  <c r="E16" i="6"/>
  <c r="E20" i="6"/>
  <c r="E21" i="6"/>
  <c r="E80" i="6"/>
  <c r="E87" i="6"/>
  <c r="E64" i="6"/>
  <c r="E65" i="6"/>
  <c r="E67" i="6"/>
  <c r="E71" i="6"/>
  <c r="E72" i="6"/>
  <c r="E74" i="6"/>
  <c r="E75" i="6"/>
  <c r="E76" i="6"/>
  <c r="E77" i="6"/>
  <c r="E66" i="6"/>
  <c r="E54" i="6"/>
  <c r="E55" i="6"/>
  <c r="E56" i="6"/>
  <c r="E57" i="6"/>
  <c r="E59" i="6"/>
  <c r="E60" i="6"/>
  <c r="E61" i="6"/>
  <c r="E62" i="6"/>
  <c r="E58" i="6"/>
  <c r="E22" i="6"/>
  <c r="E23" i="6"/>
  <c r="E25" i="6"/>
  <c r="E26" i="6"/>
  <c r="E36" i="6"/>
  <c r="E29" i="6"/>
  <c r="E46" i="6"/>
  <c r="E50" i="6"/>
  <c r="J218" i="2"/>
  <c r="A140" i="3"/>
  <c r="B140" i="3"/>
  <c r="C140" i="3"/>
  <c r="D140" i="3"/>
  <c r="E140" i="3"/>
  <c r="K140" i="3"/>
  <c r="L140" i="3" s="1"/>
  <c r="G230" i="3"/>
  <c r="E70" i="6"/>
  <c r="G206" i="3"/>
  <c r="M18" i="4"/>
  <c r="O18" i="4" s="1"/>
  <c r="L21" i="2"/>
  <c r="N21" i="2" s="1"/>
  <c r="L97" i="3"/>
  <c r="L22" i="2"/>
  <c r="N22" i="2" s="1"/>
  <c r="I32" i="13"/>
  <c r="G32" i="13" s="1"/>
  <c r="G31" i="14"/>
  <c r="L217" i="3"/>
  <c r="N217" i="3" s="1"/>
  <c r="L223" i="3"/>
  <c r="N223" i="3" s="1"/>
  <c r="L218" i="3"/>
  <c r="L219" i="3"/>
  <c r="N219" i="3" s="1"/>
  <c r="L222" i="3"/>
  <c r="N222" i="3" s="1"/>
  <c r="L220" i="3"/>
  <c r="N220" i="3" s="1"/>
  <c r="E17" i="15"/>
  <c r="E19" i="15" s="1"/>
  <c r="D17" i="15"/>
  <c r="D19" i="15" s="1"/>
  <c r="F17" i="15"/>
  <c r="F19" i="15" s="1"/>
  <c r="J115" i="4"/>
  <c r="J112" i="4"/>
  <c r="G46" i="8" s="1"/>
  <c r="J111" i="4"/>
  <c r="G45" i="8" s="1"/>
  <c r="J110" i="4"/>
  <c r="G54" i="8"/>
  <c r="G53" i="8"/>
  <c r="F13" i="14"/>
  <c r="D16" i="14"/>
  <c r="C16" i="14"/>
  <c r="B11" i="14"/>
  <c r="B16" i="14" s="1"/>
  <c r="F10" i="14"/>
  <c r="F9" i="14"/>
  <c r="F8" i="14"/>
  <c r="H14" i="13"/>
  <c r="D12" i="13"/>
  <c r="D16" i="13" s="1"/>
  <c r="H11" i="13"/>
  <c r="H7" i="13"/>
  <c r="H15" i="12"/>
  <c r="D13" i="12"/>
  <c r="D17" i="12" s="1"/>
  <c r="C13" i="12"/>
  <c r="C17" i="12" s="1"/>
  <c r="H12" i="12"/>
  <c r="H11" i="12"/>
  <c r="H10" i="12"/>
  <c r="I211" i="2" s="1"/>
  <c r="H9" i="12"/>
  <c r="F14" i="11"/>
  <c r="G43" i="6"/>
  <c r="C12" i="11"/>
  <c r="D12" i="11"/>
  <c r="E12" i="11"/>
  <c r="L40" i="2"/>
  <c r="N40" i="2" s="1"/>
  <c r="L50" i="2"/>
  <c r="N50" i="2" s="1"/>
  <c r="L33" i="2"/>
  <c r="N33" i="2" s="1"/>
  <c r="L9" i="2"/>
  <c r="L19" i="2"/>
  <c r="N19" i="2" s="1"/>
  <c r="L24" i="2"/>
  <c r="L4" i="2"/>
  <c r="L17" i="2"/>
  <c r="N17" i="2" s="1"/>
  <c r="L53" i="2"/>
  <c r="N53" i="2" s="1"/>
  <c r="L187" i="2"/>
  <c r="L79" i="2"/>
  <c r="N79" i="2" s="1"/>
  <c r="L76" i="2"/>
  <c r="N76" i="2" s="1"/>
  <c r="L77" i="2"/>
  <c r="N77" i="2" s="1"/>
  <c r="L106" i="2"/>
  <c r="L186" i="2"/>
  <c r="N186" i="2" s="1"/>
  <c r="L95" i="2"/>
  <c r="N95" i="2" s="1"/>
  <c r="M149" i="4"/>
  <c r="O149" i="4" s="1"/>
  <c r="M157" i="4"/>
  <c r="O157" i="4" s="1"/>
  <c r="M28" i="4"/>
  <c r="M254" i="4"/>
  <c r="O254" i="4" s="1"/>
  <c r="L158" i="2"/>
  <c r="N158" i="2" s="1"/>
  <c r="L152" i="2"/>
  <c r="N152" i="2" s="1"/>
  <c r="M155" i="4"/>
  <c r="O155" i="4" s="1"/>
  <c r="I25" i="13"/>
  <c r="J33" i="15"/>
  <c r="M122" i="4"/>
  <c r="O122" i="4" s="1"/>
  <c r="M237" i="4"/>
  <c r="O237" i="4" s="1"/>
  <c r="M121" i="4"/>
  <c r="O121" i="4" s="1"/>
  <c r="L134" i="2"/>
  <c r="N134" i="2" s="1"/>
  <c r="L135" i="2"/>
  <c r="N135" i="2" s="1"/>
  <c r="L114" i="2"/>
  <c r="N114" i="2" s="1"/>
  <c r="L211" i="2"/>
  <c r="I27" i="13"/>
  <c r="G26" i="14"/>
  <c r="L205" i="3"/>
  <c r="N205" i="3" s="1"/>
  <c r="G32" i="11"/>
  <c r="I34" i="12"/>
  <c r="E34" i="12" s="1"/>
  <c r="J34" i="15"/>
  <c r="M86" i="4"/>
  <c r="O86" i="4" s="1"/>
  <c r="I29" i="13"/>
  <c r="G28" i="14"/>
  <c r="G216" i="3"/>
  <c r="J114" i="4"/>
  <c r="H6" i="13"/>
  <c r="E16" i="14"/>
  <c r="B17" i="15"/>
  <c r="B19" i="15" s="1"/>
  <c r="J109" i="4"/>
  <c r="H9" i="13"/>
  <c r="C12" i="13"/>
  <c r="C16" i="13" s="1"/>
  <c r="F9" i="11"/>
  <c r="I112" i="2" s="1"/>
  <c r="F10" i="11"/>
  <c r="A190" i="3"/>
  <c r="B190" i="3"/>
  <c r="C190" i="3"/>
  <c r="D190" i="3"/>
  <c r="E190" i="3"/>
  <c r="I190" i="3"/>
  <c r="K190" i="3"/>
  <c r="L190" i="3" s="1"/>
  <c r="A172" i="3"/>
  <c r="B172" i="3"/>
  <c r="C172" i="3"/>
  <c r="D172" i="3"/>
  <c r="E172" i="3"/>
  <c r="I172" i="3"/>
  <c r="K172" i="3"/>
  <c r="L172" i="3" s="1"/>
  <c r="A152" i="3"/>
  <c r="B152" i="3"/>
  <c r="C152" i="3"/>
  <c r="D152" i="3"/>
  <c r="E152" i="3"/>
  <c r="I152" i="3"/>
  <c r="K152" i="3"/>
  <c r="L152" i="3" s="1"/>
  <c r="A141" i="3"/>
  <c r="B141" i="3"/>
  <c r="C141" i="3"/>
  <c r="D141" i="3"/>
  <c r="E141" i="3"/>
  <c r="I141" i="3"/>
  <c r="K141" i="3"/>
  <c r="A117" i="3"/>
  <c r="B117" i="3"/>
  <c r="C117" i="3"/>
  <c r="D117" i="3"/>
  <c r="E117" i="3"/>
  <c r="I117" i="3"/>
  <c r="K117" i="3"/>
  <c r="L117" i="3" s="1"/>
  <c r="L203" i="2"/>
  <c r="N203" i="2" s="1"/>
  <c r="L184" i="2"/>
  <c r="N184" i="2" s="1"/>
  <c r="L153" i="2"/>
  <c r="N153" i="2" s="1"/>
  <c r="L129" i="2"/>
  <c r="N129" i="2" s="1"/>
  <c r="M209" i="4"/>
  <c r="O209" i="4" s="1"/>
  <c r="A177" i="3"/>
  <c r="B177" i="3"/>
  <c r="C177" i="3"/>
  <c r="D177" i="3"/>
  <c r="E177" i="3"/>
  <c r="I177" i="3"/>
  <c r="K177" i="3"/>
  <c r="L177" i="3" s="1"/>
  <c r="L189" i="2"/>
  <c r="N189" i="2" s="1"/>
  <c r="A159" i="3"/>
  <c r="B159" i="3"/>
  <c r="C159" i="3"/>
  <c r="D159" i="3"/>
  <c r="E159" i="3"/>
  <c r="I159" i="3"/>
  <c r="K159" i="3"/>
  <c r="L159" i="3" s="1"/>
  <c r="A132" i="3"/>
  <c r="B132" i="3"/>
  <c r="C132" i="3"/>
  <c r="D132" i="3"/>
  <c r="E132" i="3"/>
  <c r="I132" i="3"/>
  <c r="K132" i="3"/>
  <c r="A19" i="3"/>
  <c r="B19" i="3"/>
  <c r="C19" i="3"/>
  <c r="D19" i="3"/>
  <c r="E19" i="3"/>
  <c r="I19" i="3"/>
  <c r="K19" i="3"/>
  <c r="G19" i="3"/>
  <c r="M12" i="4"/>
  <c r="O12" i="4" s="1"/>
  <c r="M13" i="4"/>
  <c r="O13" i="4" s="1"/>
  <c r="M14" i="4"/>
  <c r="O14" i="4" s="1"/>
  <c r="M15" i="4"/>
  <c r="O15" i="4" s="1"/>
  <c r="M16" i="4"/>
  <c r="I107" i="3"/>
  <c r="I108" i="3"/>
  <c r="I109" i="3"/>
  <c r="I110" i="3"/>
  <c r="I111" i="3"/>
  <c r="I112" i="3"/>
  <c r="I113" i="3"/>
  <c r="I114" i="3"/>
  <c r="I115" i="3"/>
  <c r="I116" i="3"/>
  <c r="I118" i="3"/>
  <c r="I119" i="3"/>
  <c r="I120" i="3"/>
  <c r="I121" i="3"/>
  <c r="I124" i="3"/>
  <c r="I125" i="3"/>
  <c r="I126" i="3"/>
  <c r="I131" i="3"/>
  <c r="I136" i="3"/>
  <c r="I137" i="3"/>
  <c r="I138" i="3"/>
  <c r="I139" i="3"/>
  <c r="I145" i="3"/>
  <c r="I147" i="3"/>
  <c r="I148" i="3"/>
  <c r="I149" i="3"/>
  <c r="I150" i="3"/>
  <c r="I151" i="3"/>
  <c r="I153" i="3"/>
  <c r="I155" i="3"/>
  <c r="I156" i="3"/>
  <c r="I157" i="3"/>
  <c r="I158" i="3"/>
  <c r="I160" i="3"/>
  <c r="I161" i="3"/>
  <c r="I162" i="3"/>
  <c r="I163" i="3"/>
  <c r="I164" i="3"/>
  <c r="I165" i="3"/>
  <c r="I166" i="3"/>
  <c r="I167" i="3"/>
  <c r="I168" i="3"/>
  <c r="I169" i="3"/>
  <c r="I178" i="3"/>
  <c r="I179" i="3"/>
  <c r="I180" i="3"/>
  <c r="I181" i="3"/>
  <c r="I182" i="3"/>
  <c r="I183" i="3"/>
  <c r="I184" i="3"/>
  <c r="I185" i="3"/>
  <c r="I186" i="3"/>
  <c r="I187" i="3"/>
  <c r="I189" i="3"/>
  <c r="I191" i="3"/>
  <c r="I192" i="3"/>
  <c r="I193" i="3"/>
  <c r="I194" i="3"/>
  <c r="I105" i="3"/>
  <c r="F109" i="3"/>
  <c r="F110" i="3"/>
  <c r="F111" i="3"/>
  <c r="F113" i="3"/>
  <c r="F115" i="3"/>
  <c r="F116" i="3"/>
  <c r="F124" i="3"/>
  <c r="F105" i="3"/>
  <c r="I5" i="3"/>
  <c r="I6" i="3"/>
  <c r="I7" i="3"/>
  <c r="I8" i="3"/>
  <c r="I9" i="3"/>
  <c r="I10" i="3"/>
  <c r="I11" i="3"/>
  <c r="I12" i="3"/>
  <c r="I20" i="3"/>
  <c r="I21" i="3"/>
  <c r="I4" i="3"/>
  <c r="I3" i="3"/>
  <c r="F5" i="3"/>
  <c r="F7" i="3"/>
  <c r="F11" i="3"/>
  <c r="F3" i="3"/>
  <c r="P221" i="2"/>
  <c r="L112" i="2"/>
  <c r="C53" i="8"/>
  <c r="A118" i="3"/>
  <c r="B118" i="3"/>
  <c r="C118" i="3"/>
  <c r="D118" i="3"/>
  <c r="E118" i="3"/>
  <c r="K118" i="3"/>
  <c r="L118" i="3" s="1"/>
  <c r="A119" i="3"/>
  <c r="B119" i="3"/>
  <c r="C119" i="3"/>
  <c r="D119" i="3"/>
  <c r="E119" i="3"/>
  <c r="K119" i="3"/>
  <c r="L119" i="3" s="1"/>
  <c r="A120" i="3"/>
  <c r="B120" i="3"/>
  <c r="C120" i="3"/>
  <c r="D120" i="3"/>
  <c r="E120" i="3"/>
  <c r="K120" i="3"/>
  <c r="L120" i="3" s="1"/>
  <c r="A121" i="3"/>
  <c r="B121" i="3"/>
  <c r="C121" i="3"/>
  <c r="D121" i="3"/>
  <c r="E121" i="3"/>
  <c r="K121" i="3"/>
  <c r="L121" i="3" s="1"/>
  <c r="K124" i="3"/>
  <c r="L124" i="3" s="1"/>
  <c r="K125" i="3"/>
  <c r="L125" i="3" s="1"/>
  <c r="K126" i="3"/>
  <c r="L126" i="3" s="1"/>
  <c r="K131" i="3"/>
  <c r="L131" i="3" s="1"/>
  <c r="K135" i="3"/>
  <c r="K136" i="3"/>
  <c r="L136" i="3" s="1"/>
  <c r="K137" i="3"/>
  <c r="L137" i="3" s="1"/>
  <c r="K138" i="3"/>
  <c r="L138" i="3" s="1"/>
  <c r="K139" i="3"/>
  <c r="L139" i="3" s="1"/>
  <c r="K145" i="3"/>
  <c r="L145" i="3" s="1"/>
  <c r="K147" i="3"/>
  <c r="K148" i="3"/>
  <c r="L148" i="3" s="1"/>
  <c r="K149" i="3"/>
  <c r="K150" i="3"/>
  <c r="K151" i="3"/>
  <c r="L151" i="3" s="1"/>
  <c r="K153" i="3"/>
  <c r="L153" i="3" s="1"/>
  <c r="K155" i="3"/>
  <c r="K156" i="3"/>
  <c r="L156" i="3" s="1"/>
  <c r="K157" i="3"/>
  <c r="L157" i="3" s="1"/>
  <c r="K158" i="3"/>
  <c r="L158" i="3" s="1"/>
  <c r="K160" i="3"/>
  <c r="K161" i="3"/>
  <c r="L161" i="3" s="1"/>
  <c r="K162" i="3"/>
  <c r="L162" i="3" s="1"/>
  <c r="K163" i="3"/>
  <c r="K164" i="3"/>
  <c r="K165" i="3"/>
  <c r="L165" i="3" s="1"/>
  <c r="K166" i="3"/>
  <c r="L166" i="3" s="1"/>
  <c r="K167" i="3"/>
  <c r="L167" i="3" s="1"/>
  <c r="K168" i="3"/>
  <c r="L168" i="3" s="1"/>
  <c r="K169" i="3"/>
  <c r="L169" i="3" s="1"/>
  <c r="K173" i="3"/>
  <c r="L173" i="3" s="1"/>
  <c r="K178" i="3"/>
  <c r="K179" i="3"/>
  <c r="K180" i="3"/>
  <c r="L180" i="3" s="1"/>
  <c r="K181" i="3"/>
  <c r="K182" i="3"/>
  <c r="L182" i="3" s="1"/>
  <c r="K183" i="3"/>
  <c r="L183" i="3" s="1"/>
  <c r="K184" i="3"/>
  <c r="L184" i="3" s="1"/>
  <c r="K185" i="3"/>
  <c r="L185" i="3" s="1"/>
  <c r="K186" i="3"/>
  <c r="L186" i="3" s="1"/>
  <c r="K187" i="3"/>
  <c r="L187" i="3" s="1"/>
  <c r="K189" i="3"/>
  <c r="K191" i="3"/>
  <c r="L191" i="3" s="1"/>
  <c r="K192" i="3"/>
  <c r="L192" i="3" s="1"/>
  <c r="K193" i="3"/>
  <c r="L193" i="3" s="1"/>
  <c r="K194" i="3"/>
  <c r="L194" i="3" s="1"/>
  <c r="M36" i="4"/>
  <c r="O36" i="4" s="1"/>
  <c r="M37" i="4"/>
  <c r="O37" i="4" s="1"/>
  <c r="M38" i="4"/>
  <c r="M150" i="4"/>
  <c r="O150" i="4" s="1"/>
  <c r="A145" i="3"/>
  <c r="B145" i="3"/>
  <c r="C145" i="3"/>
  <c r="D145" i="3"/>
  <c r="E145" i="3"/>
  <c r="A12" i="3"/>
  <c r="B12" i="3"/>
  <c r="C12" i="3"/>
  <c r="D12" i="3"/>
  <c r="E12" i="3"/>
  <c r="K12" i="3"/>
  <c r="L12" i="3" s="1"/>
  <c r="L157" i="2"/>
  <c r="N157" i="2" s="1"/>
  <c r="G12" i="3"/>
  <c r="M174" i="4"/>
  <c r="O174" i="4" s="1"/>
  <c r="M184" i="4"/>
  <c r="O184" i="4" s="1"/>
  <c r="M186" i="4"/>
  <c r="O186" i="4" s="1"/>
  <c r="M187" i="4"/>
  <c r="O187" i="4" s="1"/>
  <c r="M188" i="4"/>
  <c r="O188" i="4" s="1"/>
  <c r="M197" i="4"/>
  <c r="O197" i="4" s="1"/>
  <c r="M198" i="4"/>
  <c r="O198" i="4" s="1"/>
  <c r="M199" i="4"/>
  <c r="O199" i="4" s="1"/>
  <c r="M200" i="4"/>
  <c r="M206" i="4"/>
  <c r="O206" i="4" s="1"/>
  <c r="M215" i="4"/>
  <c r="O215" i="4" s="1"/>
  <c r="M217" i="4"/>
  <c r="M220" i="4"/>
  <c r="M229" i="4"/>
  <c r="M230" i="4"/>
  <c r="O230" i="4" s="1"/>
  <c r="M231" i="4"/>
  <c r="O231" i="4" s="1"/>
  <c r="M232" i="4"/>
  <c r="M148" i="4"/>
  <c r="O148" i="4" s="1"/>
  <c r="I56" i="8"/>
  <c r="I58" i="8"/>
  <c r="I64" i="8"/>
  <c r="I65" i="8"/>
  <c r="I52" i="8"/>
  <c r="G56" i="8"/>
  <c r="G58" i="8"/>
  <c r="G64" i="8"/>
  <c r="G65" i="8"/>
  <c r="G52" i="8"/>
  <c r="I50" i="8"/>
  <c r="G50" i="8"/>
  <c r="G43" i="8"/>
  <c r="G57" i="8"/>
  <c r="A156" i="3"/>
  <c r="B156" i="3"/>
  <c r="C156" i="3"/>
  <c r="D156" i="3"/>
  <c r="E156" i="3"/>
  <c r="L168" i="2"/>
  <c r="N168" i="2" s="1"/>
  <c r="G99" i="8"/>
  <c r="G98" i="8"/>
  <c r="G95" i="8"/>
  <c r="G94" i="8"/>
  <c r="G93" i="8"/>
  <c r="G92" i="8"/>
  <c r="G91" i="8"/>
  <c r="G90" i="8"/>
  <c r="I102" i="6"/>
  <c r="I97" i="6"/>
  <c r="I94" i="6"/>
  <c r="I90" i="6"/>
  <c r="I89" i="6"/>
  <c r="I80" i="6"/>
  <c r="I77" i="6"/>
  <c r="I76" i="6"/>
  <c r="I74" i="6"/>
  <c r="I72" i="6"/>
  <c r="I67" i="6"/>
  <c r="I66" i="6"/>
  <c r="I65" i="6"/>
  <c r="I64" i="6"/>
  <c r="I62" i="6"/>
  <c r="I61" i="6"/>
  <c r="I60" i="6"/>
  <c r="I59" i="6"/>
  <c r="I58" i="6"/>
  <c r="I57" i="6"/>
  <c r="I56" i="6"/>
  <c r="I55" i="6"/>
  <c r="I54" i="6"/>
  <c r="I50" i="6"/>
  <c r="I29" i="6"/>
  <c r="I26" i="6"/>
  <c r="I25" i="6"/>
  <c r="I23" i="6"/>
  <c r="I22" i="6"/>
  <c r="I21" i="6"/>
  <c r="I20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G102" i="6"/>
  <c r="G99" i="6"/>
  <c r="G98" i="6"/>
  <c r="G97" i="6"/>
  <c r="G94" i="6"/>
  <c r="G93" i="6"/>
  <c r="G92" i="6"/>
  <c r="G91" i="6"/>
  <c r="G90" i="6"/>
  <c r="G89" i="6"/>
  <c r="G83" i="6"/>
  <c r="G80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2" i="6"/>
  <c r="G61" i="6"/>
  <c r="G60" i="6"/>
  <c r="G59" i="6"/>
  <c r="G58" i="6"/>
  <c r="G57" i="6"/>
  <c r="G56" i="6"/>
  <c r="G55" i="6"/>
  <c r="G54" i="6"/>
  <c r="G51" i="6"/>
  <c r="G50" i="6"/>
  <c r="G47" i="6"/>
  <c r="G46" i="6"/>
  <c r="G42" i="6"/>
  <c r="G41" i="6"/>
  <c r="G39" i="6"/>
  <c r="G38" i="6"/>
  <c r="G36" i="6"/>
  <c r="G32" i="6"/>
  <c r="D102" i="6"/>
  <c r="D101" i="6"/>
  <c r="D97" i="6"/>
  <c r="D94" i="6"/>
  <c r="D91" i="6"/>
  <c r="D90" i="6"/>
  <c r="D89" i="6"/>
  <c r="D80" i="6"/>
  <c r="D77" i="6"/>
  <c r="D76" i="6"/>
  <c r="D74" i="6"/>
  <c r="D72" i="6"/>
  <c r="D71" i="6"/>
  <c r="D69" i="6"/>
  <c r="D67" i="6"/>
  <c r="D66" i="6"/>
  <c r="D65" i="6"/>
  <c r="D64" i="6"/>
  <c r="D62" i="6"/>
  <c r="D61" i="6"/>
  <c r="D60" i="6"/>
  <c r="D59" i="6"/>
  <c r="D58" i="6"/>
  <c r="D57" i="6"/>
  <c r="D56" i="6"/>
  <c r="D55" i="6"/>
  <c r="D54" i="6"/>
  <c r="D50" i="6"/>
  <c r="D48" i="6"/>
  <c r="D46" i="6"/>
  <c r="D40" i="6"/>
  <c r="D29" i="6"/>
  <c r="D26" i="6"/>
  <c r="D25" i="6"/>
  <c r="D23" i="6"/>
  <c r="D22" i="6"/>
  <c r="D21" i="6"/>
  <c r="D20" i="6"/>
  <c r="D19" i="6"/>
  <c r="D18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199" i="2"/>
  <c r="N199" i="2" s="1"/>
  <c r="L181" i="2"/>
  <c r="N181" i="2" s="1"/>
  <c r="L179" i="2"/>
  <c r="N179" i="2" s="1"/>
  <c r="L178" i="2"/>
  <c r="N178" i="2" s="1"/>
  <c r="L173" i="2"/>
  <c r="N173" i="2" s="1"/>
  <c r="L151" i="2"/>
  <c r="N151" i="2" s="1"/>
  <c r="L150" i="2"/>
  <c r="N150" i="2" s="1"/>
  <c r="L149" i="2"/>
  <c r="N149" i="2" s="1"/>
  <c r="L148" i="2"/>
  <c r="N148" i="2" s="1"/>
  <c r="L133" i="2"/>
  <c r="L132" i="2"/>
  <c r="L131" i="2"/>
  <c r="L93" i="2"/>
  <c r="N93" i="2" s="1"/>
  <c r="L91" i="2"/>
  <c r="N91" i="2" s="1"/>
  <c r="L213" i="3"/>
  <c r="L212" i="3"/>
  <c r="L210" i="3"/>
  <c r="N210" i="3" s="1"/>
  <c r="L209" i="3"/>
  <c r="N209" i="3" s="1"/>
  <c r="L208" i="3"/>
  <c r="N208" i="3" s="1"/>
  <c r="L207" i="3"/>
  <c r="M273" i="4"/>
  <c r="O273" i="4" s="1"/>
  <c r="M126" i="4"/>
  <c r="O126" i="4" s="1"/>
  <c r="M125" i="4"/>
  <c r="O125" i="4" s="1"/>
  <c r="M114" i="4"/>
  <c r="M113" i="4"/>
  <c r="M111" i="4"/>
  <c r="M110" i="4"/>
  <c r="M109" i="4"/>
  <c r="M69" i="4"/>
  <c r="O69" i="4" s="1"/>
  <c r="M60" i="4"/>
  <c r="M56" i="4"/>
  <c r="O56" i="4" s="1"/>
  <c r="M218" i="4"/>
  <c r="L226" i="2"/>
  <c r="M124" i="4"/>
  <c r="O124" i="4" s="1"/>
  <c r="L171" i="2"/>
  <c r="N171" i="2" s="1"/>
  <c r="M175" i="4"/>
  <c r="O175" i="4" s="1"/>
  <c r="M8" i="4"/>
  <c r="O8" i="4" s="1"/>
  <c r="M40" i="4"/>
  <c r="O40" i="4" s="1"/>
  <c r="M129" i="4"/>
  <c r="O129" i="4" s="1"/>
  <c r="M223" i="4"/>
  <c r="O223" i="4" s="1"/>
  <c r="M193" i="4"/>
  <c r="M222" i="4"/>
  <c r="O222" i="4" s="1"/>
  <c r="M219" i="4"/>
  <c r="O219" i="4" s="1"/>
  <c r="M185" i="4"/>
  <c r="O185" i="4" s="1"/>
  <c r="M176" i="4"/>
  <c r="M224" i="4"/>
  <c r="O224" i="4" s="1"/>
  <c r="M227" i="4"/>
  <c r="O227" i="4" s="1"/>
  <c r="M226" i="4"/>
  <c r="O226" i="4" s="1"/>
  <c r="M211" i="4"/>
  <c r="O211" i="4" s="1"/>
  <c r="M213" i="4"/>
  <c r="O213" i="4" s="1"/>
  <c r="M234" i="4"/>
  <c r="O234" i="4" s="1"/>
  <c r="M221" i="4"/>
  <c r="O221" i="4" s="1"/>
  <c r="M235" i="4"/>
  <c r="O235" i="4" s="1"/>
  <c r="M202" i="4"/>
  <c r="O202" i="4" s="1"/>
  <c r="M190" i="4"/>
  <c r="O190" i="4" s="1"/>
  <c r="M104" i="4"/>
  <c r="M81" i="4"/>
  <c r="M41" i="4"/>
  <c r="O41" i="4" s="1"/>
  <c r="M43" i="4"/>
  <c r="O43" i="4" s="1"/>
  <c r="M83" i="4"/>
  <c r="O83" i="4" s="1"/>
  <c r="L212" i="2"/>
  <c r="N212" i="2" s="1"/>
  <c r="M67" i="4"/>
  <c r="O67" i="4" s="1"/>
  <c r="L208" i="2"/>
  <c r="L223" i="2"/>
  <c r="L227" i="2"/>
  <c r="L219" i="2"/>
  <c r="L143" i="2"/>
  <c r="N143" i="2" s="1"/>
  <c r="L138" i="2"/>
  <c r="N138" i="2" s="1"/>
  <c r="L124" i="2"/>
  <c r="N124" i="2" s="1"/>
  <c r="L102" i="2"/>
  <c r="L137" i="2"/>
  <c r="N137" i="2" s="1"/>
  <c r="L100" i="2"/>
  <c r="N100" i="2" s="1"/>
  <c r="M274" i="4"/>
  <c r="O274" i="4" s="1"/>
  <c r="M80" i="4"/>
  <c r="O80" i="4" s="1"/>
  <c r="M75" i="4"/>
  <c r="O75" i="4" s="1"/>
  <c r="M275" i="4"/>
  <c r="O275" i="4" s="1"/>
  <c r="M76" i="4"/>
  <c r="O76" i="4" s="1"/>
  <c r="L172" i="2"/>
  <c r="N172" i="2" s="1"/>
  <c r="L169" i="2"/>
  <c r="N169" i="2" s="1"/>
  <c r="L101" i="2"/>
  <c r="N101" i="2" s="1"/>
  <c r="L160" i="2"/>
  <c r="N160" i="2" s="1"/>
  <c r="L96" i="2"/>
  <c r="M133" i="4"/>
  <c r="O133" i="4" s="1"/>
  <c r="M88" i="4"/>
  <c r="O88" i="4" s="1"/>
  <c r="M91" i="4"/>
  <c r="O91" i="4" s="1"/>
  <c r="L118" i="2"/>
  <c r="M77" i="4"/>
  <c r="O77" i="4" s="1"/>
  <c r="L190" i="2"/>
  <c r="N190" i="2" s="1"/>
  <c r="L125" i="2"/>
  <c r="N125" i="2" s="1"/>
  <c r="L123" i="2"/>
  <c r="N123" i="2" s="1"/>
  <c r="L228" i="2"/>
  <c r="L224" i="2"/>
  <c r="L197" i="2"/>
  <c r="N197" i="2" s="1"/>
  <c r="L195" i="2"/>
  <c r="N195" i="2" s="1"/>
  <c r="L130" i="2"/>
  <c r="N130" i="2" s="1"/>
  <c r="L127" i="2"/>
  <c r="L119" i="2"/>
  <c r="N119" i="2" s="1"/>
  <c r="L108" i="2"/>
  <c r="N108" i="2" s="1"/>
  <c r="L198" i="2"/>
  <c r="N198" i="2" s="1"/>
  <c r="L194" i="2"/>
  <c r="N194" i="2" s="1"/>
  <c r="L107" i="2"/>
  <c r="N107" i="2" s="1"/>
  <c r="M102" i="4"/>
  <c r="O102" i="4" s="1"/>
  <c r="M101" i="4"/>
  <c r="O101" i="4" s="1"/>
  <c r="M98" i="4"/>
  <c r="O98" i="4" s="1"/>
  <c r="M96" i="4"/>
  <c r="M84" i="4"/>
  <c r="M103" i="4"/>
  <c r="O103" i="4" s="1"/>
  <c r="M99" i="4"/>
  <c r="O99" i="4" s="1"/>
  <c r="M97" i="4"/>
  <c r="O97" i="4" s="1"/>
  <c r="M94" i="4"/>
  <c r="L228" i="3"/>
  <c r="N228" i="3" s="1"/>
  <c r="L229" i="3"/>
  <c r="M49" i="4"/>
  <c r="O49" i="4" s="1"/>
  <c r="M62" i="4"/>
  <c r="O62" i="4" s="1"/>
  <c r="M68" i="4"/>
  <c r="L120" i="2"/>
  <c r="L121" i="2"/>
  <c r="L225" i="2"/>
  <c r="L210" i="2"/>
  <c r="L206" i="2"/>
  <c r="N206" i="2" s="1"/>
  <c r="L136" i="2"/>
  <c r="L122" i="2"/>
  <c r="L196" i="2"/>
  <c r="N196" i="2" s="1"/>
  <c r="L165" i="2"/>
  <c r="N165" i="2" s="1"/>
  <c r="L105" i="2"/>
  <c r="N105" i="2" s="1"/>
  <c r="L103" i="2"/>
  <c r="N103" i="2" s="1"/>
  <c r="M131" i="4"/>
  <c r="O131" i="4" s="1"/>
  <c r="M78" i="4"/>
  <c r="O78" i="4" s="1"/>
  <c r="M72" i="4"/>
  <c r="O72" i="4" s="1"/>
  <c r="M70" i="4"/>
  <c r="O70" i="4" s="1"/>
  <c r="M130" i="4"/>
  <c r="O130" i="4" s="1"/>
  <c r="M73" i="4"/>
  <c r="O73" i="4" s="1"/>
  <c r="M71" i="4"/>
  <c r="O71" i="4" s="1"/>
  <c r="M46" i="4"/>
  <c r="A155" i="3"/>
  <c r="B155" i="3"/>
  <c r="C155" i="3"/>
  <c r="D155" i="3"/>
  <c r="E155" i="3"/>
  <c r="A149" i="3"/>
  <c r="B149" i="3"/>
  <c r="C149" i="3"/>
  <c r="D149" i="3"/>
  <c r="E149" i="3"/>
  <c r="A136" i="3"/>
  <c r="B136" i="3"/>
  <c r="C136" i="3"/>
  <c r="D136" i="3"/>
  <c r="E136" i="3"/>
  <c r="A137" i="3"/>
  <c r="B137" i="3"/>
  <c r="C137" i="3"/>
  <c r="D137" i="3"/>
  <c r="E137" i="3"/>
  <c r="A138" i="3"/>
  <c r="B138" i="3"/>
  <c r="C138" i="3"/>
  <c r="D138" i="3"/>
  <c r="E138" i="3"/>
  <c r="A139" i="3"/>
  <c r="B139" i="3"/>
  <c r="C139" i="3"/>
  <c r="D139" i="3"/>
  <c r="E139" i="3"/>
  <c r="A112" i="3"/>
  <c r="B112" i="3"/>
  <c r="C112" i="3"/>
  <c r="D112" i="3"/>
  <c r="E112" i="3"/>
  <c r="K112" i="3"/>
  <c r="L112" i="3" s="1"/>
  <c r="I71" i="6"/>
  <c r="A148" i="3"/>
  <c r="B148" i="3"/>
  <c r="C148" i="3"/>
  <c r="D148" i="3"/>
  <c r="E148" i="3"/>
  <c r="A147" i="3"/>
  <c r="B147" i="3"/>
  <c r="C147" i="3"/>
  <c r="D147" i="3"/>
  <c r="E147" i="3"/>
  <c r="A135" i="3"/>
  <c r="B135" i="3"/>
  <c r="C135" i="3"/>
  <c r="D135" i="3"/>
  <c r="E135" i="3"/>
  <c r="A126" i="3"/>
  <c r="B126" i="3"/>
  <c r="C126" i="3"/>
  <c r="D126" i="3"/>
  <c r="E126" i="3"/>
  <c r="A17" i="3"/>
  <c r="B17" i="3"/>
  <c r="C17" i="3"/>
  <c r="D17" i="3"/>
  <c r="E17" i="3"/>
  <c r="K17" i="3"/>
  <c r="G17" i="3"/>
  <c r="A166" i="3"/>
  <c r="B166" i="3"/>
  <c r="C166" i="3"/>
  <c r="D166" i="3"/>
  <c r="E166" i="3"/>
  <c r="A167" i="3"/>
  <c r="B167" i="3"/>
  <c r="C167" i="3"/>
  <c r="D167" i="3"/>
  <c r="E167" i="3"/>
  <c r="A168" i="3"/>
  <c r="B168" i="3"/>
  <c r="C168" i="3"/>
  <c r="D168" i="3"/>
  <c r="E168" i="3"/>
  <c r="A169" i="3"/>
  <c r="B169" i="3"/>
  <c r="C169" i="3"/>
  <c r="D169" i="3"/>
  <c r="E169" i="3"/>
  <c r="A173" i="3"/>
  <c r="B173" i="3"/>
  <c r="C173" i="3"/>
  <c r="D173" i="3"/>
  <c r="E173" i="3"/>
  <c r="A153" i="3"/>
  <c r="B153" i="3"/>
  <c r="C153" i="3"/>
  <c r="D153" i="3"/>
  <c r="E153" i="3"/>
  <c r="I173" i="3"/>
  <c r="E40" i="6"/>
  <c r="E33" i="6"/>
  <c r="A162" i="3"/>
  <c r="B162" i="3"/>
  <c r="C162" i="3"/>
  <c r="D162" i="3"/>
  <c r="E162" i="3"/>
  <c r="A161" i="3"/>
  <c r="B161" i="3"/>
  <c r="C161" i="3"/>
  <c r="D161" i="3"/>
  <c r="E161" i="3"/>
  <c r="A125" i="3"/>
  <c r="B125" i="3"/>
  <c r="C125" i="3"/>
  <c r="D125" i="3"/>
  <c r="E125" i="3"/>
  <c r="D75" i="6"/>
  <c r="I91" i="6"/>
  <c r="D183" i="3"/>
  <c r="D184" i="3"/>
  <c r="D185" i="3"/>
  <c r="A178" i="3"/>
  <c r="B178" i="3"/>
  <c r="C178" i="3"/>
  <c r="D178" i="3"/>
  <c r="E178" i="3"/>
  <c r="A179" i="3"/>
  <c r="B179" i="3"/>
  <c r="C179" i="3"/>
  <c r="D179" i="3"/>
  <c r="E179" i="3"/>
  <c r="J278" i="4"/>
  <c r="C99" i="8"/>
  <c r="C98" i="8"/>
  <c r="C97" i="8"/>
  <c r="A193" i="3"/>
  <c r="B193" i="3"/>
  <c r="C193" i="3"/>
  <c r="D193" i="3"/>
  <c r="E193" i="3"/>
  <c r="A192" i="3"/>
  <c r="B192" i="3"/>
  <c r="C192" i="3"/>
  <c r="D192" i="3"/>
  <c r="E192" i="3"/>
  <c r="A184" i="3"/>
  <c r="B184" i="3"/>
  <c r="C184" i="3"/>
  <c r="E184" i="3"/>
  <c r="A181" i="3"/>
  <c r="B181" i="3"/>
  <c r="C181" i="3"/>
  <c r="D181" i="3"/>
  <c r="E181" i="3"/>
  <c r="A163" i="3"/>
  <c r="B163" i="3"/>
  <c r="C163" i="3"/>
  <c r="D163" i="3"/>
  <c r="E163" i="3"/>
  <c r="A164" i="3"/>
  <c r="B164" i="3"/>
  <c r="C164" i="3"/>
  <c r="D164" i="3"/>
  <c r="E164" i="3"/>
  <c r="A131" i="3"/>
  <c r="B131" i="3"/>
  <c r="C131" i="3"/>
  <c r="D131" i="3"/>
  <c r="E131" i="3"/>
  <c r="A115" i="3"/>
  <c r="B115" i="3"/>
  <c r="C115" i="3"/>
  <c r="D115" i="3"/>
  <c r="E115" i="3"/>
  <c r="K115" i="3"/>
  <c r="L115" i="3" s="1"/>
  <c r="A114" i="3"/>
  <c r="B114" i="3"/>
  <c r="C114" i="3"/>
  <c r="D114" i="3"/>
  <c r="E114" i="3"/>
  <c r="K114" i="3"/>
  <c r="E100" i="8"/>
  <c r="I230" i="3"/>
  <c r="I90" i="8"/>
  <c r="G29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1" i="6"/>
  <c r="G10" i="6"/>
  <c r="G9" i="6"/>
  <c r="G8" i="6"/>
  <c r="G7" i="6"/>
  <c r="G6" i="6"/>
  <c r="G5" i="6"/>
  <c r="G4" i="6"/>
  <c r="E35" i="8"/>
  <c r="E41" i="8" s="1"/>
  <c r="I92" i="8"/>
  <c r="I94" i="8"/>
  <c r="I93" i="8"/>
  <c r="I91" i="8"/>
  <c r="E194" i="3"/>
  <c r="D194" i="3"/>
  <c r="C194" i="3"/>
  <c r="B194" i="3"/>
  <c r="A194" i="3"/>
  <c r="E191" i="3"/>
  <c r="D191" i="3"/>
  <c r="C191" i="3"/>
  <c r="B191" i="3"/>
  <c r="A191" i="3"/>
  <c r="E189" i="3"/>
  <c r="D189" i="3"/>
  <c r="C189" i="3"/>
  <c r="B189" i="3"/>
  <c r="A189" i="3"/>
  <c r="E187" i="3"/>
  <c r="D187" i="3"/>
  <c r="C187" i="3"/>
  <c r="B187" i="3"/>
  <c r="A187" i="3"/>
  <c r="E186" i="3"/>
  <c r="C186" i="3"/>
  <c r="B186" i="3"/>
  <c r="A186" i="3"/>
  <c r="E185" i="3"/>
  <c r="C185" i="3"/>
  <c r="B185" i="3"/>
  <c r="A185" i="3"/>
  <c r="E183" i="3"/>
  <c r="C183" i="3"/>
  <c r="B183" i="3"/>
  <c r="A183" i="3"/>
  <c r="E182" i="3"/>
  <c r="D182" i="3"/>
  <c r="C182" i="3"/>
  <c r="B182" i="3"/>
  <c r="A182" i="3"/>
  <c r="E180" i="3"/>
  <c r="D180" i="3"/>
  <c r="C180" i="3"/>
  <c r="B180" i="3"/>
  <c r="A180" i="3"/>
  <c r="E165" i="3"/>
  <c r="D165" i="3"/>
  <c r="C165" i="3"/>
  <c r="B165" i="3"/>
  <c r="A165" i="3"/>
  <c r="E160" i="3"/>
  <c r="D160" i="3"/>
  <c r="C160" i="3"/>
  <c r="B160" i="3"/>
  <c r="A160" i="3"/>
  <c r="E158" i="3"/>
  <c r="D158" i="3"/>
  <c r="C158" i="3"/>
  <c r="B158" i="3"/>
  <c r="A158" i="3"/>
  <c r="E157" i="3"/>
  <c r="D157" i="3"/>
  <c r="C157" i="3"/>
  <c r="B157" i="3"/>
  <c r="A157" i="3"/>
  <c r="E151" i="3"/>
  <c r="D151" i="3"/>
  <c r="C151" i="3"/>
  <c r="B151" i="3"/>
  <c r="A151" i="3"/>
  <c r="E150" i="3"/>
  <c r="D150" i="3"/>
  <c r="C150" i="3"/>
  <c r="B150" i="3"/>
  <c r="A150" i="3"/>
  <c r="E124" i="3"/>
  <c r="D124" i="3"/>
  <c r="C124" i="3"/>
  <c r="B124" i="3"/>
  <c r="A124" i="3"/>
  <c r="K116" i="3"/>
  <c r="E116" i="3"/>
  <c r="D116" i="3"/>
  <c r="C116" i="3"/>
  <c r="B116" i="3"/>
  <c r="A116" i="3"/>
  <c r="K113" i="3"/>
  <c r="L113" i="3" s="1"/>
  <c r="E113" i="3"/>
  <c r="C113" i="3"/>
  <c r="B113" i="3"/>
  <c r="A113" i="3"/>
  <c r="K111" i="3"/>
  <c r="L111" i="3" s="1"/>
  <c r="E111" i="3"/>
  <c r="C111" i="3"/>
  <c r="B111" i="3"/>
  <c r="A111" i="3"/>
  <c r="K110" i="3"/>
  <c r="L110" i="3" s="1"/>
  <c r="E110" i="3"/>
  <c r="C110" i="3"/>
  <c r="B110" i="3"/>
  <c r="A110" i="3"/>
  <c r="K109" i="3"/>
  <c r="L109" i="3" s="1"/>
  <c r="E109" i="3"/>
  <c r="C109" i="3"/>
  <c r="B109" i="3"/>
  <c r="A109" i="3"/>
  <c r="K108" i="3"/>
  <c r="L108" i="3" s="1"/>
  <c r="E108" i="3"/>
  <c r="C108" i="3"/>
  <c r="B108" i="3"/>
  <c r="A108" i="3"/>
  <c r="K107" i="3"/>
  <c r="L107" i="3" s="1"/>
  <c r="E107" i="3"/>
  <c r="C107" i="3"/>
  <c r="B107" i="3"/>
  <c r="A107" i="3"/>
  <c r="K106" i="3"/>
  <c r="L106" i="3" s="1"/>
  <c r="E106" i="3"/>
  <c r="C106" i="3"/>
  <c r="B106" i="3"/>
  <c r="A106" i="3"/>
  <c r="K105" i="3"/>
  <c r="E105" i="3"/>
  <c r="C105" i="3"/>
  <c r="B105" i="3"/>
  <c r="A105" i="3"/>
  <c r="K21" i="3"/>
  <c r="L21" i="3" s="1"/>
  <c r="E21" i="3"/>
  <c r="D21" i="3"/>
  <c r="C21" i="3"/>
  <c r="B21" i="3"/>
  <c r="A21" i="3"/>
  <c r="K20" i="3"/>
  <c r="L20" i="3" s="1"/>
  <c r="E20" i="3"/>
  <c r="D20" i="3"/>
  <c r="C20" i="3"/>
  <c r="B20" i="3"/>
  <c r="A20" i="3"/>
  <c r="K11" i="3"/>
  <c r="L11" i="3" s="1"/>
  <c r="E11" i="3"/>
  <c r="D11" i="3"/>
  <c r="C11" i="3"/>
  <c r="B11" i="3"/>
  <c r="A11" i="3"/>
  <c r="K10" i="3"/>
  <c r="L10" i="3" s="1"/>
  <c r="E10" i="3"/>
  <c r="D10" i="3"/>
  <c r="C10" i="3"/>
  <c r="B10" i="3"/>
  <c r="A10" i="3"/>
  <c r="K9" i="3"/>
  <c r="L9" i="3" s="1"/>
  <c r="E9" i="3"/>
  <c r="D9" i="3"/>
  <c r="C9" i="3"/>
  <c r="B9" i="3"/>
  <c r="A9" i="3"/>
  <c r="K8" i="3"/>
  <c r="L8" i="3" s="1"/>
  <c r="E8" i="3"/>
  <c r="D8" i="3"/>
  <c r="C8" i="3"/>
  <c r="B8" i="3"/>
  <c r="A8" i="3"/>
  <c r="K7" i="3"/>
  <c r="L7" i="3" s="1"/>
  <c r="E7" i="3"/>
  <c r="C7" i="3"/>
  <c r="B7" i="3"/>
  <c r="A7" i="3"/>
  <c r="K6" i="3"/>
  <c r="E6" i="3"/>
  <c r="C6" i="3"/>
  <c r="B6" i="3"/>
  <c r="A6" i="3"/>
  <c r="K5" i="3"/>
  <c r="L5" i="3" s="1"/>
  <c r="E5" i="3"/>
  <c r="C5" i="3"/>
  <c r="B5" i="3"/>
  <c r="A5" i="3"/>
  <c r="K4" i="3"/>
  <c r="L4" i="3" s="1"/>
  <c r="E4" i="3"/>
  <c r="C4" i="3"/>
  <c r="B4" i="3"/>
  <c r="A4" i="3"/>
  <c r="K3" i="3"/>
  <c r="L3" i="3" s="1"/>
  <c r="E3" i="3"/>
  <c r="C3" i="3"/>
  <c r="B3" i="3"/>
  <c r="A3" i="3"/>
  <c r="J219" i="2"/>
  <c r="E51" i="6"/>
  <c r="E45" i="6"/>
  <c r="E30" i="6"/>
  <c r="E28" i="6"/>
  <c r="E31" i="6"/>
  <c r="G21" i="3"/>
  <c r="G11" i="3"/>
  <c r="G10" i="3"/>
  <c r="E38" i="6"/>
  <c r="E41" i="6"/>
  <c r="E47" i="6"/>
  <c r="E48" i="6"/>
  <c r="E39" i="6"/>
  <c r="E35" i="6"/>
  <c r="E34" i="6"/>
  <c r="E32" i="6"/>
  <c r="E42" i="6"/>
  <c r="G20" i="3"/>
  <c r="G6" i="3"/>
  <c r="G9" i="3"/>
  <c r="G7" i="3"/>
  <c r="G8" i="3"/>
  <c r="E44" i="6"/>
  <c r="E43" i="6"/>
  <c r="E49" i="6"/>
  <c r="G5" i="3"/>
  <c r="G3" i="3"/>
  <c r="G4" i="3"/>
  <c r="E73" i="6"/>
  <c r="E68" i="6"/>
  <c r="E69" i="6"/>
  <c r="E19" i="6"/>
  <c r="E24" i="6"/>
  <c r="E17" i="6"/>
  <c r="E18" i="6"/>
  <c r="C95" i="8"/>
  <c r="C94" i="8"/>
  <c r="C93" i="8"/>
  <c r="C92" i="8"/>
  <c r="C91" i="8"/>
  <c r="C90" i="8"/>
  <c r="C87" i="8"/>
  <c r="C86" i="8"/>
  <c r="C85" i="8"/>
  <c r="C84" i="8"/>
  <c r="C83" i="8"/>
  <c r="C82" i="8"/>
  <c r="C81" i="8"/>
  <c r="C80" i="8"/>
  <c r="C79" i="8"/>
  <c r="C78" i="8"/>
  <c r="C77" i="8"/>
  <c r="C75" i="8"/>
  <c r="C74" i="8"/>
  <c r="C73" i="8"/>
  <c r="C72" i="8"/>
  <c r="C71" i="8"/>
  <c r="C70" i="8"/>
  <c r="C69" i="8"/>
  <c r="C68" i="8"/>
  <c r="C67" i="8"/>
  <c r="C65" i="8"/>
  <c r="C64" i="8"/>
  <c r="C63" i="8"/>
  <c r="C62" i="8"/>
  <c r="C61" i="8"/>
  <c r="C60" i="8"/>
  <c r="C59" i="8"/>
  <c r="C58" i="8"/>
  <c r="C57" i="8"/>
  <c r="C56" i="8"/>
  <c r="C55" i="8"/>
  <c r="C54" i="8"/>
  <c r="C52" i="8"/>
  <c r="C50" i="8"/>
  <c r="C49" i="8"/>
  <c r="C48" i="8"/>
  <c r="C47" i="8"/>
  <c r="C46" i="8"/>
  <c r="C45" i="8"/>
  <c r="C44" i="8"/>
  <c r="C43" i="8"/>
  <c r="C42" i="8"/>
  <c r="C40" i="8"/>
  <c r="C39" i="8"/>
  <c r="C38" i="8"/>
  <c r="C37" i="8"/>
  <c r="C36" i="8"/>
  <c r="C34" i="8"/>
  <c r="C33" i="8"/>
  <c r="C32" i="8"/>
  <c r="C31" i="8"/>
  <c r="C30" i="8"/>
  <c r="C29" i="8"/>
  <c r="C28" i="8"/>
  <c r="C27" i="8"/>
  <c r="C26" i="8"/>
  <c r="C24" i="8"/>
  <c r="C23" i="8"/>
  <c r="C22" i="8"/>
  <c r="C21" i="8"/>
  <c r="C20" i="8"/>
  <c r="C19" i="8"/>
  <c r="C18" i="8"/>
  <c r="C17" i="8"/>
  <c r="C16" i="8"/>
  <c r="C15" i="8"/>
  <c r="C14" i="8"/>
  <c r="C13" i="8"/>
  <c r="C11" i="8"/>
  <c r="C10" i="8"/>
  <c r="C9" i="8"/>
  <c r="C8" i="8"/>
  <c r="C7" i="8"/>
  <c r="C6" i="8"/>
  <c r="C5" i="8"/>
  <c r="C4" i="8"/>
  <c r="C3" i="8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6" i="7"/>
  <c r="C35" i="7"/>
  <c r="C34" i="7"/>
  <c r="C33" i="7"/>
  <c r="C32" i="7"/>
  <c r="C31" i="7"/>
  <c r="C30" i="7"/>
  <c r="C29" i="7"/>
  <c r="C28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1" i="7"/>
  <c r="C10" i="7"/>
  <c r="C9" i="7"/>
  <c r="C8" i="7"/>
  <c r="C7" i="7"/>
  <c r="C6" i="7"/>
  <c r="C5" i="7"/>
  <c r="C4" i="7"/>
  <c r="C3" i="7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7" i="6"/>
  <c r="C86" i="6"/>
  <c r="C85" i="6"/>
  <c r="C84" i="6"/>
  <c r="C83" i="6"/>
  <c r="C82" i="6"/>
  <c r="C81" i="6"/>
  <c r="C80" i="6"/>
  <c r="C79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2" i="6"/>
  <c r="C61" i="6"/>
  <c r="C60" i="6"/>
  <c r="C59" i="6"/>
  <c r="C58" i="6"/>
  <c r="C57" i="6"/>
  <c r="C56" i="6"/>
  <c r="C55" i="6"/>
  <c r="C54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6" i="6"/>
  <c r="C35" i="6"/>
  <c r="C34" i="6"/>
  <c r="C33" i="6"/>
  <c r="C32" i="6"/>
  <c r="C31" i="6"/>
  <c r="C30" i="6"/>
  <c r="C29" i="6"/>
  <c r="C28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1" i="6"/>
  <c r="C10" i="6"/>
  <c r="C9" i="6"/>
  <c r="C8" i="6"/>
  <c r="C7" i="6"/>
  <c r="C6" i="6"/>
  <c r="C5" i="6"/>
  <c r="C4" i="6"/>
  <c r="G3" i="6"/>
  <c r="C3" i="6"/>
  <c r="I75" i="6"/>
  <c r="I46" i="6"/>
  <c r="E51" i="8"/>
  <c r="E66" i="8" s="1"/>
  <c r="E12" i="8"/>
  <c r="E25" i="8" s="1"/>
  <c r="E76" i="8"/>
  <c r="E88" i="8" s="1"/>
  <c r="G105" i="3"/>
  <c r="E101" i="6"/>
  <c r="G106" i="3"/>
  <c r="G107" i="3"/>
  <c r="G109" i="3"/>
  <c r="G108" i="3"/>
  <c r="G110" i="3"/>
  <c r="G111" i="3"/>
  <c r="G112" i="3"/>
  <c r="G113" i="3"/>
  <c r="E92" i="6"/>
  <c r="G114" i="3"/>
  <c r="G116" i="3"/>
  <c r="G115" i="3"/>
  <c r="G213" i="2"/>
  <c r="G163" i="3"/>
  <c r="G126" i="3"/>
  <c r="G187" i="3"/>
  <c r="G172" i="3"/>
  <c r="G155" i="3"/>
  <c r="G169" i="3"/>
  <c r="G180" i="3"/>
  <c r="G162" i="3"/>
  <c r="G148" i="3"/>
  <c r="G186" i="3"/>
  <c r="G151" i="3"/>
  <c r="G153" i="3"/>
  <c r="G173" i="3"/>
  <c r="G192" i="3"/>
  <c r="G190" i="3"/>
  <c r="G168" i="3"/>
  <c r="G156" i="3"/>
  <c r="G165" i="3"/>
  <c r="G189" i="3"/>
  <c r="G131" i="3"/>
  <c r="G118" i="3"/>
  <c r="G149" i="3"/>
  <c r="G184" i="3"/>
  <c r="G177" i="3"/>
  <c r="G152" i="3"/>
  <c r="G185" i="3"/>
  <c r="G181" i="3"/>
  <c r="G182" i="3"/>
  <c r="G137" i="3"/>
  <c r="G179" i="3"/>
  <c r="G161" i="3"/>
  <c r="G158" i="3"/>
  <c r="G138" i="3"/>
  <c r="G183" i="3"/>
  <c r="G157" i="3"/>
  <c r="E96" i="6"/>
  <c r="G191" i="3"/>
  <c r="G147" i="3"/>
  <c r="G150" i="3"/>
  <c r="G145" i="3"/>
  <c r="G160" i="3"/>
  <c r="E82" i="6"/>
  <c r="G141" i="3"/>
  <c r="G193" i="3"/>
  <c r="G164" i="3"/>
  <c r="G139" i="3"/>
  <c r="G167" i="3"/>
  <c r="E95" i="6"/>
  <c r="G140" i="3"/>
  <c r="G136" i="3"/>
  <c r="E99" i="6"/>
  <c r="G125" i="3"/>
  <c r="G166" i="3"/>
  <c r="E79" i="6"/>
  <c r="G194" i="3"/>
  <c r="E83" i="6"/>
  <c r="G159" i="3"/>
  <c r="E93" i="6"/>
  <c r="E100" i="6"/>
  <c r="G119" i="3"/>
  <c r="G124" i="3"/>
  <c r="E86" i="6"/>
  <c r="E84" i="6"/>
  <c r="G117" i="3"/>
  <c r="E81" i="6"/>
  <c r="G120" i="3"/>
  <c r="E85" i="6"/>
  <c r="G121" i="3"/>
  <c r="G132" i="3"/>
  <c r="G178" i="3"/>
  <c r="L215" i="3"/>
  <c r="N215" i="3" s="1"/>
  <c r="M258" i="4"/>
  <c r="O258" i="4" s="1"/>
  <c r="M39" i="4"/>
  <c r="O39" i="4" s="1"/>
  <c r="M17" i="4"/>
  <c r="O17" i="4" s="1"/>
  <c r="M268" i="4"/>
  <c r="M138" i="4"/>
  <c r="O138" i="4" s="1"/>
  <c r="L214" i="3"/>
  <c r="L38" i="2"/>
  <c r="N38" i="2" s="1"/>
  <c r="L180" i="2"/>
  <c r="N180" i="2" s="1"/>
  <c r="M127" i="4"/>
  <c r="O127" i="4" s="1"/>
  <c r="M147" i="4"/>
  <c r="M34" i="4"/>
  <c r="O34" i="4" s="1"/>
  <c r="M262" i="4"/>
  <c r="O262" i="4" s="1"/>
  <c r="L174" i="2"/>
  <c r="N174" i="2" s="1"/>
  <c r="M61" i="4"/>
  <c r="O61" i="4" s="1"/>
  <c r="M146" i="4"/>
  <c r="O146" i="4" s="1"/>
  <c r="M115" i="4"/>
  <c r="L34" i="2"/>
  <c r="N34" i="2" s="1"/>
  <c r="L185" i="2"/>
  <c r="N185" i="2" s="1"/>
  <c r="M216" i="4"/>
  <c r="O216" i="4" s="1"/>
  <c r="M180" i="4"/>
  <c r="O180" i="4" s="1"/>
  <c r="L221" i="3"/>
  <c r="N221" i="3" s="1"/>
  <c r="M23" i="4"/>
  <c r="L46" i="2"/>
  <c r="N46" i="2" s="1"/>
  <c r="L141" i="2"/>
  <c r="N141" i="2" s="1"/>
  <c r="L115" i="2"/>
  <c r="N115" i="2" s="1"/>
  <c r="M207" i="4"/>
  <c r="O207" i="4" s="1"/>
  <c r="M189" i="4"/>
  <c r="O189" i="4" s="1"/>
  <c r="L87" i="2"/>
  <c r="N87" i="2" s="1"/>
  <c r="L94" i="2"/>
  <c r="N94" i="2" s="1"/>
  <c r="M160" i="4"/>
  <c r="O160" i="4" s="1"/>
  <c r="L63" i="2"/>
  <c r="N63" i="2" s="1"/>
  <c r="L73" i="2"/>
  <c r="N73" i="2" s="1"/>
  <c r="M172" i="4"/>
  <c r="O172" i="4" s="1"/>
  <c r="M168" i="4"/>
  <c r="O168" i="4" s="1"/>
  <c r="L28" i="2"/>
  <c r="N28" i="2" s="1"/>
  <c r="L29" i="2"/>
  <c r="N29" i="2" s="1"/>
  <c r="M143" i="4"/>
  <c r="O143" i="4" s="1"/>
  <c r="L31" i="2"/>
  <c r="N31" i="2" s="1"/>
  <c r="L71" i="2"/>
  <c r="N71" i="2" s="1"/>
  <c r="M162" i="4"/>
  <c r="O162" i="4" s="1"/>
  <c r="M9" i="4"/>
  <c r="O9" i="4" s="1"/>
  <c r="M210" i="4"/>
  <c r="L203" i="3"/>
  <c r="N203" i="3" s="1"/>
  <c r="M128" i="4"/>
  <c r="O128" i="4" s="1"/>
  <c r="M89" i="4"/>
  <c r="M156" i="4"/>
  <c r="O156" i="4" s="1"/>
  <c r="M236" i="4"/>
  <c r="O236" i="4" s="1"/>
  <c r="L117" i="2"/>
  <c r="M119" i="4"/>
  <c r="M79" i="4"/>
  <c r="L128" i="2"/>
  <c r="N128" i="2" s="1"/>
  <c r="L58" i="2"/>
  <c r="N58" i="2" s="1"/>
  <c r="L66" i="2"/>
  <c r="N66" i="2" s="1"/>
  <c r="M105" i="4"/>
  <c r="M100" i="4"/>
  <c r="O100" i="4" s="1"/>
  <c r="L6" i="2"/>
  <c r="N6" i="2" s="1"/>
  <c r="L18" i="2"/>
  <c r="N18" i="2" s="1"/>
  <c r="L60" i="2"/>
  <c r="N60" i="2" s="1"/>
  <c r="M191" i="4"/>
  <c r="O191" i="4" s="1"/>
  <c r="L104" i="2"/>
  <c r="N104" i="2" s="1"/>
  <c r="I28" i="13"/>
  <c r="M44" i="4"/>
  <c r="O44" i="4" s="1"/>
  <c r="L205" i="2"/>
  <c r="N205" i="2" s="1"/>
  <c r="M74" i="4"/>
  <c r="O74" i="4" s="1"/>
  <c r="L113" i="2"/>
  <c r="L49" i="2"/>
  <c r="N49" i="2" s="1"/>
  <c r="L48" i="2"/>
  <c r="N48" i="2" s="1"/>
  <c r="G81" i="8"/>
  <c r="G269" i="4"/>
  <c r="D98" i="8"/>
  <c r="F98" i="8" s="1"/>
  <c r="K267" i="4"/>
  <c r="H274" i="4"/>
  <c r="I274" i="4" s="1"/>
  <c r="K274" i="4" s="1"/>
  <c r="G278" i="4"/>
  <c r="H257" i="4"/>
  <c r="I257" i="4" s="1"/>
  <c r="K257" i="4" s="1"/>
  <c r="D99" i="8"/>
  <c r="F99" i="8" s="1"/>
  <c r="O260" i="4"/>
  <c r="H273" i="4"/>
  <c r="I273" i="4" s="1"/>
  <c r="K273" i="4" s="1"/>
  <c r="D96" i="8"/>
  <c r="F96" i="8" s="1"/>
  <c r="B47" i="3"/>
  <c r="A47" i="3"/>
  <c r="F117" i="3"/>
  <c r="F108" i="3"/>
  <c r="H120" i="2"/>
  <c r="J120" i="2" s="1"/>
  <c r="F114" i="3"/>
  <c r="L20" i="2"/>
  <c r="N20" i="2" s="1"/>
  <c r="L13" i="2"/>
  <c r="L7" i="2"/>
  <c r="N7" i="2" s="1"/>
  <c r="L62" i="2"/>
  <c r="N62" i="2" s="1"/>
  <c r="L16" i="2"/>
  <c r="N16" i="2" s="1"/>
  <c r="L10" i="2"/>
  <c r="L8" i="2"/>
  <c r="N8" i="2" s="1"/>
  <c r="L23" i="2"/>
  <c r="L52" i="2"/>
  <c r="N52" i="2" s="1"/>
  <c r="L25" i="2"/>
  <c r="L5" i="2"/>
  <c r="N5" i="2" s="1"/>
  <c r="M120" i="4"/>
  <c r="L57" i="2"/>
  <c r="N57" i="2" s="1"/>
  <c r="L59" i="2"/>
  <c r="N59" i="2" s="1"/>
  <c r="L140" i="2"/>
  <c r="M167" i="4"/>
  <c r="O167" i="4" s="1"/>
  <c r="M137" i="4"/>
  <c r="O137" i="4" s="1"/>
  <c r="G27" i="14"/>
  <c r="M35" i="4"/>
  <c r="L64" i="2"/>
  <c r="N64" i="2" s="1"/>
  <c r="L61" i="2"/>
  <c r="N61" i="2" s="1"/>
  <c r="M3" i="4"/>
  <c r="H163" i="2"/>
  <c r="J163" i="2" s="1"/>
  <c r="D73" i="6"/>
  <c r="H157" i="2"/>
  <c r="H167" i="2"/>
  <c r="F120" i="3"/>
  <c r="H166" i="2"/>
  <c r="F84" i="3"/>
  <c r="H10" i="2"/>
  <c r="J10" i="2" s="1"/>
  <c r="D24" i="8"/>
  <c r="F24" i="8" s="1"/>
  <c r="H24" i="8" s="1"/>
  <c r="G19" i="8"/>
  <c r="G75" i="8"/>
  <c r="D81" i="8"/>
  <c r="F81" i="8" s="1"/>
  <c r="D18" i="8"/>
  <c r="F18" i="8" s="1"/>
  <c r="G10" i="8"/>
  <c r="A93" i="3"/>
  <c r="F93" i="3"/>
  <c r="I81" i="8"/>
  <c r="G22" i="8"/>
  <c r="G3" i="8"/>
  <c r="G18" i="8"/>
  <c r="D38" i="6"/>
  <c r="H22" i="2"/>
  <c r="F9" i="3"/>
  <c r="F154" i="3"/>
  <c r="F145" i="3"/>
  <c r="H97" i="2"/>
  <c r="F155" i="3"/>
  <c r="F125" i="3"/>
  <c r="H137" i="2"/>
  <c r="J137" i="2" s="1"/>
  <c r="D36" i="6"/>
  <c r="H27" i="2"/>
  <c r="H14" i="3" s="1"/>
  <c r="F14" i="3"/>
  <c r="F10" i="3"/>
  <c r="H23" i="2"/>
  <c r="J23" i="2" s="1"/>
  <c r="H30" i="2"/>
  <c r="F17" i="3"/>
  <c r="H203" i="2"/>
  <c r="H191" i="3" s="1"/>
  <c r="F191" i="3"/>
  <c r="H193" i="2"/>
  <c r="H181" i="3" s="1"/>
  <c r="F181" i="3"/>
  <c r="F31" i="3"/>
  <c r="H44" i="2"/>
  <c r="F25" i="3"/>
  <c r="H38" i="2"/>
  <c r="F23" i="3"/>
  <c r="H36" i="2"/>
  <c r="F127" i="3"/>
  <c r="H139" i="2"/>
  <c r="J139" i="2" s="1"/>
  <c r="F35" i="3"/>
  <c r="H48" i="2"/>
  <c r="H43" i="2"/>
  <c r="H30" i="3" s="1"/>
  <c r="F30" i="3"/>
  <c r="F24" i="3"/>
  <c r="H37" i="2"/>
  <c r="H24" i="3" s="1"/>
  <c r="H140" i="2"/>
  <c r="H128" i="3" s="1"/>
  <c r="F128" i="3"/>
  <c r="F32" i="3"/>
  <c r="H45" i="2"/>
  <c r="H141" i="2"/>
  <c r="H129" i="3" s="1"/>
  <c r="F129" i="3"/>
  <c r="F170" i="3"/>
  <c r="H182" i="2"/>
  <c r="J182" i="2" s="1"/>
  <c r="H12" i="2"/>
  <c r="D70" i="6"/>
  <c r="F27" i="3"/>
  <c r="H142" i="2"/>
  <c r="I142" i="2" s="1"/>
  <c r="F130" i="3"/>
  <c r="H186" i="2"/>
  <c r="H174" i="3" s="1"/>
  <c r="F174" i="3"/>
  <c r="H196" i="2"/>
  <c r="H184" i="3" s="1"/>
  <c r="F14" i="2"/>
  <c r="H31" i="2"/>
  <c r="J31" i="2" s="1"/>
  <c r="F18" i="3"/>
  <c r="F22" i="3"/>
  <c r="H35" i="2"/>
  <c r="J35" i="2" s="1"/>
  <c r="H143" i="2"/>
  <c r="H131" i="3" s="1"/>
  <c r="F131" i="3"/>
  <c r="H172" i="2"/>
  <c r="H200" i="2"/>
  <c r="J200" i="2" s="1"/>
  <c r="F188" i="3"/>
  <c r="H33" i="2"/>
  <c r="H20" i="3" s="1"/>
  <c r="F20" i="3"/>
  <c r="H205" i="2"/>
  <c r="J205" i="2" s="1"/>
  <c r="F193" i="3"/>
  <c r="H150" i="2"/>
  <c r="F138" i="3"/>
  <c r="F28" i="3"/>
  <c r="H41" i="2"/>
  <c r="F29" i="3"/>
  <c r="H42" i="2"/>
  <c r="H34" i="2"/>
  <c r="F21" i="3"/>
  <c r="I19" i="6"/>
  <c r="H192" i="2"/>
  <c r="J192" i="2" s="1"/>
  <c r="F180" i="3"/>
  <c r="H138" i="2"/>
  <c r="F126" i="3"/>
  <c r="H25" i="2"/>
  <c r="F12" i="3"/>
  <c r="F50" i="3"/>
  <c r="H63" i="2"/>
  <c r="F76" i="3"/>
  <c r="H89" i="2"/>
  <c r="F55" i="3"/>
  <c r="H68" i="2"/>
  <c r="F8" i="3"/>
  <c r="D41" i="6"/>
  <c r="H168" i="2"/>
  <c r="F156" i="3"/>
  <c r="F68" i="3"/>
  <c r="H81" i="2"/>
  <c r="H68" i="3" s="1"/>
  <c r="F58" i="3"/>
  <c r="H71" i="2"/>
  <c r="H58" i="3" s="1"/>
  <c r="F167" i="3"/>
  <c r="F157" i="3"/>
  <c r="H169" i="2"/>
  <c r="J169" i="2" s="1"/>
  <c r="H153" i="2"/>
  <c r="H141" i="3" s="1"/>
  <c r="F141" i="3"/>
  <c r="H171" i="2"/>
  <c r="J171" i="2" s="1"/>
  <c r="F159" i="3"/>
  <c r="H170" i="2"/>
  <c r="J170" i="2" s="1"/>
  <c r="F158" i="3"/>
  <c r="H206" i="2"/>
  <c r="F194" i="3"/>
  <c r="F65" i="3"/>
  <c r="H78" i="2"/>
  <c r="H65" i="3" s="1"/>
  <c r="F38" i="3"/>
  <c r="H51" i="2"/>
  <c r="H94" i="2"/>
  <c r="F83" i="3"/>
  <c r="F56" i="3"/>
  <c r="H69" i="2"/>
  <c r="H56" i="3" s="1"/>
  <c r="F53" i="3"/>
  <c r="H66" i="2"/>
  <c r="H85" i="2"/>
  <c r="H72" i="3" s="1"/>
  <c r="F74" i="3"/>
  <c r="H87" i="2"/>
  <c r="F71" i="3"/>
  <c r="H84" i="2"/>
  <c r="F73" i="3"/>
  <c r="H86" i="2"/>
  <c r="D33" i="6"/>
  <c r="F43" i="3"/>
  <c r="H56" i="2"/>
  <c r="H43" i="3" s="1"/>
  <c r="H195" i="2"/>
  <c r="J195" i="2" s="1"/>
  <c r="F183" i="3"/>
  <c r="F190" i="3"/>
  <c r="H202" i="2"/>
  <c r="J202" i="2" s="1"/>
  <c r="H197" i="2"/>
  <c r="F185" i="3"/>
  <c r="H184" i="2"/>
  <c r="F172" i="3"/>
  <c r="F140" i="3"/>
  <c r="H152" i="2"/>
  <c r="H140" i="3" s="1"/>
  <c r="D87" i="6"/>
  <c r="D85" i="6"/>
  <c r="F169" i="3"/>
  <c r="H181" i="2"/>
  <c r="F88" i="3"/>
  <c r="H101" i="2"/>
  <c r="F91" i="3"/>
  <c r="H104" i="2"/>
  <c r="D47" i="6"/>
  <c r="F42" i="3"/>
  <c r="H55" i="2"/>
  <c r="F80" i="3"/>
  <c r="H93" i="2"/>
  <c r="F87" i="3"/>
  <c r="H100" i="2"/>
  <c r="H87" i="3" s="1"/>
  <c r="F47" i="3"/>
  <c r="H60" i="2"/>
  <c r="D30" i="6"/>
  <c r="F69" i="3"/>
  <c r="H82" i="2"/>
  <c r="H69" i="3" s="1"/>
  <c r="H158" i="2"/>
  <c r="F146" i="3"/>
  <c r="H177" i="2"/>
  <c r="J177" i="2" s="1"/>
  <c r="F165" i="3"/>
  <c r="H160" i="2"/>
  <c r="F148" i="3"/>
  <c r="F78" i="3"/>
  <c r="H91" i="2"/>
  <c r="H78" i="3" s="1"/>
  <c r="F90" i="3"/>
  <c r="F77" i="3"/>
  <c r="H90" i="2"/>
  <c r="H162" i="2"/>
  <c r="F150" i="3"/>
  <c r="H178" i="2"/>
  <c r="J178" i="2" s="1"/>
  <c r="F166" i="3"/>
  <c r="H149" i="2"/>
  <c r="F137" i="3"/>
  <c r="F62" i="3"/>
  <c r="H75" i="2"/>
  <c r="F48" i="3"/>
  <c r="H61" i="2"/>
  <c r="H175" i="2"/>
  <c r="H163" i="3" s="1"/>
  <c r="F163" i="3"/>
  <c r="H146" i="2"/>
  <c r="H134" i="3" s="1"/>
  <c r="D95" i="6"/>
  <c r="F144" i="3"/>
  <c r="H156" i="2"/>
  <c r="H144" i="3" s="1"/>
  <c r="F175" i="3"/>
  <c r="H159" i="2"/>
  <c r="F147" i="3"/>
  <c r="H173" i="2"/>
  <c r="H161" i="3" s="1"/>
  <c r="F161" i="3"/>
  <c r="H164" i="2"/>
  <c r="H152" i="3" s="1"/>
  <c r="F152" i="3"/>
  <c r="H145" i="2"/>
  <c r="H189" i="2"/>
  <c r="F177" i="3"/>
  <c r="H161" i="2"/>
  <c r="J161" i="2" s="1"/>
  <c r="F149" i="3"/>
  <c r="D51" i="6"/>
  <c r="H57" i="2"/>
  <c r="J57" i="2" s="1"/>
  <c r="F46" i="3"/>
  <c r="H59" i="2"/>
  <c r="F79" i="3"/>
  <c r="H92" i="2"/>
  <c r="F66" i="3"/>
  <c r="H79" i="2"/>
  <c r="F85" i="3"/>
  <c r="H98" i="2"/>
  <c r="F95" i="3"/>
  <c r="F60" i="3"/>
  <c r="H73" i="2"/>
  <c r="H60" i="3" s="1"/>
  <c r="F54" i="3"/>
  <c r="F26" i="3"/>
  <c r="H39" i="2"/>
  <c r="H26" i="3" s="1"/>
  <c r="D28" i="6"/>
  <c r="F36" i="3"/>
  <c r="H49" i="2"/>
  <c r="H36" i="3" s="1"/>
  <c r="F63" i="3"/>
  <c r="H76" i="2"/>
  <c r="H63" i="3" s="1"/>
  <c r="H185" i="2"/>
  <c r="H173" i="3" s="1"/>
  <c r="F173" i="3"/>
  <c r="F70" i="3"/>
  <c r="H83" i="2"/>
  <c r="H70" i="3" s="1"/>
  <c r="F164" i="3"/>
  <c r="H191" i="2"/>
  <c r="J191" i="2" s="1"/>
  <c r="F179" i="3"/>
  <c r="F75" i="3"/>
  <c r="H88" i="2"/>
  <c r="F176" i="3"/>
  <c r="H188" i="2"/>
  <c r="F162" i="3"/>
  <c r="H174" i="2"/>
  <c r="H162" i="3" s="1"/>
  <c r="H194" i="2"/>
  <c r="H182" i="3" s="1"/>
  <c r="F182" i="3"/>
  <c r="F45" i="3"/>
  <c r="H58" i="2"/>
  <c r="H45" i="3" s="1"/>
  <c r="H74" i="2"/>
  <c r="F52" i="3"/>
  <c r="H65" i="2"/>
  <c r="F39" i="3"/>
  <c r="H52" i="2"/>
  <c r="F92" i="3"/>
  <c r="H105" i="2"/>
  <c r="F59" i="3"/>
  <c r="H72" i="2"/>
  <c r="F40" i="3"/>
  <c r="H53" i="2"/>
  <c r="F57" i="3"/>
  <c r="H70" i="2"/>
  <c r="G44" i="6"/>
  <c r="I17" i="3"/>
  <c r="G95" i="6"/>
  <c r="I135" i="3"/>
  <c r="G87" i="6"/>
  <c r="I140" i="3"/>
  <c r="I18" i="8"/>
  <c r="I24" i="8"/>
  <c r="I51" i="6"/>
  <c r="I95" i="6"/>
  <c r="M87" i="4" l="1"/>
  <c r="O87" i="4" s="1"/>
  <c r="L56" i="2"/>
  <c r="N56" i="2" s="1"/>
  <c r="L12" i="2"/>
  <c r="N12" i="2" s="1"/>
  <c r="M45" i="4"/>
  <c r="O45" i="4" s="1"/>
  <c r="L114" i="3"/>
  <c r="L53" i="3"/>
  <c r="M66" i="4"/>
  <c r="O66" i="4" s="1"/>
  <c r="L17" i="3"/>
  <c r="L30" i="2"/>
  <c r="N30" i="2" s="1"/>
  <c r="M132" i="4"/>
  <c r="O132" i="4" s="1"/>
  <c r="M201" i="4"/>
  <c r="L135" i="3"/>
  <c r="M47" i="4"/>
  <c r="O47" i="4" s="1"/>
  <c r="L147" i="2"/>
  <c r="N147" i="2" s="1"/>
  <c r="M196" i="4"/>
  <c r="O196" i="4" s="1"/>
  <c r="L142" i="3"/>
  <c r="N142" i="3" s="1"/>
  <c r="L41" i="3"/>
  <c r="L46" i="3"/>
  <c r="L200" i="3"/>
  <c r="N200" i="3" s="1"/>
  <c r="J28" i="15"/>
  <c r="G24" i="11"/>
  <c r="F26" i="14"/>
  <c r="L199" i="3"/>
  <c r="I29" i="12"/>
  <c r="G28" i="11"/>
  <c r="B27" i="15"/>
  <c r="F27" i="15"/>
  <c r="G27" i="15"/>
  <c r="H27" i="15"/>
  <c r="D27" i="15"/>
  <c r="E27" i="15"/>
  <c r="C27" i="15"/>
  <c r="I27" i="15"/>
  <c r="I24" i="12"/>
  <c r="G23" i="11"/>
  <c r="G34" i="15"/>
  <c r="H34" i="15"/>
  <c r="D34" i="15"/>
  <c r="E34" i="15"/>
  <c r="B34" i="15"/>
  <c r="C34" i="15"/>
  <c r="F34" i="15"/>
  <c r="I34" i="15"/>
  <c r="H33" i="15"/>
  <c r="B33" i="15"/>
  <c r="G33" i="15"/>
  <c r="D33" i="15"/>
  <c r="F33" i="15"/>
  <c r="E33" i="15"/>
  <c r="C33" i="15"/>
  <c r="I33" i="15"/>
  <c r="I28" i="12"/>
  <c r="G27" i="11"/>
  <c r="B26" i="12"/>
  <c r="E26" i="12"/>
  <c r="F26" i="12"/>
  <c r="D26" i="12"/>
  <c r="G26" i="12"/>
  <c r="C26" i="12"/>
  <c r="H26" i="12"/>
  <c r="L43" i="3"/>
  <c r="J31" i="15"/>
  <c r="I27" i="12"/>
  <c r="G26" i="11"/>
  <c r="E25" i="11"/>
  <c r="B25" i="11"/>
  <c r="C25" i="11"/>
  <c r="D25" i="11"/>
  <c r="F25" i="11"/>
  <c r="I31" i="12"/>
  <c r="I30" i="12"/>
  <c r="G29" i="11"/>
  <c r="L15" i="3"/>
  <c r="F27" i="14"/>
  <c r="C27" i="14"/>
  <c r="B27" i="14"/>
  <c r="D27" i="14"/>
  <c r="E27" i="14"/>
  <c r="C28" i="14"/>
  <c r="E28" i="14"/>
  <c r="B28" i="14"/>
  <c r="D28" i="14"/>
  <c r="F28" i="14"/>
  <c r="D26" i="14"/>
  <c r="C26" i="14"/>
  <c r="E26" i="14"/>
  <c r="B26" i="14"/>
  <c r="G28" i="13"/>
  <c r="D28" i="13"/>
  <c r="B28" i="13"/>
  <c r="F28" i="13"/>
  <c r="E28" i="13"/>
  <c r="C28" i="13"/>
  <c r="B29" i="13"/>
  <c r="E29" i="13"/>
  <c r="F29" i="13"/>
  <c r="G29" i="13"/>
  <c r="C29" i="13"/>
  <c r="D29" i="13"/>
  <c r="C27" i="13"/>
  <c r="D27" i="13"/>
  <c r="F27" i="13"/>
  <c r="B27" i="13"/>
  <c r="E27" i="13"/>
  <c r="G27" i="13"/>
  <c r="G25" i="13"/>
  <c r="B25" i="13"/>
  <c r="F25" i="13"/>
  <c r="E25" i="13"/>
  <c r="D25" i="13"/>
  <c r="C25" i="13"/>
  <c r="J129" i="2"/>
  <c r="N48" i="3"/>
  <c r="J70" i="3"/>
  <c r="J36" i="3"/>
  <c r="J24" i="3"/>
  <c r="E98" i="6"/>
  <c r="J43" i="3"/>
  <c r="H89" i="3"/>
  <c r="M89" i="3" s="1"/>
  <c r="N174" i="3"/>
  <c r="N143" i="3"/>
  <c r="O267" i="4"/>
  <c r="N33" i="3"/>
  <c r="N43" i="3"/>
  <c r="N45" i="3"/>
  <c r="M69" i="3"/>
  <c r="N256" i="4"/>
  <c r="O256" i="4"/>
  <c r="H86" i="8"/>
  <c r="H96" i="8"/>
  <c r="E32" i="11"/>
  <c r="D16" i="11"/>
  <c r="C16" i="11"/>
  <c r="B16" i="11"/>
  <c r="I109" i="2"/>
  <c r="E16" i="11"/>
  <c r="L45" i="2"/>
  <c r="N45" i="2" s="1"/>
  <c r="L55" i="2"/>
  <c r="N55" i="2" s="1"/>
  <c r="M52" i="4"/>
  <c r="O52" i="4" s="1"/>
  <c r="L200" i="2"/>
  <c r="N200" i="2" s="1"/>
  <c r="M55" i="4"/>
  <c r="O55" i="4" s="1"/>
  <c r="L144" i="2"/>
  <c r="N144" i="2" s="1"/>
  <c r="L162" i="2"/>
  <c r="N162" i="2" s="1"/>
  <c r="M203" i="4"/>
  <c r="O203" i="4" s="1"/>
  <c r="M225" i="4"/>
  <c r="O225" i="4" s="1"/>
  <c r="M228" i="4"/>
  <c r="O228" i="4" s="1"/>
  <c r="L97" i="2"/>
  <c r="N97" i="2" s="1"/>
  <c r="L161" i="2"/>
  <c r="N161" i="2" s="1"/>
  <c r="L88" i="2"/>
  <c r="N88" i="2" s="1"/>
  <c r="M82" i="4"/>
  <c r="O82" i="4" s="1"/>
  <c r="M54" i="4"/>
  <c r="O54" i="4" s="1"/>
  <c r="M170" i="4"/>
  <c r="O170" i="4" s="1"/>
  <c r="L26" i="2"/>
  <c r="N26" i="2" s="1"/>
  <c r="L74" i="2"/>
  <c r="N74" i="2" s="1"/>
  <c r="L75" i="3"/>
  <c r="N75" i="3" s="1"/>
  <c r="L139" i="2"/>
  <c r="N139" i="2" s="1"/>
  <c r="L42" i="3"/>
  <c r="N42" i="3" s="1"/>
  <c r="L80" i="2"/>
  <c r="N80" i="2" s="1"/>
  <c r="L72" i="2"/>
  <c r="N72" i="2" s="1"/>
  <c r="M165" i="4"/>
  <c r="O165" i="4" s="1"/>
  <c r="L146" i="2"/>
  <c r="N146" i="2" s="1"/>
  <c r="J32" i="15"/>
  <c r="L202" i="2"/>
  <c r="N202" i="2" s="1"/>
  <c r="M95" i="4"/>
  <c r="O95" i="4" s="1"/>
  <c r="M173" i="4"/>
  <c r="O173" i="4" s="1"/>
  <c r="M214" i="4"/>
  <c r="O214" i="4" s="1"/>
  <c r="M212" i="4"/>
  <c r="O212" i="4" s="1"/>
  <c r="M182" i="4"/>
  <c r="O182" i="4" s="1"/>
  <c r="L201" i="2"/>
  <c r="N201" i="2" s="1"/>
  <c r="M48" i="4"/>
  <c r="O48" i="4" s="1"/>
  <c r="L99" i="2"/>
  <c r="N99" i="2" s="1"/>
  <c r="L159" i="2"/>
  <c r="N159" i="2" s="1"/>
  <c r="L211" i="3"/>
  <c r="N211" i="3" s="1"/>
  <c r="M93" i="4"/>
  <c r="O93" i="4" s="1"/>
  <c r="M171" i="4"/>
  <c r="O171" i="4" s="1"/>
  <c r="L54" i="2"/>
  <c r="M54" i="2" s="1"/>
  <c r="L156" i="2"/>
  <c r="N156" i="2" s="1"/>
  <c r="M183" i="4"/>
  <c r="O183" i="4" s="1"/>
  <c r="M169" i="4"/>
  <c r="O169" i="4" s="1"/>
  <c r="L28" i="3"/>
  <c r="N28" i="3" s="1"/>
  <c r="L188" i="2"/>
  <c r="N188" i="2" s="1"/>
  <c r="L42" i="2"/>
  <c r="N42" i="2" s="1"/>
  <c r="M177" i="4"/>
  <c r="O177" i="4" s="1"/>
  <c r="M11" i="4"/>
  <c r="O11" i="4" s="1"/>
  <c r="M195" i="4"/>
  <c r="O195" i="4" s="1"/>
  <c r="M181" i="4"/>
  <c r="O181" i="4" s="1"/>
  <c r="M179" i="4"/>
  <c r="O179" i="4" s="1"/>
  <c r="L98" i="2"/>
  <c r="N98" i="2" s="1"/>
  <c r="L204" i="2"/>
  <c r="N204" i="2" s="1"/>
  <c r="L193" i="2"/>
  <c r="N193" i="2" s="1"/>
  <c r="M112" i="4"/>
  <c r="O112" i="4" s="1"/>
  <c r="M85" i="4"/>
  <c r="O85" i="4" s="1"/>
  <c r="M65" i="4"/>
  <c r="O65" i="4" s="1"/>
  <c r="M51" i="4"/>
  <c r="O51" i="4" s="1"/>
  <c r="M166" i="4"/>
  <c r="O166" i="4" s="1"/>
  <c r="L27" i="2"/>
  <c r="N27" i="2" s="1"/>
  <c r="M64" i="4"/>
  <c r="O64" i="4" s="1"/>
  <c r="L218" i="2"/>
  <c r="M218" i="2" s="1"/>
  <c r="M140" i="4"/>
  <c r="O140" i="4" s="1"/>
  <c r="L55" i="3"/>
  <c r="N55" i="3" s="1"/>
  <c r="L41" i="2"/>
  <c r="N41" i="2" s="1"/>
  <c r="L52" i="3"/>
  <c r="N52" i="3" s="1"/>
  <c r="L47" i="2"/>
  <c r="N47" i="2" s="1"/>
  <c r="L44" i="2"/>
  <c r="N44" i="2" s="1"/>
  <c r="L32" i="2"/>
  <c r="N32" i="2" s="1"/>
  <c r="L75" i="2"/>
  <c r="N75" i="2" s="1"/>
  <c r="L204" i="3"/>
  <c r="N204" i="3" s="1"/>
  <c r="N206" i="3" s="1"/>
  <c r="L166" i="2"/>
  <c r="N166" i="2" s="1"/>
  <c r="L164" i="2"/>
  <c r="N164" i="2" s="1"/>
  <c r="M154" i="4"/>
  <c r="O154" i="4" s="1"/>
  <c r="M178" i="4"/>
  <c r="O178" i="4" s="1"/>
  <c r="M10" i="4"/>
  <c r="O10" i="4" s="1"/>
  <c r="M204" i="4"/>
  <c r="O204" i="4" s="1"/>
  <c r="M205" i="4"/>
  <c r="O205" i="4" s="1"/>
  <c r="M208" i="4"/>
  <c r="O208" i="4" s="1"/>
  <c r="L163" i="2"/>
  <c r="N163" i="2" s="1"/>
  <c r="L177" i="2"/>
  <c r="N177" i="2" s="1"/>
  <c r="L167" i="2"/>
  <c r="N167" i="2" s="1"/>
  <c r="M90" i="4"/>
  <c r="O90" i="4" s="1"/>
  <c r="L154" i="2"/>
  <c r="N154" i="2" s="1"/>
  <c r="M141" i="4"/>
  <c r="O141" i="4" s="1"/>
  <c r="M152" i="4"/>
  <c r="O152" i="4" s="1"/>
  <c r="L176" i="2"/>
  <c r="N176" i="2" s="1"/>
  <c r="L65" i="2"/>
  <c r="N65" i="2" s="1"/>
  <c r="L34" i="3"/>
  <c r="N34" i="3" s="1"/>
  <c r="L145" i="2"/>
  <c r="M145" i="2" s="1"/>
  <c r="L68" i="2"/>
  <c r="N68" i="2" s="1"/>
  <c r="L78" i="2"/>
  <c r="N78" i="2" s="1"/>
  <c r="L67" i="2"/>
  <c r="N67" i="2" s="1"/>
  <c r="M161" i="4"/>
  <c r="O161" i="4" s="1"/>
  <c r="M153" i="4"/>
  <c r="O153" i="4" s="1"/>
  <c r="L170" i="2"/>
  <c r="M170" i="2" s="1"/>
  <c r="M151" i="4"/>
  <c r="O151" i="4" s="1"/>
  <c r="M194" i="4"/>
  <c r="O194" i="4" s="1"/>
  <c r="M42" i="4"/>
  <c r="O42" i="4" s="1"/>
  <c r="M50" i="4"/>
  <c r="O50" i="4" s="1"/>
  <c r="L191" i="2"/>
  <c r="N191" i="2" s="1"/>
  <c r="M92" i="4"/>
  <c r="O92" i="4" s="1"/>
  <c r="L192" i="2"/>
  <c r="N192" i="2" s="1"/>
  <c r="M53" i="4"/>
  <c r="O53" i="4" s="1"/>
  <c r="L155" i="2"/>
  <c r="N155" i="2" s="1"/>
  <c r="M63" i="4"/>
  <c r="O63" i="4" s="1"/>
  <c r="L175" i="2"/>
  <c r="N175" i="2" s="1"/>
  <c r="M163" i="4"/>
  <c r="O163" i="4" s="1"/>
  <c r="M136" i="4"/>
  <c r="O136" i="4" s="1"/>
  <c r="L14" i="3"/>
  <c r="M14" i="3" s="1"/>
  <c r="L127" i="3"/>
  <c r="N127" i="3" s="1"/>
  <c r="L128" i="3"/>
  <c r="M128" i="3" s="1"/>
  <c r="I23" i="13"/>
  <c r="L207" i="2"/>
  <c r="L109" i="2"/>
  <c r="L96" i="3"/>
  <c r="L195" i="3"/>
  <c r="M117" i="4"/>
  <c r="O117" i="4" s="1"/>
  <c r="L116" i="3"/>
  <c r="N116" i="3" s="1"/>
  <c r="L163" i="3"/>
  <c r="M163" i="3" s="1"/>
  <c r="L155" i="3"/>
  <c r="N155" i="3" s="1"/>
  <c r="L150" i="3"/>
  <c r="N150" i="3" s="1"/>
  <c r="L134" i="3"/>
  <c r="M134" i="3" s="1"/>
  <c r="L188" i="3"/>
  <c r="N188" i="3" s="1"/>
  <c r="M118" i="4"/>
  <c r="O118" i="4" s="1"/>
  <c r="L189" i="3"/>
  <c r="M189" i="3" s="1"/>
  <c r="L164" i="3"/>
  <c r="M164" i="3" s="1"/>
  <c r="L132" i="3"/>
  <c r="N132" i="3" s="1"/>
  <c r="L18" i="3"/>
  <c r="N18" i="3" s="1"/>
  <c r="L176" i="3"/>
  <c r="N176" i="3" s="1"/>
  <c r="L175" i="3"/>
  <c r="N175" i="3" s="1"/>
  <c r="L181" i="3"/>
  <c r="N181" i="3" s="1"/>
  <c r="L149" i="3"/>
  <c r="N149" i="3" s="1"/>
  <c r="L19" i="3"/>
  <c r="N19" i="3" s="1"/>
  <c r="L58" i="3"/>
  <c r="N58" i="3" s="1"/>
  <c r="L60" i="3"/>
  <c r="N60" i="3" s="1"/>
  <c r="L61" i="3"/>
  <c r="N61" i="3" s="1"/>
  <c r="L63" i="3"/>
  <c r="M63" i="3" s="1"/>
  <c r="L65" i="3"/>
  <c r="M65" i="3" s="1"/>
  <c r="L66" i="3"/>
  <c r="N66" i="3" s="1"/>
  <c r="L67" i="3"/>
  <c r="N67" i="3" s="1"/>
  <c r="L82" i="3"/>
  <c r="N82" i="3" s="1"/>
  <c r="L83" i="3"/>
  <c r="N83" i="3" s="1"/>
  <c r="L84" i="3"/>
  <c r="N84" i="3" s="1"/>
  <c r="L85" i="3"/>
  <c r="N85" i="3" s="1"/>
  <c r="L86" i="3"/>
  <c r="N86" i="3" s="1"/>
  <c r="L88" i="3"/>
  <c r="N88" i="3" s="1"/>
  <c r="L100" i="3"/>
  <c r="M100" i="3" s="1"/>
  <c r="L29" i="3"/>
  <c r="N29" i="3" s="1"/>
  <c r="L31" i="3"/>
  <c r="N31" i="3" s="1"/>
  <c r="L35" i="3"/>
  <c r="N35" i="3" s="1"/>
  <c r="L36" i="3"/>
  <c r="N36" i="3" s="1"/>
  <c r="L39" i="3"/>
  <c r="N39" i="3" s="1"/>
  <c r="G23" i="14"/>
  <c r="L179" i="3"/>
  <c r="N179" i="3" s="1"/>
  <c r="L147" i="3"/>
  <c r="N147" i="3" s="1"/>
  <c r="L178" i="3"/>
  <c r="N178" i="3" s="1"/>
  <c r="L160" i="3"/>
  <c r="N160" i="3" s="1"/>
  <c r="L141" i="3"/>
  <c r="M141" i="3" s="1"/>
  <c r="L146" i="3"/>
  <c r="N146" i="3" s="1"/>
  <c r="L154" i="3"/>
  <c r="N154" i="3" s="1"/>
  <c r="J200" i="3"/>
  <c r="H87" i="8"/>
  <c r="J65" i="3"/>
  <c r="J187" i="2"/>
  <c r="H130" i="3"/>
  <c r="M130" i="3" s="1"/>
  <c r="I130" i="3"/>
  <c r="N130" i="3" s="1"/>
  <c r="H80" i="8"/>
  <c r="G214" i="2"/>
  <c r="N15" i="3"/>
  <c r="J16" i="3"/>
  <c r="N103" i="3"/>
  <c r="N101" i="3"/>
  <c r="H77" i="8"/>
  <c r="N255" i="4"/>
  <c r="P255" i="4" s="1"/>
  <c r="J269" i="4"/>
  <c r="N129" i="3"/>
  <c r="N102" i="3"/>
  <c r="H120" i="3"/>
  <c r="J120" i="3" s="1"/>
  <c r="H119" i="3"/>
  <c r="M119" i="3" s="1"/>
  <c r="N133" i="3"/>
  <c r="M132" i="2"/>
  <c r="O218" i="4"/>
  <c r="H17" i="8"/>
  <c r="N266" i="4"/>
  <c r="P266" i="4" s="1"/>
  <c r="N273" i="4"/>
  <c r="P273" i="4" s="1"/>
  <c r="I97" i="8" s="1"/>
  <c r="E89" i="8"/>
  <c r="N260" i="4"/>
  <c r="P260" i="4" s="1"/>
  <c r="H99" i="8"/>
  <c r="N275" i="4"/>
  <c r="P275" i="4" s="1"/>
  <c r="H90" i="8"/>
  <c r="H91" i="8"/>
  <c r="H92" i="8"/>
  <c r="H98" i="8"/>
  <c r="H95" i="8"/>
  <c r="N254" i="4"/>
  <c r="P254" i="4" s="1"/>
  <c r="D100" i="8"/>
  <c r="N268" i="4"/>
  <c r="H93" i="8"/>
  <c r="H97" i="8"/>
  <c r="N277" i="4"/>
  <c r="P277" i="4" s="1"/>
  <c r="H84" i="8"/>
  <c r="H269" i="4"/>
  <c r="G100" i="8"/>
  <c r="I278" i="4"/>
  <c r="F100" i="8"/>
  <c r="H94" i="8"/>
  <c r="H278" i="4"/>
  <c r="N274" i="4"/>
  <c r="P274" i="4" s="1"/>
  <c r="N264" i="4"/>
  <c r="P264" i="4" s="1"/>
  <c r="K264" i="4"/>
  <c r="I269" i="4"/>
  <c r="N261" i="4"/>
  <c r="N263" i="4"/>
  <c r="P263" i="4" s="1"/>
  <c r="N252" i="4"/>
  <c r="K261" i="4"/>
  <c r="N265" i="4"/>
  <c r="P265" i="4" s="1"/>
  <c r="O261" i="4"/>
  <c r="H26" i="8"/>
  <c r="H228" i="3"/>
  <c r="J228" i="3" s="1"/>
  <c r="N22" i="3"/>
  <c r="M101" i="2"/>
  <c r="O101" i="2" s="1"/>
  <c r="P101" i="2" s="1"/>
  <c r="I118" i="2"/>
  <c r="I210" i="2"/>
  <c r="I198" i="3" s="1"/>
  <c r="N198" i="3" s="1"/>
  <c r="I199" i="3"/>
  <c r="J199" i="3" s="1"/>
  <c r="M199" i="3"/>
  <c r="M198" i="3"/>
  <c r="J196" i="3"/>
  <c r="I209" i="2"/>
  <c r="I197" i="3" s="1"/>
  <c r="N197" i="3" s="1"/>
  <c r="O197" i="3" s="1"/>
  <c r="O200" i="4"/>
  <c r="O16" i="4"/>
  <c r="G31" i="6"/>
  <c r="I111" i="2"/>
  <c r="I110" i="2"/>
  <c r="I113" i="2"/>
  <c r="I100" i="3" s="1"/>
  <c r="J100" i="3" s="1"/>
  <c r="G24" i="14"/>
  <c r="L111" i="2"/>
  <c r="M111" i="2" s="1"/>
  <c r="L209" i="2"/>
  <c r="M209" i="2" s="1"/>
  <c r="I26" i="13"/>
  <c r="N251" i="4"/>
  <c r="P251" i="4" s="1"/>
  <c r="O79" i="4"/>
  <c r="N276" i="4"/>
  <c r="P276" i="4" s="1"/>
  <c r="O268" i="4"/>
  <c r="I95" i="8"/>
  <c r="L110" i="2"/>
  <c r="M110" i="2" s="1"/>
  <c r="I25" i="12"/>
  <c r="I24" i="13"/>
  <c r="O28" i="4"/>
  <c r="O201" i="4"/>
  <c r="O84" i="4"/>
  <c r="O232" i="4"/>
  <c r="N267" i="4"/>
  <c r="O60" i="4"/>
  <c r="O46" i="4"/>
  <c r="O252" i="4"/>
  <c r="G25" i="14"/>
  <c r="F25" i="14" s="1"/>
  <c r="M116" i="4"/>
  <c r="O116" i="4" s="1"/>
  <c r="N250" i="4"/>
  <c r="P250" i="4" s="1"/>
  <c r="N262" i="4"/>
  <c r="P262" i="4" s="1"/>
  <c r="N257" i="4"/>
  <c r="P257" i="4" s="1"/>
  <c r="N212" i="3"/>
  <c r="H32" i="8"/>
  <c r="H33" i="8"/>
  <c r="O109" i="4"/>
  <c r="H68" i="8"/>
  <c r="H20" i="8"/>
  <c r="H23" i="8"/>
  <c r="H27" i="8"/>
  <c r="H34" i="8"/>
  <c r="H81" i="8"/>
  <c r="O81" i="4"/>
  <c r="H40" i="8"/>
  <c r="H28" i="8"/>
  <c r="O229" i="4"/>
  <c r="H15" i="8"/>
  <c r="O26" i="4"/>
  <c r="H37" i="8"/>
  <c r="C32" i="11"/>
  <c r="E32" i="13"/>
  <c r="D32" i="13"/>
  <c r="F32" i="13"/>
  <c r="B32" i="13"/>
  <c r="C32" i="13"/>
  <c r="E31" i="14"/>
  <c r="D32" i="11"/>
  <c r="H14" i="8"/>
  <c r="H127" i="3"/>
  <c r="J127" i="3" s="1"/>
  <c r="M196" i="3"/>
  <c r="H59" i="3"/>
  <c r="M59" i="3" s="1"/>
  <c r="M40" i="2"/>
  <c r="O40" i="2" s="1"/>
  <c r="P40" i="2" s="1"/>
  <c r="M103" i="2"/>
  <c r="O103" i="2" s="1"/>
  <c r="M211" i="2"/>
  <c r="F143" i="3"/>
  <c r="M115" i="2"/>
  <c r="O115" i="2" s="1"/>
  <c r="F77" i="6"/>
  <c r="H77" i="6" s="1"/>
  <c r="H67" i="3"/>
  <c r="J67" i="3" s="1"/>
  <c r="H57" i="3"/>
  <c r="J57" i="3" s="1"/>
  <c r="F23" i="6"/>
  <c r="H23" i="6" s="1"/>
  <c r="D24" i="6"/>
  <c r="F24" i="6" s="1"/>
  <c r="H24" i="6" s="1"/>
  <c r="F67" i="3"/>
  <c r="H130" i="2"/>
  <c r="J130" i="2" s="1"/>
  <c r="N32" i="3"/>
  <c r="M174" i="3"/>
  <c r="N40" i="3"/>
  <c r="N44" i="3"/>
  <c r="D49" i="6"/>
  <c r="F49" i="6" s="1"/>
  <c r="H151" i="3"/>
  <c r="J151" i="3" s="1"/>
  <c r="H27" i="3"/>
  <c r="M27" i="3" s="1"/>
  <c r="D82" i="6"/>
  <c r="F82" i="6" s="1"/>
  <c r="H199" i="2"/>
  <c r="H187" i="3" s="1"/>
  <c r="M187" i="3" s="1"/>
  <c r="F89" i="3"/>
  <c r="J175" i="2"/>
  <c r="F178" i="3"/>
  <c r="D23" i="7" s="1"/>
  <c r="D99" i="6"/>
  <c r="F99" i="6" s="1"/>
  <c r="H99" i="6" s="1"/>
  <c r="M152" i="2"/>
  <c r="O152" i="2" s="1"/>
  <c r="F189" i="3"/>
  <c r="J156" i="2"/>
  <c r="J143" i="2"/>
  <c r="M79" i="2"/>
  <c r="O79" i="2" s="1"/>
  <c r="D86" i="6"/>
  <c r="F86" i="6" s="1"/>
  <c r="D83" i="6"/>
  <c r="F83" i="6" s="1"/>
  <c r="H83" i="6" s="1"/>
  <c r="M179" i="2"/>
  <c r="O179" i="2" s="1"/>
  <c r="P179" i="2" s="1"/>
  <c r="F20" i="6"/>
  <c r="H20" i="6" s="1"/>
  <c r="M141" i="2"/>
  <c r="O141" i="2" s="1"/>
  <c r="H61" i="3"/>
  <c r="J61" i="3" s="1"/>
  <c r="J37" i="2"/>
  <c r="D32" i="6"/>
  <c r="F32" i="6" s="1"/>
  <c r="H32" i="6" s="1"/>
  <c r="F15" i="2"/>
  <c r="H71" i="3"/>
  <c r="J71" i="3" s="1"/>
  <c r="F70" i="6"/>
  <c r="H70" i="6" s="1"/>
  <c r="H165" i="3"/>
  <c r="J165" i="3" s="1"/>
  <c r="F13" i="6"/>
  <c r="H13" i="6" s="1"/>
  <c r="J196" i="2"/>
  <c r="J208" i="2"/>
  <c r="N132" i="2"/>
  <c r="I216" i="3"/>
  <c r="C34" i="12"/>
  <c r="D34" i="12"/>
  <c r="I99" i="3"/>
  <c r="J99" i="3" s="1"/>
  <c r="N214" i="3"/>
  <c r="N213" i="3"/>
  <c r="N161" i="3"/>
  <c r="F89" i="6"/>
  <c r="H89" i="6" s="1"/>
  <c r="N177" i="3"/>
  <c r="N70" i="3"/>
  <c r="N218" i="3"/>
  <c r="N93" i="3"/>
  <c r="N94" i="3"/>
  <c r="J95" i="3"/>
  <c r="J87" i="3"/>
  <c r="J56" i="3"/>
  <c r="N64" i="3"/>
  <c r="J60" i="3"/>
  <c r="J78" i="3"/>
  <c r="N91" i="3"/>
  <c r="N59" i="3"/>
  <c r="N62" i="3"/>
  <c r="N138" i="3"/>
  <c r="N87" i="3"/>
  <c r="J144" i="3"/>
  <c r="J30" i="3"/>
  <c r="M30" i="3"/>
  <c r="N84" i="2"/>
  <c r="M84" i="2"/>
  <c r="D16" i="7"/>
  <c r="M8" i="3"/>
  <c r="F116" i="2"/>
  <c r="H18" i="2"/>
  <c r="H5" i="3" s="1"/>
  <c r="J5" i="3" s="1"/>
  <c r="D44" i="6"/>
  <c r="F44" i="6" s="1"/>
  <c r="H44" i="6" s="1"/>
  <c r="F139" i="3"/>
  <c r="D8" i="7" s="1"/>
  <c r="D84" i="6"/>
  <c r="F84" i="6" s="1"/>
  <c r="H95" i="2"/>
  <c r="M95" i="2" s="1"/>
  <c r="O95" i="2" s="1"/>
  <c r="N54" i="2"/>
  <c r="O54" i="2" s="1"/>
  <c r="F34" i="3"/>
  <c r="M195" i="2"/>
  <c r="O195" i="2" s="1"/>
  <c r="P195" i="2" s="1"/>
  <c r="D79" i="6"/>
  <c r="F79" i="6" s="1"/>
  <c r="H64" i="2"/>
  <c r="H51" i="3" s="1"/>
  <c r="J51" i="3" s="1"/>
  <c r="D93" i="6"/>
  <c r="F93" i="6" s="1"/>
  <c r="H93" i="6" s="1"/>
  <c r="H148" i="2"/>
  <c r="J148" i="2" s="1"/>
  <c r="H183" i="3"/>
  <c r="M183" i="3" s="1"/>
  <c r="H46" i="2"/>
  <c r="D35" i="6"/>
  <c r="F35" i="6" s="1"/>
  <c r="F122" i="3"/>
  <c r="D96" i="6"/>
  <c r="F96" i="6" s="1"/>
  <c r="F49" i="3"/>
  <c r="H62" i="2"/>
  <c r="H144" i="2"/>
  <c r="J144" i="2" s="1"/>
  <c r="H151" i="2"/>
  <c r="H139" i="3" s="1"/>
  <c r="M139" i="3" s="1"/>
  <c r="D44" i="7"/>
  <c r="N113" i="3"/>
  <c r="J223" i="2"/>
  <c r="M223" i="2"/>
  <c r="F19" i="3"/>
  <c r="H32" i="2"/>
  <c r="M121" i="2"/>
  <c r="D98" i="6"/>
  <c r="M85" i="2"/>
  <c r="O85" i="2" s="1"/>
  <c r="H7" i="2"/>
  <c r="M7" i="2" s="1"/>
  <c r="O7" i="2" s="1"/>
  <c r="P7" i="2" s="1"/>
  <c r="H77" i="3"/>
  <c r="J77" i="3" s="1"/>
  <c r="M165" i="2"/>
  <c r="O165" i="2" s="1"/>
  <c r="P165" i="2" s="1"/>
  <c r="F94" i="3"/>
  <c r="F132" i="3"/>
  <c r="H77" i="2"/>
  <c r="H64" i="3" s="1"/>
  <c r="F37" i="3"/>
  <c r="H204" i="2"/>
  <c r="M184" i="3"/>
  <c r="D17" i="6"/>
  <c r="F17" i="6" s="1"/>
  <c r="H17" i="6" s="1"/>
  <c r="F135" i="3"/>
  <c r="H147" i="2"/>
  <c r="J147" i="2" s="1"/>
  <c r="D81" i="6"/>
  <c r="F81" i="6" s="1"/>
  <c r="H198" i="2"/>
  <c r="J198" i="2" s="1"/>
  <c r="D42" i="6"/>
  <c r="F42" i="6" s="1"/>
  <c r="F168" i="3"/>
  <c r="D10" i="7" s="1"/>
  <c r="F86" i="3"/>
  <c r="F33" i="3"/>
  <c r="N136" i="3"/>
  <c r="N51" i="3"/>
  <c r="N71" i="3"/>
  <c r="N76" i="3"/>
  <c r="N78" i="3"/>
  <c r="N92" i="3"/>
  <c r="N90" i="3"/>
  <c r="N170" i="3"/>
  <c r="J21" i="2"/>
  <c r="M100" i="2"/>
  <c r="O100" i="2" s="1"/>
  <c r="M71" i="2"/>
  <c r="O71" i="2" s="1"/>
  <c r="J27" i="2"/>
  <c r="H66" i="3"/>
  <c r="H90" i="3"/>
  <c r="M90" i="3" s="1"/>
  <c r="M43" i="2"/>
  <c r="O43" i="2" s="1"/>
  <c r="M22" i="2"/>
  <c r="O22" i="2" s="1"/>
  <c r="M97" i="3"/>
  <c r="J19" i="2"/>
  <c r="M19" i="2"/>
  <c r="O19" i="2" s="1"/>
  <c r="I39" i="6" s="1"/>
  <c r="H158" i="3"/>
  <c r="J158" i="3" s="1"/>
  <c r="N187" i="2"/>
  <c r="M187" i="2"/>
  <c r="H108" i="3"/>
  <c r="M108" i="3" s="1"/>
  <c r="J122" i="2"/>
  <c r="H110" i="3"/>
  <c r="J110" i="3" s="1"/>
  <c r="M194" i="2"/>
  <c r="O194" i="2" s="1"/>
  <c r="P194" i="2" s="1"/>
  <c r="J194" i="2"/>
  <c r="N191" i="3"/>
  <c r="M83" i="2"/>
  <c r="O83" i="2" s="1"/>
  <c r="H180" i="2"/>
  <c r="M180" i="2" s="1"/>
  <c r="O180" i="2" s="1"/>
  <c r="M72" i="3"/>
  <c r="M150" i="2"/>
  <c r="O150" i="2" s="1"/>
  <c r="P150" i="2" s="1"/>
  <c r="F9" i="6"/>
  <c r="H9" i="6" s="1"/>
  <c r="D39" i="6"/>
  <c r="F39" i="6" s="1"/>
  <c r="H39" i="6" s="1"/>
  <c r="H133" i="2"/>
  <c r="J133" i="2" s="1"/>
  <c r="H119" i="2"/>
  <c r="M117" i="3"/>
  <c r="F75" i="6"/>
  <c r="H75" i="6" s="1"/>
  <c r="F46" i="6"/>
  <c r="H46" i="6" s="1"/>
  <c r="F61" i="6"/>
  <c r="H61" i="6" s="1"/>
  <c r="J165" i="2"/>
  <c r="J164" i="3"/>
  <c r="J161" i="3"/>
  <c r="M51" i="2"/>
  <c r="O51" i="2" s="1"/>
  <c r="P51" i="2" s="1"/>
  <c r="M63" i="2"/>
  <c r="O63" i="2" s="1"/>
  <c r="P63" i="2" s="1"/>
  <c r="F68" i="6"/>
  <c r="H68" i="6" s="1"/>
  <c r="J20" i="2"/>
  <c r="N112" i="3"/>
  <c r="F4" i="6"/>
  <c r="H4" i="6" s="1"/>
  <c r="M153" i="3"/>
  <c r="F6" i="3"/>
  <c r="D39" i="7" s="1"/>
  <c r="N125" i="3"/>
  <c r="I19" i="7"/>
  <c r="J72" i="3"/>
  <c r="F47" i="6"/>
  <c r="H47" i="6" s="1"/>
  <c r="N7" i="3"/>
  <c r="D3" i="7"/>
  <c r="F50" i="6"/>
  <c r="H50" i="6" s="1"/>
  <c r="N20" i="3"/>
  <c r="F30" i="6"/>
  <c r="F41" i="6"/>
  <c r="H41" i="6" s="1"/>
  <c r="N139" i="3"/>
  <c r="J69" i="3"/>
  <c r="F48" i="6"/>
  <c r="M56" i="3"/>
  <c r="F19" i="6"/>
  <c r="H19" i="6" s="1"/>
  <c r="J162" i="3"/>
  <c r="F85" i="6"/>
  <c r="F58" i="6"/>
  <c r="H58" i="6" s="1"/>
  <c r="F67" i="6"/>
  <c r="H67" i="6" s="1"/>
  <c r="J131" i="3"/>
  <c r="M131" i="3"/>
  <c r="J134" i="3"/>
  <c r="F90" i="6"/>
  <c r="H90" i="6" s="1"/>
  <c r="M161" i="3"/>
  <c r="H50" i="3"/>
  <c r="J50" i="3" s="1"/>
  <c r="M21" i="2"/>
  <c r="O21" i="2" s="1"/>
  <c r="I41" i="6" s="1"/>
  <c r="H28" i="3"/>
  <c r="H62" i="3"/>
  <c r="M62" i="3" s="1"/>
  <c r="M35" i="2"/>
  <c r="O35" i="2" s="1"/>
  <c r="N169" i="3"/>
  <c r="N182" i="3"/>
  <c r="N162" i="3"/>
  <c r="M114" i="2"/>
  <c r="O114" i="2" s="1"/>
  <c r="P114" i="2" s="1"/>
  <c r="M162" i="3"/>
  <c r="M87" i="3"/>
  <c r="J174" i="2"/>
  <c r="H177" i="3"/>
  <c r="M177" i="3" s="1"/>
  <c r="M189" i="2"/>
  <c r="O189" i="2" s="1"/>
  <c r="P189" i="2" s="1"/>
  <c r="M29" i="2"/>
  <c r="O29" i="2" s="1"/>
  <c r="P29" i="2" s="1"/>
  <c r="F14" i="6"/>
  <c r="H14" i="6" s="1"/>
  <c r="N120" i="3"/>
  <c r="F60" i="6"/>
  <c r="H60" i="6" s="1"/>
  <c r="F6" i="6"/>
  <c r="H6" i="6" s="1"/>
  <c r="M191" i="3"/>
  <c r="N140" i="3"/>
  <c r="M182" i="3"/>
  <c r="F54" i="6"/>
  <c r="H54" i="6" s="1"/>
  <c r="F62" i="6"/>
  <c r="H62" i="6" s="1"/>
  <c r="H167" i="3"/>
  <c r="M91" i="2"/>
  <c r="O91" i="2" s="1"/>
  <c r="H85" i="3"/>
  <c r="J85" i="3" s="1"/>
  <c r="H31" i="3"/>
  <c r="H22" i="3"/>
  <c r="H9" i="3"/>
  <c r="J9" i="3" s="1"/>
  <c r="H84" i="3"/>
  <c r="H52" i="3"/>
  <c r="J52" i="3" s="1"/>
  <c r="H73" i="3"/>
  <c r="M86" i="2"/>
  <c r="O86" i="2" s="1"/>
  <c r="M39" i="2"/>
  <c r="O39" i="2" s="1"/>
  <c r="J174" i="3"/>
  <c r="M50" i="2"/>
  <c r="O50" i="2" s="1"/>
  <c r="N96" i="2"/>
  <c r="M96" i="2"/>
  <c r="F15" i="6"/>
  <c r="H15" i="6" s="1"/>
  <c r="M78" i="3"/>
  <c r="M178" i="2"/>
  <c r="O178" i="2" s="1"/>
  <c r="M143" i="2"/>
  <c r="O143" i="2" s="1"/>
  <c r="P143" i="2" s="1"/>
  <c r="J152" i="3"/>
  <c r="M152" i="3"/>
  <c r="J6" i="3"/>
  <c r="F65" i="6"/>
  <c r="H65" i="6" s="1"/>
  <c r="F102" i="6"/>
  <c r="H102" i="6" s="1"/>
  <c r="N12" i="3"/>
  <c r="N166" i="3"/>
  <c r="N151" i="3"/>
  <c r="I15" i="2"/>
  <c r="H93" i="3"/>
  <c r="M93" i="3" s="1"/>
  <c r="M66" i="2"/>
  <c r="O66" i="2" s="1"/>
  <c r="P66" i="2" s="1"/>
  <c r="J175" i="3"/>
  <c r="J179" i="2"/>
  <c r="H38" i="3"/>
  <c r="J38" i="3" s="1"/>
  <c r="F38" i="6"/>
  <c r="H38" i="6" s="1"/>
  <c r="H157" i="3"/>
  <c r="M157" i="3" s="1"/>
  <c r="M140" i="3"/>
  <c r="J140" i="3"/>
  <c r="M37" i="2"/>
  <c r="O37" i="2" s="1"/>
  <c r="P37" i="2" s="1"/>
  <c r="J22" i="2"/>
  <c r="M168" i="2"/>
  <c r="O168" i="2" s="1"/>
  <c r="J168" i="2"/>
  <c r="N183" i="3"/>
  <c r="G15" i="2"/>
  <c r="N17" i="3"/>
  <c r="M70" i="2"/>
  <c r="O70" i="2" s="1"/>
  <c r="F95" i="6"/>
  <c r="H95" i="6" s="1"/>
  <c r="N10" i="3"/>
  <c r="F7" i="6"/>
  <c r="H7" i="6" s="1"/>
  <c r="F16" i="6"/>
  <c r="H16" i="6" s="1"/>
  <c r="F64" i="6"/>
  <c r="H64" i="6" s="1"/>
  <c r="F101" i="6"/>
  <c r="N124" i="3"/>
  <c r="N23" i="3"/>
  <c r="N24" i="3"/>
  <c r="D45" i="6"/>
  <c r="F45" i="6" s="1"/>
  <c r="H183" i="2"/>
  <c r="J183" i="2" s="1"/>
  <c r="M45" i="3"/>
  <c r="J45" i="3"/>
  <c r="M173" i="3"/>
  <c r="J173" i="3"/>
  <c r="J37" i="3"/>
  <c r="M37" i="3"/>
  <c r="N208" i="2"/>
  <c r="M208" i="2"/>
  <c r="N106" i="2"/>
  <c r="M106" i="2"/>
  <c r="N9" i="2"/>
  <c r="M9" i="2"/>
  <c r="M174" i="2"/>
  <c r="O174" i="2" s="1"/>
  <c r="M196" i="2"/>
  <c r="O196" i="2" s="1"/>
  <c r="J182" i="3"/>
  <c r="M113" i="3"/>
  <c r="J113" i="3"/>
  <c r="J25" i="2"/>
  <c r="H12" i="3"/>
  <c r="N127" i="2"/>
  <c r="M127" i="2"/>
  <c r="N102" i="2"/>
  <c r="M102" i="2"/>
  <c r="M16" i="2"/>
  <c r="O16" i="2" s="1"/>
  <c r="P16" i="2" s="1"/>
  <c r="J16" i="2"/>
  <c r="J3" i="3"/>
  <c r="M3" i="3"/>
  <c r="M20" i="3"/>
  <c r="J20" i="3"/>
  <c r="M153" i="2"/>
  <c r="O153" i="2" s="1"/>
  <c r="H194" i="3"/>
  <c r="M206" i="2"/>
  <c r="O206" i="2" s="1"/>
  <c r="J206" i="2"/>
  <c r="J8" i="3"/>
  <c r="M203" i="2"/>
  <c r="O203" i="2" s="1"/>
  <c r="H10" i="3"/>
  <c r="M76" i="2"/>
  <c r="O76" i="2" s="1"/>
  <c r="H46" i="3"/>
  <c r="J46" i="3" s="1"/>
  <c r="M59" i="2"/>
  <c r="O59" i="2" s="1"/>
  <c r="P59" i="2" s="1"/>
  <c r="J146" i="2"/>
  <c r="H47" i="3"/>
  <c r="M60" i="2"/>
  <c r="O60" i="2" s="1"/>
  <c r="M93" i="2"/>
  <c r="O93" i="2" s="1"/>
  <c r="H80" i="3"/>
  <c r="M80" i="3" s="1"/>
  <c r="H32" i="3"/>
  <c r="M32" i="3" s="1"/>
  <c r="N95" i="3"/>
  <c r="M95" i="3"/>
  <c r="J201" i="2"/>
  <c r="J30" i="2"/>
  <c r="H17" i="3"/>
  <c r="H35" i="3"/>
  <c r="M48" i="2"/>
  <c r="O48" i="2" s="1"/>
  <c r="M129" i="2"/>
  <c r="O129" i="2" s="1"/>
  <c r="N135" i="3"/>
  <c r="M53" i="2"/>
  <c r="O53" i="2" s="1"/>
  <c r="J162" i="2"/>
  <c r="H150" i="3"/>
  <c r="J153" i="2"/>
  <c r="J63" i="3"/>
  <c r="J191" i="3"/>
  <c r="G11" i="7"/>
  <c r="H138" i="3"/>
  <c r="J138" i="3" s="1"/>
  <c r="J203" i="2"/>
  <c r="H155" i="3"/>
  <c r="J167" i="2"/>
  <c r="H114" i="3"/>
  <c r="J126" i="2"/>
  <c r="H124" i="3"/>
  <c r="M124" i="3" s="1"/>
  <c r="J136" i="2"/>
  <c r="J185" i="2"/>
  <c r="M185" i="2"/>
  <c r="O185" i="2" s="1"/>
  <c r="M52" i="2"/>
  <c r="O52" i="2" s="1"/>
  <c r="G19" i="7"/>
  <c r="J184" i="3"/>
  <c r="M89" i="2"/>
  <c r="O89" i="2" s="1"/>
  <c r="H76" i="3"/>
  <c r="F56" i="6"/>
  <c r="H56" i="6" s="1"/>
  <c r="D63" i="6"/>
  <c r="D78" i="6" s="1"/>
  <c r="H180" i="3"/>
  <c r="H190" i="3"/>
  <c r="J176" i="2"/>
  <c r="J150" i="2"/>
  <c r="M30" i="2"/>
  <c r="O30" i="2" s="1"/>
  <c r="P30" i="2" s="1"/>
  <c r="H176" i="3"/>
  <c r="J176" i="3" s="1"/>
  <c r="H185" i="3"/>
  <c r="M197" i="2"/>
  <c r="O197" i="2" s="1"/>
  <c r="P197" i="2" s="1"/>
  <c r="M43" i="3"/>
  <c r="J197" i="2"/>
  <c r="J188" i="2"/>
  <c r="H53" i="3"/>
  <c r="J53" i="3" s="1"/>
  <c r="M49" i="2"/>
  <c r="O49" i="2" s="1"/>
  <c r="H92" i="3"/>
  <c r="M92" i="3" s="1"/>
  <c r="M105" i="2"/>
  <c r="O105" i="2" s="1"/>
  <c r="H137" i="3"/>
  <c r="M149" i="2"/>
  <c r="O149" i="2" s="1"/>
  <c r="D9" i="7"/>
  <c r="H29" i="3"/>
  <c r="H154" i="3"/>
  <c r="J154" i="3" s="1"/>
  <c r="N122" i="3"/>
  <c r="N165" i="3"/>
  <c r="F25" i="6"/>
  <c r="H25" i="6" s="1"/>
  <c r="F57" i="6"/>
  <c r="H57" i="6" s="1"/>
  <c r="H145" i="3"/>
  <c r="J145" i="3" s="1"/>
  <c r="M157" i="2"/>
  <c r="O157" i="2" s="1"/>
  <c r="F3" i="6"/>
  <c r="H3" i="6" s="1"/>
  <c r="N157" i="3"/>
  <c r="N38" i="3"/>
  <c r="H26" i="2"/>
  <c r="F13" i="3"/>
  <c r="N114" i="3"/>
  <c r="M210" i="2"/>
  <c r="N11" i="3"/>
  <c r="M7" i="3"/>
  <c r="F87" i="6"/>
  <c r="H87" i="6" s="1"/>
  <c r="N194" i="3"/>
  <c r="J125" i="2"/>
  <c r="M125" i="2"/>
  <c r="O125" i="2" s="1"/>
  <c r="H14" i="2"/>
  <c r="M128" i="2"/>
  <c r="O128" i="2" s="1"/>
  <c r="P128" i="2" s="1"/>
  <c r="F26" i="6"/>
  <c r="H26" i="6" s="1"/>
  <c r="J153" i="3"/>
  <c r="F16" i="3"/>
  <c r="D31" i="6"/>
  <c r="F31" i="6" s="1"/>
  <c r="D34" i="6"/>
  <c r="F34" i="6" s="1"/>
  <c r="F5" i="6"/>
  <c r="H5" i="6" s="1"/>
  <c r="F72" i="6"/>
  <c r="H72" i="6" s="1"/>
  <c r="F36" i="6"/>
  <c r="H36" i="6" s="1"/>
  <c r="F28" i="6"/>
  <c r="M158" i="2"/>
  <c r="O158" i="2" s="1"/>
  <c r="J158" i="2"/>
  <c r="J159" i="2"/>
  <c r="H159" i="3"/>
  <c r="J159" i="3" s="1"/>
  <c r="H88" i="3"/>
  <c r="H54" i="3"/>
  <c r="M82" i="2"/>
  <c r="O82" i="2" s="1"/>
  <c r="P82" i="2" s="1"/>
  <c r="J141" i="2"/>
  <c r="M56" i="2"/>
  <c r="O56" i="2" s="1"/>
  <c r="J56" i="2"/>
  <c r="M224" i="2"/>
  <c r="J224" i="2"/>
  <c r="M98" i="3"/>
  <c r="M112" i="2"/>
  <c r="H55" i="3"/>
  <c r="M171" i="2"/>
  <c r="O171" i="2" s="1"/>
  <c r="M69" i="2"/>
  <c r="O69" i="2" s="1"/>
  <c r="H146" i="3"/>
  <c r="J140" i="2"/>
  <c r="M73" i="2"/>
  <c r="O73" i="2" s="1"/>
  <c r="J134" i="2"/>
  <c r="M134" i="2"/>
  <c r="O134" i="2" s="1"/>
  <c r="F213" i="2"/>
  <c r="H86" i="3"/>
  <c r="M6" i="2"/>
  <c r="O6" i="2" s="1"/>
  <c r="P6" i="2" s="1"/>
  <c r="H122" i="3"/>
  <c r="M24" i="3"/>
  <c r="M26" i="3"/>
  <c r="J26" i="3"/>
  <c r="H42" i="3"/>
  <c r="M58" i="2"/>
  <c r="O58" i="2" s="1"/>
  <c r="F153" i="3"/>
  <c r="M182" i="2"/>
  <c r="O182" i="2" s="1"/>
  <c r="H170" i="3"/>
  <c r="N25" i="2"/>
  <c r="M25" i="2"/>
  <c r="N23" i="2"/>
  <c r="M23" i="2"/>
  <c r="N10" i="2"/>
  <c r="M10" i="2"/>
  <c r="N13" i="2"/>
  <c r="M13" i="2"/>
  <c r="J189" i="3"/>
  <c r="M81" i="2"/>
  <c r="O81" i="2" s="1"/>
  <c r="J14" i="3"/>
  <c r="J58" i="3"/>
  <c r="J164" i="2"/>
  <c r="H156" i="3"/>
  <c r="M200" i="2"/>
  <c r="O200" i="2" s="1"/>
  <c r="M104" i="2"/>
  <c r="O104" i="2" s="1"/>
  <c r="H91" i="3"/>
  <c r="H125" i="3"/>
  <c r="M137" i="2"/>
  <c r="O137" i="2" s="1"/>
  <c r="H179" i="3"/>
  <c r="H147" i="3"/>
  <c r="J189" i="2"/>
  <c r="H188" i="3"/>
  <c r="H40" i="3"/>
  <c r="M40" i="3" s="1"/>
  <c r="M129" i="3"/>
  <c r="J129" i="3"/>
  <c r="N108" i="3"/>
  <c r="I12" i="6"/>
  <c r="N5" i="3"/>
  <c r="M169" i="2"/>
  <c r="O169" i="2" s="1"/>
  <c r="J152" i="2"/>
  <c r="M31" i="2"/>
  <c r="O31" i="2" s="1"/>
  <c r="J193" i="2"/>
  <c r="N4" i="2"/>
  <c r="M4" i="2"/>
  <c r="F74" i="6"/>
  <c r="H74" i="6" s="1"/>
  <c r="J226" i="2"/>
  <c r="M226" i="2"/>
  <c r="F4" i="3"/>
  <c r="D43" i="7" s="1"/>
  <c r="H17" i="2"/>
  <c r="D43" i="6"/>
  <c r="F43" i="6" s="1"/>
  <c r="H43" i="6" s="1"/>
  <c r="H135" i="2"/>
  <c r="F123" i="3"/>
  <c r="D100" i="6"/>
  <c r="F100" i="6" s="1"/>
  <c r="F112" i="3"/>
  <c r="J24" i="2"/>
  <c r="H11" i="3"/>
  <c r="J11" i="3" s="1"/>
  <c r="H118" i="2"/>
  <c r="M118" i="2" s="1"/>
  <c r="F106" i="3"/>
  <c r="D25" i="7" s="1"/>
  <c r="N122" i="2"/>
  <c r="M122" i="2"/>
  <c r="N137" i="3"/>
  <c r="J166" i="2"/>
  <c r="M227" i="2"/>
  <c r="N227" i="2" s="1"/>
  <c r="N117" i="3"/>
  <c r="J117" i="3"/>
  <c r="N133" i="2"/>
  <c r="H18" i="3"/>
  <c r="D6" i="7"/>
  <c r="J157" i="2"/>
  <c r="M113" i="2"/>
  <c r="N185" i="3"/>
  <c r="N167" i="3"/>
  <c r="M24" i="2"/>
  <c r="N24" i="2"/>
  <c r="J128" i="2"/>
  <c r="H116" i="3"/>
  <c r="D92" i="6"/>
  <c r="F92" i="6" s="1"/>
  <c r="H92" i="6" s="1"/>
  <c r="F21" i="6"/>
  <c r="H21" i="6" s="1"/>
  <c r="N121" i="3"/>
  <c r="F22" i="6"/>
  <c r="H22" i="6" s="1"/>
  <c r="N131" i="3"/>
  <c r="H105" i="3"/>
  <c r="J105" i="3" s="1"/>
  <c r="J117" i="2"/>
  <c r="N56" i="3"/>
  <c r="N57" i="3"/>
  <c r="N68" i="3"/>
  <c r="N72" i="3"/>
  <c r="F71" i="6"/>
  <c r="H71" i="6" s="1"/>
  <c r="N74" i="3"/>
  <c r="N79" i="3"/>
  <c r="N89" i="3"/>
  <c r="M99" i="3"/>
  <c r="F33" i="6"/>
  <c r="N192" i="3"/>
  <c r="G12" i="6"/>
  <c r="G27" i="6" s="1"/>
  <c r="D12" i="6"/>
  <c r="F18" i="6"/>
  <c r="H18" i="6" s="1"/>
  <c r="F55" i="6"/>
  <c r="H55" i="6" s="1"/>
  <c r="F76" i="6"/>
  <c r="H76" i="6" s="1"/>
  <c r="F97" i="6"/>
  <c r="H97" i="6" s="1"/>
  <c r="G63" i="6"/>
  <c r="G78" i="6" s="1"/>
  <c r="N37" i="3"/>
  <c r="N144" i="3"/>
  <c r="N8" i="3"/>
  <c r="F10" i="6"/>
  <c r="H10" i="6" s="1"/>
  <c r="F66" i="6"/>
  <c r="H66" i="6" s="1"/>
  <c r="N187" i="3"/>
  <c r="N152" i="3"/>
  <c r="F11" i="6"/>
  <c r="H11" i="6" s="1"/>
  <c r="F51" i="6"/>
  <c r="H51" i="6" s="1"/>
  <c r="J181" i="3"/>
  <c r="G86" i="6"/>
  <c r="H75" i="3"/>
  <c r="J128" i="3"/>
  <c r="H133" i="3"/>
  <c r="M70" i="3"/>
  <c r="M36" i="2"/>
  <c r="O36" i="2" s="1"/>
  <c r="J36" i="2"/>
  <c r="H23" i="3"/>
  <c r="J68" i="3"/>
  <c r="M68" i="3"/>
  <c r="M142" i="2"/>
  <c r="J142" i="2"/>
  <c r="J145" i="2"/>
  <c r="H166" i="3"/>
  <c r="M38" i="2"/>
  <c r="O38" i="2" s="1"/>
  <c r="J38" i="2"/>
  <c r="H25" i="3"/>
  <c r="M57" i="2"/>
  <c r="O57" i="2" s="1"/>
  <c r="H44" i="3"/>
  <c r="J44" i="3" s="1"/>
  <c r="H178" i="3"/>
  <c r="M190" i="2"/>
  <c r="O190" i="2" s="1"/>
  <c r="H48" i="3"/>
  <c r="M61" i="2"/>
  <c r="O61" i="2" s="1"/>
  <c r="H148" i="3"/>
  <c r="J160" i="2"/>
  <c r="M160" i="2"/>
  <c r="O160" i="2" s="1"/>
  <c r="M184" i="2"/>
  <c r="O184" i="2" s="1"/>
  <c r="J184" i="2"/>
  <c r="H172" i="3"/>
  <c r="M87" i="2"/>
  <c r="O87" i="2" s="1"/>
  <c r="H74" i="3"/>
  <c r="H81" i="3"/>
  <c r="M94" i="2"/>
  <c r="O94" i="2" s="1"/>
  <c r="P94" i="2" s="1"/>
  <c r="H94" i="3"/>
  <c r="M107" i="2"/>
  <c r="O107" i="2" s="1"/>
  <c r="J190" i="2"/>
  <c r="J34" i="2"/>
  <c r="M34" i="2"/>
  <c r="O34" i="2" s="1"/>
  <c r="H21" i="3"/>
  <c r="H79" i="3"/>
  <c r="M92" i="2"/>
  <c r="O92" i="2" s="1"/>
  <c r="J33" i="2"/>
  <c r="M33" i="2"/>
  <c r="O33" i="2" s="1"/>
  <c r="I63" i="6"/>
  <c r="N145" i="3"/>
  <c r="H193" i="3"/>
  <c r="J193" i="3" s="1"/>
  <c r="M205" i="2"/>
  <c r="O205" i="2" s="1"/>
  <c r="H160" i="3"/>
  <c r="J172" i="2"/>
  <c r="M172" i="2"/>
  <c r="O172" i="2" s="1"/>
  <c r="H34" i="3"/>
  <c r="J141" i="3"/>
  <c r="M90" i="2"/>
  <c r="O90" i="2" s="1"/>
  <c r="J149" i="2"/>
  <c r="H39" i="3"/>
  <c r="M108" i="2"/>
  <c r="O108" i="2" s="1"/>
  <c r="D19" i="7"/>
  <c r="D21" i="7"/>
  <c r="G18" i="7"/>
  <c r="H126" i="3"/>
  <c r="J138" i="2"/>
  <c r="M138" i="2"/>
  <c r="O138" i="2" s="1"/>
  <c r="M186" i="2"/>
  <c r="O186" i="2" s="1"/>
  <c r="J186" i="2"/>
  <c r="M12" i="2"/>
  <c r="J12" i="2"/>
  <c r="N140" i="2"/>
  <c r="M140" i="2"/>
  <c r="H149" i="3"/>
  <c r="M161" i="2"/>
  <c r="O161" i="2" s="1"/>
  <c r="M173" i="2"/>
  <c r="O173" i="2" s="1"/>
  <c r="J173" i="2"/>
  <c r="H169" i="3"/>
  <c r="J181" i="2"/>
  <c r="M181" i="2"/>
  <c r="O181" i="2" s="1"/>
  <c r="N16" i="3"/>
  <c r="M16" i="3"/>
  <c r="N110" i="3"/>
  <c r="N117" i="2"/>
  <c r="M117" i="2"/>
  <c r="E21" i="7"/>
  <c r="G13" i="7"/>
  <c r="J228" i="2"/>
  <c r="M228" i="2"/>
  <c r="J114" i="2"/>
  <c r="H101" i="3"/>
  <c r="H102" i="3"/>
  <c r="J115" i="2"/>
  <c r="J8" i="2"/>
  <c r="M8" i="2"/>
  <c r="O8" i="2" s="1"/>
  <c r="P8" i="2" s="1"/>
  <c r="M5" i="2"/>
  <c r="N120" i="2"/>
  <c r="M120" i="2"/>
  <c r="F8" i="6"/>
  <c r="F59" i="6"/>
  <c r="E63" i="6"/>
  <c r="E78" i="6" s="1"/>
  <c r="H115" i="3"/>
  <c r="J127" i="2"/>
  <c r="M136" i="2"/>
  <c r="N136" i="2"/>
  <c r="F80" i="6"/>
  <c r="H80" i="6" s="1"/>
  <c r="E12" i="6"/>
  <c r="E27" i="6" s="1"/>
  <c r="F73" i="6"/>
  <c r="H73" i="6" s="1"/>
  <c r="M219" i="2"/>
  <c r="N219" i="2"/>
  <c r="J225" i="2"/>
  <c r="M225" i="2"/>
  <c r="N121" i="2"/>
  <c r="F69" i="6"/>
  <c r="H69" i="6" s="1"/>
  <c r="M126" i="2"/>
  <c r="O126" i="2" s="1"/>
  <c r="N148" i="3"/>
  <c r="H41" i="3"/>
  <c r="N4" i="3"/>
  <c r="N123" i="3"/>
  <c r="E23" i="7"/>
  <c r="N21" i="3"/>
  <c r="N119" i="3"/>
  <c r="N158" i="3"/>
  <c r="N118" i="3"/>
  <c r="N50" i="3"/>
  <c r="H154" i="2"/>
  <c r="F142" i="3"/>
  <c r="H28" i="2"/>
  <c r="J28" i="2" s="1"/>
  <c r="F15" i="3"/>
  <c r="F40" i="6"/>
  <c r="N168" i="3"/>
  <c r="N3" i="3"/>
  <c r="N9" i="3"/>
  <c r="J7" i="3"/>
  <c r="N193" i="3"/>
  <c r="N126" i="3"/>
  <c r="N109" i="3"/>
  <c r="N25" i="3"/>
  <c r="N26" i="3"/>
  <c r="N27" i="3"/>
  <c r="N30" i="3"/>
  <c r="N69" i="3"/>
  <c r="N73" i="3"/>
  <c r="N77" i="3"/>
  <c r="N80" i="3"/>
  <c r="J29" i="2"/>
  <c r="D5" i="7"/>
  <c r="F41" i="3"/>
  <c r="N159" i="3"/>
  <c r="O111" i="4"/>
  <c r="G42" i="8"/>
  <c r="C31" i="14"/>
  <c r="H31" i="8"/>
  <c r="O145" i="4"/>
  <c r="H36" i="8"/>
  <c r="O158" i="4"/>
  <c r="I35" i="8"/>
  <c r="O30" i="4"/>
  <c r="O32" i="4"/>
  <c r="O134" i="4"/>
  <c r="H18" i="8"/>
  <c r="O35" i="4"/>
  <c r="O94" i="4"/>
  <c r="O210" i="4"/>
  <c r="O23" i="4"/>
  <c r="O105" i="4"/>
  <c r="G35" i="8"/>
  <c r="H29" i="8"/>
  <c r="H38" i="8"/>
  <c r="O3" i="4"/>
  <c r="O147" i="4"/>
  <c r="O96" i="4"/>
  <c r="O24" i="4"/>
  <c r="O89" i="4"/>
  <c r="O176" i="4"/>
  <c r="H64" i="8"/>
  <c r="O217" i="4"/>
  <c r="H58" i="8"/>
  <c r="F11" i="14"/>
  <c r="F16" i="14" s="1"/>
  <c r="F32" i="14"/>
  <c r="D31" i="14"/>
  <c r="B31" i="14"/>
  <c r="D38" i="7"/>
  <c r="G36" i="7"/>
  <c r="G42" i="7"/>
  <c r="E50" i="7"/>
  <c r="I46" i="7"/>
  <c r="G51" i="7"/>
  <c r="E33" i="7"/>
  <c r="I51" i="7"/>
  <c r="G44" i="7"/>
  <c r="N46" i="3"/>
  <c r="D41" i="7"/>
  <c r="J83" i="3"/>
  <c r="J163" i="3"/>
  <c r="M144" i="3"/>
  <c r="G201" i="3"/>
  <c r="N107" i="3"/>
  <c r="N229" i="3"/>
  <c r="N230" i="3" s="1"/>
  <c r="N207" i="3"/>
  <c r="N156" i="3"/>
  <c r="N115" i="3"/>
  <c r="N190" i="3"/>
  <c r="E17" i="7"/>
  <c r="L6" i="3"/>
  <c r="E44" i="7"/>
  <c r="E34" i="7"/>
  <c r="E43" i="7"/>
  <c r="D48" i="7"/>
  <c r="G46" i="7"/>
  <c r="G39" i="7"/>
  <c r="G32" i="7"/>
  <c r="E29" i="7"/>
  <c r="G38" i="7"/>
  <c r="E30" i="7"/>
  <c r="D46" i="7"/>
  <c r="D51" i="7"/>
  <c r="G7" i="7"/>
  <c r="E18" i="7"/>
  <c r="G14" i="7"/>
  <c r="D22" i="7"/>
  <c r="E9" i="7"/>
  <c r="D18" i="7"/>
  <c r="G21" i="7"/>
  <c r="E20" i="7"/>
  <c r="D26" i="7"/>
  <c r="D14" i="7"/>
  <c r="D13" i="7"/>
  <c r="D11" i="7"/>
  <c r="E42" i="7"/>
  <c r="D47" i="7"/>
  <c r="N53" i="3"/>
  <c r="N54" i="3"/>
  <c r="N172" i="3"/>
  <c r="N81" i="3"/>
  <c r="G104" i="3"/>
  <c r="G16" i="7"/>
  <c r="E7" i="7"/>
  <c r="E25" i="7"/>
  <c r="I14" i="7"/>
  <c r="I21" i="7"/>
  <c r="G15" i="7"/>
  <c r="G22" i="7"/>
  <c r="E6" i="7"/>
  <c r="D4" i="7"/>
  <c r="I4" i="7"/>
  <c r="G17" i="7"/>
  <c r="I15" i="7"/>
  <c r="D15" i="7"/>
  <c r="E15" i="7"/>
  <c r="E26" i="7"/>
  <c r="E24" i="7"/>
  <c r="G26" i="7"/>
  <c r="E11" i="7"/>
  <c r="G4" i="7"/>
  <c r="E14" i="7"/>
  <c r="E5" i="7"/>
  <c r="E16" i="7"/>
  <c r="I13" i="7"/>
  <c r="L105" i="3"/>
  <c r="E8" i="7"/>
  <c r="I18" i="7"/>
  <c r="E13" i="7"/>
  <c r="G23" i="7"/>
  <c r="I26" i="7"/>
  <c r="D17" i="7"/>
  <c r="N47" i="3"/>
  <c r="N49" i="3"/>
  <c r="N184" i="3"/>
  <c r="N186" i="3"/>
  <c r="N153" i="3"/>
  <c r="E45" i="7"/>
  <c r="D50" i="7"/>
  <c r="G41" i="7"/>
  <c r="E38" i="7"/>
  <c r="G47" i="7"/>
  <c r="E48" i="7"/>
  <c r="E41" i="7"/>
  <c r="E49" i="7"/>
  <c r="E32" i="7"/>
  <c r="G43" i="7"/>
  <c r="E28" i="7"/>
  <c r="I50" i="7"/>
  <c r="E47" i="7"/>
  <c r="G29" i="7"/>
  <c r="E31" i="7"/>
  <c r="E36" i="7"/>
  <c r="E35" i="7"/>
  <c r="G50" i="7"/>
  <c r="E51" i="7"/>
  <c r="E40" i="7"/>
  <c r="D40" i="7"/>
  <c r="N173" i="3"/>
  <c r="N180" i="3"/>
  <c r="N111" i="3"/>
  <c r="H12" i="13"/>
  <c r="H16" i="13" s="1"/>
  <c r="N196" i="3"/>
  <c r="H13" i="12"/>
  <c r="H17" i="12" s="1"/>
  <c r="E88" i="6"/>
  <c r="E103" i="6" s="1"/>
  <c r="F94" i="6"/>
  <c r="H94" i="6" s="1"/>
  <c r="F91" i="6"/>
  <c r="H91" i="6" s="1"/>
  <c r="E37" i="6"/>
  <c r="E52" i="6" s="1"/>
  <c r="F29" i="6"/>
  <c r="E46" i="7"/>
  <c r="E4" i="7"/>
  <c r="E19" i="7"/>
  <c r="E22" i="7"/>
  <c r="E10" i="7"/>
  <c r="M20" i="2"/>
  <c r="N131" i="2"/>
  <c r="M131" i="2"/>
  <c r="J212" i="2"/>
  <c r="M212" i="2"/>
  <c r="O212" i="2" s="1"/>
  <c r="E3" i="7"/>
  <c r="H143" i="3"/>
  <c r="F12" i="11"/>
  <c r="G33" i="6"/>
  <c r="H52" i="8"/>
  <c r="H56" i="8"/>
  <c r="O104" i="4"/>
  <c r="O68" i="4"/>
  <c r="O220" i="4"/>
  <c r="O193" i="4"/>
  <c r="F30" i="8"/>
  <c r="D35" i="8"/>
  <c r="N258" i="4"/>
  <c r="P258" i="4" s="1"/>
  <c r="O259" i="4"/>
  <c r="N259" i="4"/>
  <c r="K253" i="4"/>
  <c r="N253" i="4"/>
  <c r="H50" i="8"/>
  <c r="H65" i="8"/>
  <c r="O113" i="4"/>
  <c r="G59" i="8"/>
  <c r="G61" i="8"/>
  <c r="G49" i="8"/>
  <c r="I17" i="15"/>
  <c r="I19" i="15" s="1"/>
  <c r="G62" i="8"/>
  <c r="G48" i="8"/>
  <c r="O114" i="4"/>
  <c r="G44" i="8"/>
  <c r="O110" i="4"/>
  <c r="O119" i="4"/>
  <c r="G60" i="8"/>
  <c r="G63" i="8"/>
  <c r="O120" i="4"/>
  <c r="G47" i="8"/>
  <c r="O115" i="4"/>
  <c r="I97" i="3" l="1"/>
  <c r="J97" i="3" s="1"/>
  <c r="J110" i="2"/>
  <c r="I98" i="3"/>
  <c r="J98" i="3" s="1"/>
  <c r="J111" i="2"/>
  <c r="I96" i="3"/>
  <c r="J96" i="3" s="1"/>
  <c r="J109" i="2"/>
  <c r="M200" i="3"/>
  <c r="H24" i="12"/>
  <c r="B24" i="12"/>
  <c r="E24" i="12"/>
  <c r="F24" i="12"/>
  <c r="G24" i="12"/>
  <c r="C24" i="12"/>
  <c r="D24" i="12"/>
  <c r="H28" i="15"/>
  <c r="F28" i="15"/>
  <c r="F38" i="15" s="1"/>
  <c r="F40" i="15" s="1"/>
  <c r="B28" i="15"/>
  <c r="G28" i="15"/>
  <c r="C28" i="15"/>
  <c r="D28" i="15"/>
  <c r="E28" i="15"/>
  <c r="I28" i="15"/>
  <c r="C26" i="11"/>
  <c r="D26" i="11"/>
  <c r="F26" i="11"/>
  <c r="E26" i="11"/>
  <c r="B26" i="11"/>
  <c r="E27" i="12"/>
  <c r="F27" i="12"/>
  <c r="G27" i="12"/>
  <c r="C27" i="12"/>
  <c r="D27" i="12"/>
  <c r="H27" i="12"/>
  <c r="B27" i="12"/>
  <c r="B31" i="15"/>
  <c r="F31" i="15"/>
  <c r="G31" i="15"/>
  <c r="H31" i="15"/>
  <c r="D31" i="15"/>
  <c r="E31" i="15"/>
  <c r="C31" i="15"/>
  <c r="I31" i="15"/>
  <c r="H25" i="12"/>
  <c r="G25" i="12"/>
  <c r="C25" i="12"/>
  <c r="B25" i="12"/>
  <c r="E25" i="12"/>
  <c r="F25" i="12"/>
  <c r="D25" i="12"/>
  <c r="H32" i="15"/>
  <c r="F32" i="15"/>
  <c r="C32" i="15"/>
  <c r="G32" i="15"/>
  <c r="B32" i="15"/>
  <c r="D32" i="15"/>
  <c r="E32" i="15"/>
  <c r="I32" i="15"/>
  <c r="H27" i="13"/>
  <c r="F29" i="11"/>
  <c r="C29" i="11"/>
  <c r="B29" i="11"/>
  <c r="E29" i="11"/>
  <c r="D29" i="11"/>
  <c r="D30" i="12"/>
  <c r="G30" i="12"/>
  <c r="H30" i="12"/>
  <c r="F30" i="12"/>
  <c r="B30" i="12"/>
  <c r="E30" i="12"/>
  <c r="C30" i="12"/>
  <c r="C28" i="11"/>
  <c r="D28" i="11"/>
  <c r="E28" i="11"/>
  <c r="F28" i="11"/>
  <c r="B28" i="11"/>
  <c r="B31" i="12"/>
  <c r="E31" i="12"/>
  <c r="F31" i="12"/>
  <c r="G31" i="12"/>
  <c r="H31" i="12"/>
  <c r="C31" i="12"/>
  <c r="D31" i="12"/>
  <c r="D29" i="12"/>
  <c r="F29" i="12"/>
  <c r="G29" i="12"/>
  <c r="B29" i="12"/>
  <c r="E29" i="12"/>
  <c r="H29" i="12"/>
  <c r="C29" i="12"/>
  <c r="D27" i="11"/>
  <c r="B27" i="11"/>
  <c r="E27" i="11"/>
  <c r="C27" i="11"/>
  <c r="F27" i="11"/>
  <c r="G28" i="12"/>
  <c r="C28" i="12"/>
  <c r="D28" i="12"/>
  <c r="H28" i="12"/>
  <c r="B28" i="12"/>
  <c r="E28" i="12"/>
  <c r="F28" i="12"/>
  <c r="B23" i="11"/>
  <c r="E23" i="11"/>
  <c r="F23" i="11"/>
  <c r="D23" i="11"/>
  <c r="C23" i="11"/>
  <c r="E24" i="11"/>
  <c r="F24" i="11"/>
  <c r="B24" i="11"/>
  <c r="D24" i="11"/>
  <c r="C24" i="11"/>
  <c r="D23" i="14"/>
  <c r="C23" i="14"/>
  <c r="B23" i="14"/>
  <c r="E23" i="14"/>
  <c r="E24" i="14"/>
  <c r="B24" i="14"/>
  <c r="D24" i="14"/>
  <c r="C24" i="14"/>
  <c r="F24" i="14"/>
  <c r="D25" i="14"/>
  <c r="B25" i="14"/>
  <c r="E25" i="14"/>
  <c r="C25" i="14"/>
  <c r="F23" i="14"/>
  <c r="H29" i="13"/>
  <c r="D24" i="13"/>
  <c r="G24" i="13"/>
  <c r="E24" i="13"/>
  <c r="B24" i="13"/>
  <c r="F24" i="13"/>
  <c r="C24" i="13"/>
  <c r="B26" i="13"/>
  <c r="E26" i="13"/>
  <c r="F26" i="13"/>
  <c r="G26" i="13"/>
  <c r="D26" i="13"/>
  <c r="C26" i="13"/>
  <c r="H25" i="13"/>
  <c r="H28" i="13"/>
  <c r="G23" i="13"/>
  <c r="C23" i="13"/>
  <c r="C30" i="13" s="1"/>
  <c r="C34" i="13" s="1"/>
  <c r="D23" i="13"/>
  <c r="B23" i="13"/>
  <c r="F23" i="13"/>
  <c r="E23" i="13"/>
  <c r="P256" i="4"/>
  <c r="P267" i="4"/>
  <c r="M86" i="3"/>
  <c r="N163" i="3"/>
  <c r="M155" i="2"/>
  <c r="N170" i="2"/>
  <c r="M60" i="3"/>
  <c r="M159" i="2"/>
  <c r="O159" i="2" s="1"/>
  <c r="P159" i="2" s="1"/>
  <c r="M80" i="2"/>
  <c r="O80" i="2" s="1"/>
  <c r="P80" i="2" s="1"/>
  <c r="F98" i="6"/>
  <c r="H98" i="6" s="1"/>
  <c r="M191" i="2"/>
  <c r="O191" i="2" s="1"/>
  <c r="N134" i="3"/>
  <c r="O134" i="3" s="1"/>
  <c r="J89" i="3"/>
  <c r="M83" i="3"/>
  <c r="M45" i="2"/>
  <c r="O45" i="2" s="1"/>
  <c r="N209" i="2"/>
  <c r="O209" i="2" s="1"/>
  <c r="M74" i="2"/>
  <c r="O74" i="2" s="1"/>
  <c r="P74" i="2" s="1"/>
  <c r="M188" i="2"/>
  <c r="O188" i="2" s="1"/>
  <c r="M167" i="2"/>
  <c r="O167" i="2" s="1"/>
  <c r="P167" i="2" s="1"/>
  <c r="J209" i="2"/>
  <c r="M27" i="2"/>
  <c r="O27" i="2" s="1"/>
  <c r="M42" i="2"/>
  <c r="O42" i="2" s="1"/>
  <c r="M44" i="2"/>
  <c r="O44" i="2" s="1"/>
  <c r="P44" i="2" s="1"/>
  <c r="N141" i="3"/>
  <c r="O141" i="3" s="1"/>
  <c r="M58" i="3"/>
  <c r="M166" i="2"/>
  <c r="O166" i="2" s="1"/>
  <c r="N164" i="3"/>
  <c r="O164" i="3" s="1"/>
  <c r="H171" i="3"/>
  <c r="M171" i="3" s="1"/>
  <c r="M183" i="2"/>
  <c r="O183" i="2" s="1"/>
  <c r="P183" i="2" s="1"/>
  <c r="G84" i="6"/>
  <c r="H84" i="6" s="1"/>
  <c r="M181" i="3"/>
  <c r="G79" i="6"/>
  <c r="G30" i="6"/>
  <c r="H30" i="6" s="1"/>
  <c r="M75" i="2"/>
  <c r="O75" i="2" s="1"/>
  <c r="G81" i="6"/>
  <c r="H81" i="6" s="1"/>
  <c r="M193" i="2"/>
  <c r="O193" i="2" s="1"/>
  <c r="M88" i="2"/>
  <c r="O88" i="2" s="1"/>
  <c r="P88" i="2" s="1"/>
  <c r="O69" i="3"/>
  <c r="M164" i="2"/>
  <c r="O164" i="2" s="1"/>
  <c r="P164" i="2" s="1"/>
  <c r="G85" i="6"/>
  <c r="H85" i="6" s="1"/>
  <c r="M204" i="2"/>
  <c r="O204" i="2" s="1"/>
  <c r="P204" i="2" s="1"/>
  <c r="M156" i="2"/>
  <c r="O156" i="2" s="1"/>
  <c r="P156" i="2" s="1"/>
  <c r="M202" i="2"/>
  <c r="O202" i="2" s="1"/>
  <c r="P202" i="2" s="1"/>
  <c r="M32" i="2"/>
  <c r="O32" i="2" s="1"/>
  <c r="N14" i="3"/>
  <c r="O14" i="3" s="1"/>
  <c r="N63" i="3"/>
  <c r="O63" i="3" s="1"/>
  <c r="M31" i="3"/>
  <c r="N228" i="2"/>
  <c r="O228" i="2" s="1"/>
  <c r="P228" i="2" s="1"/>
  <c r="N226" i="2"/>
  <c r="P226" i="2" s="1"/>
  <c r="M230" i="2"/>
  <c r="O45" i="3"/>
  <c r="N223" i="2"/>
  <c r="O223" i="2" s="1"/>
  <c r="O174" i="3"/>
  <c r="N224" i="2"/>
  <c r="O224" i="2" s="1"/>
  <c r="P224" i="2" s="1"/>
  <c r="N225" i="2"/>
  <c r="O225" i="2" s="1"/>
  <c r="P225" i="2" s="1"/>
  <c r="O43" i="3"/>
  <c r="O200" i="3"/>
  <c r="M139" i="2"/>
  <c r="O139" i="2" s="1"/>
  <c r="P139" i="2" s="1"/>
  <c r="N218" i="2"/>
  <c r="N230" i="2" s="1"/>
  <c r="M201" i="2"/>
  <c r="O201" i="2" s="1"/>
  <c r="P201" i="2" s="1"/>
  <c r="M68" i="2"/>
  <c r="O68" i="2" s="1"/>
  <c r="M175" i="3"/>
  <c r="M75" i="3"/>
  <c r="M78" i="2"/>
  <c r="O78" i="2" s="1"/>
  <c r="M192" i="2"/>
  <c r="O192" i="2" s="1"/>
  <c r="M163" i="2"/>
  <c r="O163" i="2" s="1"/>
  <c r="P163" i="2" s="1"/>
  <c r="M176" i="2"/>
  <c r="O176" i="2" s="1"/>
  <c r="P176" i="2" s="1"/>
  <c r="M72" i="2"/>
  <c r="O72" i="2" s="1"/>
  <c r="P72" i="2" s="1"/>
  <c r="M41" i="2"/>
  <c r="O41" i="2" s="1"/>
  <c r="M55" i="2"/>
  <c r="O55" i="2" s="1"/>
  <c r="P55" i="2" s="1"/>
  <c r="M26" i="2"/>
  <c r="O26" i="2" s="1"/>
  <c r="D24" i="7"/>
  <c r="F24" i="7" s="1"/>
  <c r="M28" i="3"/>
  <c r="M162" i="2"/>
  <c r="O162" i="2" s="1"/>
  <c r="P162" i="2" s="1"/>
  <c r="N65" i="3"/>
  <c r="O65" i="3" s="1"/>
  <c r="N128" i="3"/>
  <c r="O128" i="3" s="1"/>
  <c r="M99" i="2"/>
  <c r="O99" i="2" s="1"/>
  <c r="P99" i="2" s="1"/>
  <c r="M67" i="2"/>
  <c r="O67" i="2" s="1"/>
  <c r="O269" i="4"/>
  <c r="G28" i="6"/>
  <c r="H28" i="6" s="1"/>
  <c r="M98" i="2"/>
  <c r="O98" i="2" s="1"/>
  <c r="P98" i="2" s="1"/>
  <c r="M146" i="2"/>
  <c r="O146" i="2" s="1"/>
  <c r="P146" i="2" s="1"/>
  <c r="M175" i="2"/>
  <c r="O175" i="2" s="1"/>
  <c r="N189" i="3"/>
  <c r="O189" i="3" s="1"/>
  <c r="M97" i="2"/>
  <c r="O97" i="2" s="1"/>
  <c r="P97" i="2" s="1"/>
  <c r="M66" i="3"/>
  <c r="M65" i="2"/>
  <c r="O65" i="2" s="1"/>
  <c r="P65" i="2" s="1"/>
  <c r="M47" i="2"/>
  <c r="O47" i="2" s="1"/>
  <c r="P47" i="2" s="1"/>
  <c r="M36" i="3"/>
  <c r="M177" i="2"/>
  <c r="O177" i="2" s="1"/>
  <c r="P177" i="2" s="1"/>
  <c r="M109" i="2"/>
  <c r="N109" i="2"/>
  <c r="M207" i="2"/>
  <c r="N207" i="2"/>
  <c r="M195" i="3"/>
  <c r="N195" i="3"/>
  <c r="M96" i="3"/>
  <c r="N96" i="3"/>
  <c r="N118" i="2"/>
  <c r="O118" i="2" s="1"/>
  <c r="P22" i="2"/>
  <c r="I38" i="6"/>
  <c r="J130" i="3"/>
  <c r="O130" i="3"/>
  <c r="M228" i="3"/>
  <c r="O228" i="3" s="1"/>
  <c r="M127" i="3"/>
  <c r="G215" i="2"/>
  <c r="G216" i="2" s="1"/>
  <c r="G217" i="2" s="1"/>
  <c r="G230" i="2" s="1"/>
  <c r="I106" i="3"/>
  <c r="G40" i="6"/>
  <c r="H40" i="6" s="1"/>
  <c r="G82" i="6"/>
  <c r="H82" i="6" s="1"/>
  <c r="N211" i="2"/>
  <c r="O211" i="2" s="1"/>
  <c r="G100" i="6"/>
  <c r="H100" i="6" s="1"/>
  <c r="J211" i="2"/>
  <c r="H136" i="3"/>
  <c r="M136" i="3" s="1"/>
  <c r="M148" i="2"/>
  <c r="O148" i="2" s="1"/>
  <c r="P148" i="2" s="1"/>
  <c r="O173" i="3"/>
  <c r="O89" i="3"/>
  <c r="J187" i="3"/>
  <c r="M120" i="3"/>
  <c r="M159" i="3"/>
  <c r="P35" i="2"/>
  <c r="J119" i="3"/>
  <c r="H11" i="2"/>
  <c r="H15" i="2" s="1"/>
  <c r="M144" i="2"/>
  <c r="O144" i="2" s="1"/>
  <c r="J183" i="3"/>
  <c r="P43" i="2"/>
  <c r="I96" i="8"/>
  <c r="N142" i="2"/>
  <c r="O142" i="2" s="1"/>
  <c r="H132" i="3"/>
  <c r="M132" i="3" s="1"/>
  <c r="M199" i="2"/>
  <c r="O199" i="2" s="1"/>
  <c r="P199" i="2" s="1"/>
  <c r="M61" i="3"/>
  <c r="O132" i="2"/>
  <c r="P79" i="2"/>
  <c r="O196" i="3"/>
  <c r="O32" i="3"/>
  <c r="O129" i="3"/>
  <c r="J75" i="3"/>
  <c r="H13" i="3"/>
  <c r="J13" i="3" s="1"/>
  <c r="J26" i="2"/>
  <c r="I98" i="8"/>
  <c r="K269" i="4"/>
  <c r="J204" i="2"/>
  <c r="J93" i="3"/>
  <c r="M64" i="2"/>
  <c r="O64" i="2" s="1"/>
  <c r="P64" i="2" s="1"/>
  <c r="J27" i="3"/>
  <c r="O70" i="3"/>
  <c r="J92" i="3"/>
  <c r="H19" i="3"/>
  <c r="M19" i="3" s="1"/>
  <c r="N210" i="2"/>
  <c r="M151" i="3"/>
  <c r="J210" i="2"/>
  <c r="G96" i="6"/>
  <c r="H96" i="6" s="1"/>
  <c r="J199" i="2"/>
  <c r="M165" i="3"/>
  <c r="M133" i="2"/>
  <c r="O133" i="2" s="1"/>
  <c r="O119" i="3"/>
  <c r="F19" i="7"/>
  <c r="H19" i="7" s="1"/>
  <c r="M67" i="3"/>
  <c r="G48" i="7"/>
  <c r="G101" i="6"/>
  <c r="H101" i="6" s="1"/>
  <c r="P252" i="4"/>
  <c r="P268" i="4"/>
  <c r="P261" i="4"/>
  <c r="K278" i="4"/>
  <c r="H100" i="8"/>
  <c r="F17" i="7"/>
  <c r="H17" i="7" s="1"/>
  <c r="J59" i="3"/>
  <c r="O40" i="3"/>
  <c r="M176" i="3"/>
  <c r="M71" i="3"/>
  <c r="O198" i="3"/>
  <c r="N199" i="3"/>
  <c r="O199" i="3" s="1"/>
  <c r="J198" i="3"/>
  <c r="M51" i="3"/>
  <c r="M85" i="3"/>
  <c r="N111" i="2"/>
  <c r="O111" i="2" s="1"/>
  <c r="P111" i="2" s="1"/>
  <c r="I213" i="2"/>
  <c r="M62" i="2"/>
  <c r="O62" i="2" s="1"/>
  <c r="O161" i="3"/>
  <c r="M11" i="3"/>
  <c r="M57" i="3"/>
  <c r="J197" i="3"/>
  <c r="G35" i="6"/>
  <c r="H35" i="6" s="1"/>
  <c r="G48" i="6"/>
  <c r="H48" i="6" s="1"/>
  <c r="H33" i="6"/>
  <c r="F214" i="2"/>
  <c r="F215" i="2" s="1"/>
  <c r="F216" i="2" s="1"/>
  <c r="F217" i="2" s="1"/>
  <c r="F230" i="2" s="1"/>
  <c r="D37" i="6"/>
  <c r="D52" i="6" s="1"/>
  <c r="J66" i="3"/>
  <c r="M18" i="2"/>
  <c r="O18" i="2" s="1"/>
  <c r="P18" i="2" s="1"/>
  <c r="M77" i="2"/>
  <c r="O77" i="2" s="1"/>
  <c r="P77" i="2" s="1"/>
  <c r="M52" i="3"/>
  <c r="P100" i="2"/>
  <c r="D27" i="6"/>
  <c r="N110" i="2"/>
  <c r="O110" i="2" s="1"/>
  <c r="O27" i="4"/>
  <c r="G49" i="6"/>
  <c r="H49" i="6" s="1"/>
  <c r="N113" i="2"/>
  <c r="O113" i="2" s="1"/>
  <c r="J113" i="2"/>
  <c r="N100" i="3"/>
  <c r="O100" i="3" s="1"/>
  <c r="F16" i="11"/>
  <c r="O38" i="4"/>
  <c r="O278" i="4"/>
  <c r="O8" i="3"/>
  <c r="E30" i="13"/>
  <c r="E34" i="13" s="1"/>
  <c r="P103" i="2"/>
  <c r="H32" i="13"/>
  <c r="P153" i="2"/>
  <c r="P125" i="2"/>
  <c r="O30" i="3"/>
  <c r="P85" i="2"/>
  <c r="P134" i="2"/>
  <c r="O62" i="3"/>
  <c r="N278" i="4"/>
  <c r="O139" i="3"/>
  <c r="H34" i="12"/>
  <c r="P105" i="2"/>
  <c r="H31" i="6"/>
  <c r="J28" i="3"/>
  <c r="J18" i="2"/>
  <c r="O183" i="3"/>
  <c r="O177" i="3"/>
  <c r="H86" i="6"/>
  <c r="J32" i="2"/>
  <c r="I69" i="6"/>
  <c r="O153" i="3"/>
  <c r="G34" i="7"/>
  <c r="G34" i="6"/>
  <c r="H34" i="6" s="1"/>
  <c r="N112" i="2"/>
  <c r="O112" i="2" s="1"/>
  <c r="P141" i="2"/>
  <c r="F3" i="7"/>
  <c r="M130" i="2"/>
  <c r="O130" i="2" s="1"/>
  <c r="H118" i="3"/>
  <c r="J118" i="3" s="1"/>
  <c r="G45" i="6"/>
  <c r="H45" i="6" s="1"/>
  <c r="J112" i="2"/>
  <c r="M198" i="2"/>
  <c r="O198" i="2" s="1"/>
  <c r="P70" i="2"/>
  <c r="I116" i="2"/>
  <c r="O117" i="3"/>
  <c r="O131" i="3"/>
  <c r="P115" i="2"/>
  <c r="O87" i="3"/>
  <c r="H49" i="3"/>
  <c r="O13" i="2"/>
  <c r="P13" i="2" s="1"/>
  <c r="O20" i="3"/>
  <c r="O84" i="2"/>
  <c r="P84" i="2" s="1"/>
  <c r="P95" i="2"/>
  <c r="H192" i="3"/>
  <c r="J192" i="3" s="1"/>
  <c r="O187" i="2"/>
  <c r="O155" i="2"/>
  <c r="O191" i="3"/>
  <c r="J139" i="3"/>
  <c r="P76" i="2"/>
  <c r="J7" i="2"/>
  <c r="J11" i="2" s="1"/>
  <c r="M151" i="2"/>
  <c r="O151" i="2" s="1"/>
  <c r="P151" i="2" s="1"/>
  <c r="J151" i="2"/>
  <c r="G45" i="7"/>
  <c r="N98" i="3"/>
  <c r="O98" i="3" s="1"/>
  <c r="O7" i="3"/>
  <c r="P19" i="2"/>
  <c r="H79" i="6"/>
  <c r="O163" i="3"/>
  <c r="O184" i="3"/>
  <c r="O86" i="3"/>
  <c r="G5" i="7"/>
  <c r="F11" i="7"/>
  <c r="H11" i="7" s="1"/>
  <c r="M77" i="3"/>
  <c r="N224" i="3"/>
  <c r="J124" i="3"/>
  <c r="N216" i="3"/>
  <c r="M158" i="3"/>
  <c r="M5" i="3"/>
  <c r="D7" i="7"/>
  <c r="F7" i="7" s="1"/>
  <c r="H7" i="7" s="1"/>
  <c r="D88" i="6"/>
  <c r="D103" i="6" s="1"/>
  <c r="D104" i="6" s="1"/>
  <c r="O92" i="3"/>
  <c r="M38" i="3"/>
  <c r="J90" i="3"/>
  <c r="M110" i="3"/>
  <c r="J32" i="3"/>
  <c r="O93" i="3"/>
  <c r="O59" i="3"/>
  <c r="D20" i="7"/>
  <c r="F20" i="7" s="1"/>
  <c r="F40" i="7"/>
  <c r="O27" i="3"/>
  <c r="O78" i="3"/>
  <c r="O90" i="3"/>
  <c r="O113" i="3"/>
  <c r="F10" i="7"/>
  <c r="O26" i="3"/>
  <c r="J86" i="3"/>
  <c r="O140" i="3"/>
  <c r="F6" i="7"/>
  <c r="O3" i="3"/>
  <c r="O68" i="3"/>
  <c r="O72" i="3"/>
  <c r="J31" i="3"/>
  <c r="M9" i="3"/>
  <c r="O157" i="3"/>
  <c r="J108" i="3"/>
  <c r="J64" i="3"/>
  <c r="M64" i="3"/>
  <c r="M193" i="3"/>
  <c r="P21" i="2"/>
  <c r="O37" i="3"/>
  <c r="P52" i="2"/>
  <c r="P54" i="2"/>
  <c r="H186" i="3"/>
  <c r="M186" i="3" s="1"/>
  <c r="H33" i="3"/>
  <c r="M46" i="2"/>
  <c r="O46" i="2" s="1"/>
  <c r="H82" i="3"/>
  <c r="O96" i="2"/>
  <c r="O152" i="3"/>
  <c r="P71" i="2"/>
  <c r="H135" i="3"/>
  <c r="M147" i="2"/>
  <c r="O147" i="2" s="1"/>
  <c r="P147" i="2" s="1"/>
  <c r="P185" i="2"/>
  <c r="H121" i="3"/>
  <c r="H109" i="3"/>
  <c r="J121" i="2"/>
  <c r="O25" i="2"/>
  <c r="P83" i="2"/>
  <c r="O10" i="2"/>
  <c r="P10" i="2" s="1"/>
  <c r="J119" i="2"/>
  <c r="M119" i="2"/>
  <c r="O119" i="2" s="1"/>
  <c r="H107" i="3"/>
  <c r="O23" i="2"/>
  <c r="P23" i="2" s="1"/>
  <c r="O182" i="3"/>
  <c r="H168" i="3"/>
  <c r="J180" i="2"/>
  <c r="F9" i="7"/>
  <c r="J40" i="3"/>
  <c r="M50" i="3"/>
  <c r="J177" i="3"/>
  <c r="O56" i="3"/>
  <c r="P91" i="2"/>
  <c r="J62" i="3"/>
  <c r="O24" i="3"/>
  <c r="M53" i="3"/>
  <c r="F25" i="7"/>
  <c r="O187" i="3"/>
  <c r="O95" i="3"/>
  <c r="O127" i="2"/>
  <c r="P127" i="2" s="1"/>
  <c r="P168" i="2"/>
  <c r="P39" i="2"/>
  <c r="J22" i="3"/>
  <c r="M22" i="3"/>
  <c r="P178" i="2"/>
  <c r="P86" i="2"/>
  <c r="O227" i="2"/>
  <c r="P227" i="2" s="1"/>
  <c r="J157" i="3"/>
  <c r="P50" i="2"/>
  <c r="M73" i="3"/>
  <c r="J73" i="3"/>
  <c r="P180" i="2"/>
  <c r="F15" i="7"/>
  <c r="H15" i="7" s="1"/>
  <c r="J167" i="3"/>
  <c r="M167" i="3"/>
  <c r="O121" i="2"/>
  <c r="M84" i="3"/>
  <c r="J84" i="3"/>
  <c r="O162" i="3"/>
  <c r="F5" i="7"/>
  <c r="O144" i="3"/>
  <c r="O80" i="3"/>
  <c r="O136" i="2"/>
  <c r="J137" i="3"/>
  <c r="M137" i="3"/>
  <c r="M190" i="3"/>
  <c r="J190" i="3"/>
  <c r="P93" i="2"/>
  <c r="O208" i="2"/>
  <c r="M44" i="3"/>
  <c r="M46" i="3"/>
  <c r="M145" i="3"/>
  <c r="P31" i="2"/>
  <c r="I87" i="6"/>
  <c r="M154" i="3"/>
  <c r="M138" i="3"/>
  <c r="P53" i="2"/>
  <c r="M155" i="3"/>
  <c r="J155" i="3"/>
  <c r="M12" i="3"/>
  <c r="J12" i="3"/>
  <c r="O106" i="2"/>
  <c r="O120" i="2"/>
  <c r="F21" i="7"/>
  <c r="H21" i="7" s="1"/>
  <c r="P152" i="2"/>
  <c r="O122" i="2"/>
  <c r="O4" i="2"/>
  <c r="I18" i="6" s="1"/>
  <c r="J80" i="3"/>
  <c r="P206" i="2"/>
  <c r="M29" i="3"/>
  <c r="J29" i="3"/>
  <c r="M185" i="3"/>
  <c r="J185" i="3"/>
  <c r="P129" i="2"/>
  <c r="M17" i="3"/>
  <c r="J17" i="3"/>
  <c r="J47" i="3"/>
  <c r="M47" i="3"/>
  <c r="P169" i="2"/>
  <c r="P188" i="2"/>
  <c r="M180" i="3"/>
  <c r="J180" i="3"/>
  <c r="P48" i="2"/>
  <c r="J10" i="3"/>
  <c r="M10" i="3"/>
  <c r="O102" i="2"/>
  <c r="F22" i="7"/>
  <c r="H22" i="7" s="1"/>
  <c r="F8" i="7"/>
  <c r="O108" i="3"/>
  <c r="P166" i="2"/>
  <c r="M76" i="3"/>
  <c r="J76" i="3"/>
  <c r="J150" i="3"/>
  <c r="M150" i="3"/>
  <c r="P203" i="2"/>
  <c r="P196" i="2"/>
  <c r="P49" i="2"/>
  <c r="P89" i="2"/>
  <c r="J114" i="3"/>
  <c r="M114" i="3"/>
  <c r="M35" i="3"/>
  <c r="J35" i="3"/>
  <c r="P174" i="2"/>
  <c r="F4" i="7"/>
  <c r="H4" i="7" s="1"/>
  <c r="F201" i="3"/>
  <c r="P149" i="2"/>
  <c r="P157" i="2"/>
  <c r="M194" i="3"/>
  <c r="J194" i="3"/>
  <c r="O9" i="2"/>
  <c r="P9" i="2" s="1"/>
  <c r="O170" i="2"/>
  <c r="P158" i="2"/>
  <c r="M188" i="3"/>
  <c r="J188" i="3"/>
  <c r="M125" i="3"/>
  <c r="J125" i="3"/>
  <c r="P73" i="2"/>
  <c r="F16" i="7"/>
  <c r="H16" i="7" s="1"/>
  <c r="J116" i="3"/>
  <c r="M116" i="3"/>
  <c r="J170" i="3"/>
  <c r="M170" i="3"/>
  <c r="J42" i="3"/>
  <c r="M42" i="3"/>
  <c r="M122" i="3"/>
  <c r="J122" i="3"/>
  <c r="M103" i="3"/>
  <c r="J103" i="3"/>
  <c r="P137" i="2"/>
  <c r="P200" i="2"/>
  <c r="P60" i="2"/>
  <c r="P182" i="2"/>
  <c r="F104" i="3"/>
  <c r="H106" i="3"/>
  <c r="J118" i="2"/>
  <c r="M179" i="3"/>
  <c r="J179" i="3"/>
  <c r="J91" i="3"/>
  <c r="M91" i="3"/>
  <c r="J55" i="3"/>
  <c r="M55" i="3"/>
  <c r="P58" i="2"/>
  <c r="H213" i="2"/>
  <c r="N14" i="2"/>
  <c r="O16" i="3"/>
  <c r="O24" i="2"/>
  <c r="J135" i="2"/>
  <c r="M135" i="2"/>
  <c r="O135" i="2" s="1"/>
  <c r="H123" i="3"/>
  <c r="P104" i="2"/>
  <c r="M146" i="3"/>
  <c r="J146" i="3"/>
  <c r="M123" i="2"/>
  <c r="O123" i="2" s="1"/>
  <c r="H111" i="3"/>
  <c r="J123" i="2"/>
  <c r="F23" i="7"/>
  <c r="H23" i="7" s="1"/>
  <c r="M156" i="3"/>
  <c r="J156" i="3"/>
  <c r="P69" i="2"/>
  <c r="M88" i="3"/>
  <c r="J88" i="3"/>
  <c r="O131" i="2"/>
  <c r="P131" i="2" s="1"/>
  <c r="F37" i="6"/>
  <c r="F52" i="6" s="1"/>
  <c r="F44" i="7"/>
  <c r="H44" i="7" s="1"/>
  <c r="M11" i="2"/>
  <c r="M18" i="3"/>
  <c r="J18" i="3"/>
  <c r="J124" i="2"/>
  <c r="M124" i="2"/>
  <c r="O124" i="2" s="1"/>
  <c r="H112" i="3"/>
  <c r="M17" i="2"/>
  <c r="O17" i="2" s="1"/>
  <c r="J17" i="2"/>
  <c r="H4" i="3"/>
  <c r="M147" i="3"/>
  <c r="J147" i="3"/>
  <c r="P81" i="2"/>
  <c r="P171" i="2"/>
  <c r="P56" i="2"/>
  <c r="M54" i="3"/>
  <c r="J54" i="3"/>
  <c r="M34" i="3"/>
  <c r="J34" i="3"/>
  <c r="J23" i="3"/>
  <c r="M23" i="3"/>
  <c r="P126" i="2"/>
  <c r="J115" i="3"/>
  <c r="M115" i="3"/>
  <c r="N11" i="2"/>
  <c r="P161" i="2"/>
  <c r="J14" i="2"/>
  <c r="M126" i="3"/>
  <c r="J126" i="3"/>
  <c r="J39" i="3"/>
  <c r="M39" i="3"/>
  <c r="P172" i="2"/>
  <c r="P33" i="2"/>
  <c r="M21" i="3"/>
  <c r="J21" i="3"/>
  <c r="P190" i="2"/>
  <c r="I99" i="6"/>
  <c r="J94" i="3"/>
  <c r="M94" i="3"/>
  <c r="J48" i="3"/>
  <c r="M48" i="3"/>
  <c r="M25" i="3"/>
  <c r="J25" i="3"/>
  <c r="F18" i="7"/>
  <c r="H18" i="7" s="1"/>
  <c r="O117" i="2"/>
  <c r="M149" i="3"/>
  <c r="J149" i="3"/>
  <c r="M14" i="2"/>
  <c r="O12" i="2"/>
  <c r="I70" i="6" s="1"/>
  <c r="P34" i="2"/>
  <c r="P184" i="2"/>
  <c r="M178" i="3"/>
  <c r="J178" i="3"/>
  <c r="P38" i="2"/>
  <c r="P36" i="2"/>
  <c r="P173" i="2"/>
  <c r="P108" i="2"/>
  <c r="E104" i="6"/>
  <c r="O219" i="2"/>
  <c r="P219" i="2" s="1"/>
  <c r="H59" i="6"/>
  <c r="F63" i="6"/>
  <c r="F78" i="6" s="1"/>
  <c r="M160" i="3"/>
  <c r="J160" i="3"/>
  <c r="P92" i="2"/>
  <c r="P160" i="2"/>
  <c r="J133" i="3"/>
  <c r="M133" i="3"/>
  <c r="M172" i="3"/>
  <c r="J172" i="3"/>
  <c r="P181" i="2"/>
  <c r="P186" i="2"/>
  <c r="P205" i="2"/>
  <c r="P57" i="2"/>
  <c r="H8" i="6"/>
  <c r="H12" i="6" s="1"/>
  <c r="H27" i="6" s="1"/>
  <c r="F12" i="6"/>
  <c r="F27" i="6" s="1"/>
  <c r="H15" i="3"/>
  <c r="M28" i="2"/>
  <c r="O28" i="2" s="1"/>
  <c r="H116" i="2"/>
  <c r="P90" i="2"/>
  <c r="M79" i="3"/>
  <c r="J79" i="3"/>
  <c r="J81" i="3"/>
  <c r="M81" i="3"/>
  <c r="M148" i="3"/>
  <c r="J148" i="3"/>
  <c r="M169" i="3"/>
  <c r="J169" i="3"/>
  <c r="I36" i="6"/>
  <c r="P107" i="2"/>
  <c r="J74" i="3"/>
  <c r="M74" i="3"/>
  <c r="M166" i="3"/>
  <c r="J166" i="3"/>
  <c r="G10" i="7"/>
  <c r="E53" i="6"/>
  <c r="J154" i="2"/>
  <c r="H142" i="3"/>
  <c r="M154" i="2"/>
  <c r="O154" i="2" s="1"/>
  <c r="J41" i="3"/>
  <c r="M41" i="3"/>
  <c r="O5" i="2"/>
  <c r="J102" i="3"/>
  <c r="M102" i="3"/>
  <c r="J101" i="3"/>
  <c r="M101" i="3"/>
  <c r="O140" i="2"/>
  <c r="P138" i="2"/>
  <c r="P87" i="2"/>
  <c r="P61" i="2"/>
  <c r="H29" i="6"/>
  <c r="E37" i="7"/>
  <c r="E52" i="7" s="1"/>
  <c r="F31" i="14"/>
  <c r="G20" i="7"/>
  <c r="G5" i="8"/>
  <c r="J242" i="4"/>
  <c r="J108" i="4"/>
  <c r="J244" i="4"/>
  <c r="F50" i="7"/>
  <c r="H50" i="7" s="1"/>
  <c r="F47" i="7"/>
  <c r="H47" i="7" s="1"/>
  <c r="G202" i="3"/>
  <c r="G225" i="3" s="1"/>
  <c r="F41" i="7"/>
  <c r="H41" i="7" s="1"/>
  <c r="F46" i="7"/>
  <c r="H46" i="7" s="1"/>
  <c r="N6" i="3"/>
  <c r="M6" i="3"/>
  <c r="M105" i="3"/>
  <c r="N105" i="3"/>
  <c r="F13" i="7"/>
  <c r="H13" i="7" s="1"/>
  <c r="F43" i="7"/>
  <c r="H43" i="7" s="1"/>
  <c r="F38" i="7"/>
  <c r="H38" i="7" s="1"/>
  <c r="F51" i="7"/>
  <c r="H51" i="7" s="1"/>
  <c r="F14" i="7"/>
  <c r="H14" i="7" s="1"/>
  <c r="F39" i="7"/>
  <c r="H39" i="7" s="1"/>
  <c r="F26" i="7"/>
  <c r="H26" i="7" s="1"/>
  <c r="F48" i="7"/>
  <c r="G8" i="7"/>
  <c r="G9" i="7"/>
  <c r="G6" i="7"/>
  <c r="F88" i="6"/>
  <c r="H42" i="6"/>
  <c r="G24" i="7"/>
  <c r="O20" i="2"/>
  <c r="O124" i="3"/>
  <c r="J143" i="3"/>
  <c r="M143" i="3"/>
  <c r="E12" i="7"/>
  <c r="E27" i="7" s="1"/>
  <c r="P212" i="2"/>
  <c r="G49" i="7"/>
  <c r="G28" i="7"/>
  <c r="G33" i="7"/>
  <c r="N99" i="3"/>
  <c r="O99" i="3" s="1"/>
  <c r="G35" i="7"/>
  <c r="G40" i="7"/>
  <c r="N97" i="3"/>
  <c r="O97" i="3" s="1"/>
  <c r="P253" i="4"/>
  <c r="N269" i="4"/>
  <c r="H30" i="8"/>
  <c r="F35" i="8"/>
  <c r="J243" i="4"/>
  <c r="P259" i="4"/>
  <c r="G51" i="8"/>
  <c r="E38" i="15" l="1"/>
  <c r="E40" i="15" s="1"/>
  <c r="G38" i="15"/>
  <c r="G40" i="15" s="1"/>
  <c r="E29" i="14"/>
  <c r="E34" i="14" s="1"/>
  <c r="C38" i="15"/>
  <c r="C40" i="15" s="1"/>
  <c r="D38" i="15"/>
  <c r="D40" i="15" s="1"/>
  <c r="D30" i="13"/>
  <c r="D34" i="13" s="1"/>
  <c r="E32" i="12"/>
  <c r="E36" i="12" s="1"/>
  <c r="B32" i="12"/>
  <c r="B36" i="12" s="1"/>
  <c r="D29" i="14"/>
  <c r="D34" i="14" s="1"/>
  <c r="B29" i="14"/>
  <c r="B34" i="14" s="1"/>
  <c r="B38" i="15"/>
  <c r="B40" i="15" s="1"/>
  <c r="F30" i="13"/>
  <c r="F34" i="13" s="1"/>
  <c r="G30" i="13"/>
  <c r="G34" i="13" s="1"/>
  <c r="D30" i="11"/>
  <c r="D34" i="11" s="1"/>
  <c r="F29" i="14"/>
  <c r="F34" i="14" s="1"/>
  <c r="H24" i="13"/>
  <c r="H23" i="13"/>
  <c r="H26" i="13"/>
  <c r="O58" i="3"/>
  <c r="O83" i="3"/>
  <c r="F103" i="6"/>
  <c r="O60" i="3"/>
  <c r="P32" i="2"/>
  <c r="P191" i="2"/>
  <c r="P45" i="2"/>
  <c r="P42" i="2"/>
  <c r="J171" i="3"/>
  <c r="O181" i="3"/>
  <c r="P68" i="2"/>
  <c r="P193" i="2"/>
  <c r="P41" i="2"/>
  <c r="G3" i="7"/>
  <c r="G12" i="7" s="1"/>
  <c r="P75" i="2"/>
  <c r="O218" i="2"/>
  <c r="P218" i="2" s="1"/>
  <c r="G30" i="7"/>
  <c r="O28" i="3"/>
  <c r="G220" i="2"/>
  <c r="G222" i="2" s="1"/>
  <c r="G229" i="2" s="1"/>
  <c r="G231" i="2" s="1"/>
  <c r="O31" i="3"/>
  <c r="P67" i="2"/>
  <c r="P192" i="2"/>
  <c r="O75" i="3"/>
  <c r="O34" i="3"/>
  <c r="O143" i="3"/>
  <c r="O149" i="3"/>
  <c r="O94" i="3"/>
  <c r="O18" i="3"/>
  <c r="O170" i="3"/>
  <c r="O84" i="3"/>
  <c r="O167" i="3"/>
  <c r="O50" i="3"/>
  <c r="O193" i="3"/>
  <c r="O67" i="3"/>
  <c r="O36" i="3"/>
  <c r="O22" i="3"/>
  <c r="O39" i="3"/>
  <c r="O77" i="3"/>
  <c r="O57" i="3"/>
  <c r="O151" i="3"/>
  <c r="O127" i="3"/>
  <c r="O175" i="3"/>
  <c r="O110" i="3"/>
  <c r="O169" i="3"/>
  <c r="O156" i="3"/>
  <c r="O91" i="3"/>
  <c r="I47" i="7" s="1"/>
  <c r="O125" i="3"/>
  <c r="O10" i="3"/>
  <c r="O180" i="3"/>
  <c r="O145" i="3"/>
  <c r="O64" i="3"/>
  <c r="O9" i="3"/>
  <c r="O11" i="3"/>
  <c r="O51" i="3"/>
  <c r="O71" i="3"/>
  <c r="P223" i="2"/>
  <c r="O146" i="3"/>
  <c r="O179" i="3"/>
  <c r="O165" i="3"/>
  <c r="O148" i="3"/>
  <c r="O133" i="3"/>
  <c r="O178" i="3"/>
  <c r="O76" i="3"/>
  <c r="O46" i="3"/>
  <c r="O186" i="3"/>
  <c r="O38" i="3"/>
  <c r="O5" i="3"/>
  <c r="P78" i="2"/>
  <c r="O52" i="3"/>
  <c r="O74" i="3"/>
  <c r="O79" i="3"/>
  <c r="O172" i="3"/>
  <c r="O17" i="3"/>
  <c r="O12" i="3"/>
  <c r="O101" i="3"/>
  <c r="O81" i="3"/>
  <c r="O21" i="3"/>
  <c r="O126" i="3"/>
  <c r="O23" i="3"/>
  <c r="O188" i="3"/>
  <c r="O35" i="3"/>
  <c r="O150" i="3"/>
  <c r="O47" i="3"/>
  <c r="O185" i="3"/>
  <c r="O138" i="3"/>
  <c r="O190" i="3"/>
  <c r="O53" i="3"/>
  <c r="O176" i="3"/>
  <c r="O19" i="3"/>
  <c r="O120" i="3"/>
  <c r="O160" i="3"/>
  <c r="O25" i="3"/>
  <c r="O54" i="3"/>
  <c r="O147" i="3"/>
  <c r="O88" i="3"/>
  <c r="O55" i="3"/>
  <c r="O122" i="3"/>
  <c r="O116" i="3"/>
  <c r="O194" i="3"/>
  <c r="O44" i="3"/>
  <c r="O137" i="3"/>
  <c r="O158" i="3"/>
  <c r="O132" i="3"/>
  <c r="O159" i="3"/>
  <c r="O136" i="3"/>
  <c r="O66" i="3"/>
  <c r="O114" i="3"/>
  <c r="O155" i="3"/>
  <c r="O73" i="3"/>
  <c r="I57" i="8"/>
  <c r="O102" i="3"/>
  <c r="O166" i="3"/>
  <c r="O48" i="3"/>
  <c r="O115" i="3"/>
  <c r="O42" i="3"/>
  <c r="O29" i="3"/>
  <c r="O154" i="3"/>
  <c r="O85" i="3"/>
  <c r="I44" i="7"/>
  <c r="O61" i="3"/>
  <c r="O103" i="3"/>
  <c r="P26" i="2"/>
  <c r="P144" i="2"/>
  <c r="I33" i="6"/>
  <c r="C30" i="11"/>
  <c r="C34" i="11" s="1"/>
  <c r="E30" i="11"/>
  <c r="E34" i="11" s="1"/>
  <c r="B30" i="11"/>
  <c r="B34" i="11" s="1"/>
  <c r="O109" i="2"/>
  <c r="P109" i="2" s="1"/>
  <c r="I201" i="3"/>
  <c r="O96" i="3"/>
  <c r="O195" i="3"/>
  <c r="O207" i="2"/>
  <c r="P207" i="2" s="1"/>
  <c r="I31" i="6"/>
  <c r="I35" i="6"/>
  <c r="P211" i="2"/>
  <c r="J136" i="3"/>
  <c r="C29" i="14"/>
  <c r="C34" i="14" s="1"/>
  <c r="G88" i="6"/>
  <c r="G103" i="6" s="1"/>
  <c r="G104" i="6" s="1"/>
  <c r="N106" i="3"/>
  <c r="N201" i="3" s="1"/>
  <c r="G25" i="7"/>
  <c r="H25" i="7" s="1"/>
  <c r="H38" i="15"/>
  <c r="H40" i="15" s="1"/>
  <c r="B30" i="13"/>
  <c r="B34" i="13" s="1"/>
  <c r="F32" i="12"/>
  <c r="F36" i="12" s="1"/>
  <c r="P62" i="2"/>
  <c r="I40" i="6"/>
  <c r="P142" i="2"/>
  <c r="J132" i="3"/>
  <c r="I85" i="6"/>
  <c r="M118" i="3"/>
  <c r="M13" i="3"/>
  <c r="P278" i="4"/>
  <c r="P130" i="2"/>
  <c r="P132" i="2"/>
  <c r="N213" i="2"/>
  <c r="I79" i="6"/>
  <c r="M192" i="3"/>
  <c r="P198" i="2"/>
  <c r="O210" i="2"/>
  <c r="I44" i="6"/>
  <c r="I84" i="6"/>
  <c r="I30" i="6"/>
  <c r="J19" i="3"/>
  <c r="I41" i="7"/>
  <c r="H48" i="7"/>
  <c r="P118" i="2"/>
  <c r="I101" i="6"/>
  <c r="I99" i="8"/>
  <c r="I100" i="8" s="1"/>
  <c r="O108" i="4"/>
  <c r="O242" i="4"/>
  <c r="G31" i="7"/>
  <c r="I104" i="3"/>
  <c r="I214" i="2"/>
  <c r="I215" i="2" s="1"/>
  <c r="D53" i="6"/>
  <c r="D105" i="6" s="1"/>
  <c r="D32" i="12"/>
  <c r="D36" i="12" s="1"/>
  <c r="G32" i="12"/>
  <c r="G36" i="12" s="1"/>
  <c r="P110" i="2"/>
  <c r="C32" i="12"/>
  <c r="C36" i="12" s="1"/>
  <c r="F30" i="11"/>
  <c r="I38" i="15"/>
  <c r="I40" i="15" s="1"/>
  <c r="P122" i="2"/>
  <c r="P187" i="2"/>
  <c r="I82" i="6"/>
  <c r="P113" i="2"/>
  <c r="I49" i="6"/>
  <c r="P112" i="2"/>
  <c r="P121" i="2"/>
  <c r="P208" i="2"/>
  <c r="P209" i="2"/>
  <c r="G37" i="6"/>
  <c r="G52" i="6" s="1"/>
  <c r="G53" i="6" s="1"/>
  <c r="H9" i="7"/>
  <c r="J186" i="3"/>
  <c r="I45" i="6"/>
  <c r="I73" i="6"/>
  <c r="P96" i="2"/>
  <c r="N116" i="2"/>
  <c r="N15" i="2"/>
  <c r="J15" i="2"/>
  <c r="J49" i="3"/>
  <c r="M49" i="3"/>
  <c r="H214" i="2"/>
  <c r="H215" i="2" s="1"/>
  <c r="H216" i="2" s="1"/>
  <c r="H217" i="2" s="1"/>
  <c r="H230" i="2" s="1"/>
  <c r="D12" i="7"/>
  <c r="D27" i="7" s="1"/>
  <c r="J116" i="2"/>
  <c r="P155" i="2"/>
  <c r="P27" i="2"/>
  <c r="P175" i="2"/>
  <c r="I48" i="7"/>
  <c r="H5" i="7"/>
  <c r="H10" i="7"/>
  <c r="I98" i="6"/>
  <c r="H20" i="7"/>
  <c r="H40" i="7"/>
  <c r="H6" i="7"/>
  <c r="I11" i="7"/>
  <c r="J109" i="3"/>
  <c r="M109" i="3"/>
  <c r="J135" i="3"/>
  <c r="M135" i="3"/>
  <c r="I34" i="6"/>
  <c r="M116" i="2"/>
  <c r="J121" i="3"/>
  <c r="M121" i="3"/>
  <c r="M33" i="3"/>
  <c r="J33" i="3"/>
  <c r="F202" i="3"/>
  <c r="P46" i="2"/>
  <c r="F12" i="7"/>
  <c r="F27" i="7" s="1"/>
  <c r="P136" i="2"/>
  <c r="P4" i="2"/>
  <c r="H8" i="7"/>
  <c r="J82" i="3"/>
  <c r="M82" i="3"/>
  <c r="E105" i="6"/>
  <c r="M168" i="3"/>
  <c r="J168" i="3"/>
  <c r="J107" i="3"/>
  <c r="M107" i="3"/>
  <c r="P119" i="2"/>
  <c r="P25" i="2"/>
  <c r="F104" i="6"/>
  <c r="H201" i="3"/>
  <c r="P133" i="2"/>
  <c r="M15" i="2"/>
  <c r="I93" i="6"/>
  <c r="P120" i="2"/>
  <c r="P102" i="2"/>
  <c r="I81" i="6"/>
  <c r="P170" i="2"/>
  <c r="P106" i="2"/>
  <c r="F220" i="2"/>
  <c r="F222" i="2" s="1"/>
  <c r="F229" i="2" s="1"/>
  <c r="F231" i="2" s="1"/>
  <c r="J4" i="3"/>
  <c r="M4" i="3"/>
  <c r="H104" i="3"/>
  <c r="J106" i="3"/>
  <c r="M106" i="3"/>
  <c r="P24" i="2"/>
  <c r="P17" i="2"/>
  <c r="I43" i="6"/>
  <c r="J111" i="3"/>
  <c r="M111" i="3"/>
  <c r="J123" i="3"/>
  <c r="M123" i="3"/>
  <c r="J112" i="3"/>
  <c r="M112" i="3"/>
  <c r="P123" i="2"/>
  <c r="P135" i="2"/>
  <c r="P124" i="2"/>
  <c r="J213" i="2"/>
  <c r="I100" i="6"/>
  <c r="P5" i="2"/>
  <c r="O11" i="2"/>
  <c r="I24" i="6"/>
  <c r="J142" i="3"/>
  <c r="M142" i="3"/>
  <c r="P12" i="2"/>
  <c r="O14" i="2"/>
  <c r="I48" i="6"/>
  <c r="I68" i="6"/>
  <c r="P154" i="2"/>
  <c r="M213" i="2"/>
  <c r="P28" i="2"/>
  <c r="I32" i="6"/>
  <c r="I17" i="6"/>
  <c r="J15" i="3"/>
  <c r="M15" i="3"/>
  <c r="I42" i="6"/>
  <c r="H63" i="6"/>
  <c r="H78" i="6" s="1"/>
  <c r="F53" i="6"/>
  <c r="P140" i="2"/>
  <c r="I83" i="6"/>
  <c r="P117" i="2"/>
  <c r="I86" i="6"/>
  <c r="O6" i="3"/>
  <c r="G55" i="8"/>
  <c r="I16" i="8"/>
  <c r="O123" i="4"/>
  <c r="O135" i="4" s="1"/>
  <c r="J123" i="4"/>
  <c r="J135" i="4" s="1"/>
  <c r="O105" i="3"/>
  <c r="H88" i="6"/>
  <c r="H103" i="6" s="1"/>
  <c r="E53" i="7"/>
  <c r="H24" i="7"/>
  <c r="I92" i="6"/>
  <c r="P20" i="2"/>
  <c r="H37" i="6"/>
  <c r="H52" i="6" s="1"/>
  <c r="I40" i="7"/>
  <c r="I28" i="6"/>
  <c r="H35" i="8"/>
  <c r="O243" i="4"/>
  <c r="P269" i="4"/>
  <c r="G41" i="8"/>
  <c r="H30" i="13" l="1"/>
  <c r="H34" i="13" s="1"/>
  <c r="G7" i="8"/>
  <c r="G37" i="7"/>
  <c r="G52" i="7" s="1"/>
  <c r="H3" i="7"/>
  <c r="H12" i="7" s="1"/>
  <c r="H27" i="7" s="1"/>
  <c r="I38" i="7"/>
  <c r="I3" i="7"/>
  <c r="I23" i="7"/>
  <c r="I9" i="7"/>
  <c r="I8" i="7"/>
  <c r="O15" i="3"/>
  <c r="O111" i="3"/>
  <c r="O4" i="3"/>
  <c r="I43" i="7" s="1"/>
  <c r="O142" i="3"/>
  <c r="I6" i="7"/>
  <c r="O33" i="3"/>
  <c r="O192" i="3"/>
  <c r="O121" i="3"/>
  <c r="O135" i="3"/>
  <c r="O49" i="3"/>
  <c r="O112" i="3"/>
  <c r="O107" i="3"/>
  <c r="O109" i="3"/>
  <c r="O82" i="3"/>
  <c r="O123" i="3"/>
  <c r="O168" i="3"/>
  <c r="O118" i="3"/>
  <c r="I202" i="3"/>
  <c r="I225" i="3" s="1"/>
  <c r="O106" i="3"/>
  <c r="I25" i="7" s="1"/>
  <c r="G27" i="7"/>
  <c r="N104" i="3"/>
  <c r="N202" i="3" s="1"/>
  <c r="N225" i="3" s="1"/>
  <c r="G105" i="6"/>
  <c r="N214" i="2"/>
  <c r="N215" i="2" s="1"/>
  <c r="N216" i="2" s="1"/>
  <c r="N220" i="2" s="1"/>
  <c r="N222" i="2" s="1"/>
  <c r="N229" i="2" s="1"/>
  <c r="N231" i="2" s="1"/>
  <c r="I96" i="6"/>
  <c r="P210" i="2"/>
  <c r="P213" i="2" s="1"/>
  <c r="O213" i="2"/>
  <c r="O116" i="2"/>
  <c r="I47" i="6"/>
  <c r="H32" i="12"/>
  <c r="H36" i="12" s="1"/>
  <c r="M214" i="2"/>
  <c r="M215" i="2" s="1"/>
  <c r="M216" i="2" s="1"/>
  <c r="M220" i="2" s="1"/>
  <c r="M222" i="2" s="1"/>
  <c r="M229" i="2" s="1"/>
  <c r="M231" i="2" s="1"/>
  <c r="J214" i="2"/>
  <c r="J215" i="2" s="1"/>
  <c r="J216" i="2" s="1"/>
  <c r="J217" i="2" s="1"/>
  <c r="J230" i="2" s="1"/>
  <c r="F105" i="6"/>
  <c r="H202" i="3"/>
  <c r="I39" i="7"/>
  <c r="M104" i="3"/>
  <c r="J104" i="3"/>
  <c r="H220" i="2"/>
  <c r="H222" i="2" s="1"/>
  <c r="H229" i="2" s="1"/>
  <c r="H231" i="2" s="1"/>
  <c r="M201" i="3"/>
  <c r="O15" i="2"/>
  <c r="I88" i="6"/>
  <c r="P14" i="2"/>
  <c r="I17" i="7"/>
  <c r="J201" i="3"/>
  <c r="P11" i="2"/>
  <c r="I27" i="6"/>
  <c r="H104" i="6"/>
  <c r="I78" i="6"/>
  <c r="G66" i="8"/>
  <c r="O244" i="4"/>
  <c r="P116" i="2"/>
  <c r="H53" i="6"/>
  <c r="I37" i="6"/>
  <c r="I16" i="7" l="1"/>
  <c r="I10" i="7"/>
  <c r="I20" i="7"/>
  <c r="I5" i="7"/>
  <c r="I22" i="7"/>
  <c r="O104" i="3"/>
  <c r="I24" i="7"/>
  <c r="I7" i="7"/>
  <c r="O201" i="3"/>
  <c r="G53" i="7"/>
  <c r="O214" i="2"/>
  <c r="O215" i="2" s="1"/>
  <c r="J220" i="2"/>
  <c r="J222" i="2" s="1"/>
  <c r="J229" i="2" s="1"/>
  <c r="J231" i="2" s="1"/>
  <c r="J202" i="3"/>
  <c r="M202" i="3"/>
  <c r="I103" i="6"/>
  <c r="P15" i="2"/>
  <c r="H105" i="6"/>
  <c r="P214" i="2"/>
  <c r="I52" i="6"/>
  <c r="O202" i="3" l="1"/>
  <c r="I12" i="7"/>
  <c r="I27" i="7" s="1"/>
  <c r="O216" i="2"/>
  <c r="I104" i="6"/>
  <c r="P215" i="2"/>
  <c r="P216" i="2" s="1"/>
  <c r="P230" i="2" s="1"/>
  <c r="I53" i="6"/>
  <c r="O230" i="2" l="1"/>
  <c r="O220" i="2"/>
  <c r="I105" i="6"/>
  <c r="P220" i="2"/>
  <c r="P222" i="2" s="1"/>
  <c r="P229" i="2" s="1"/>
  <c r="P231" i="2" s="1"/>
  <c r="O222" i="2" l="1"/>
  <c r="O229" i="2" s="1"/>
  <c r="O231" i="2" s="1"/>
  <c r="F32" i="11" l="1"/>
  <c r="F34" i="11" s="1"/>
  <c r="H236" i="4" l="1"/>
  <c r="I236" i="4" s="1"/>
  <c r="H122" i="4"/>
  <c r="I122" i="4" s="1"/>
  <c r="H168" i="4"/>
  <c r="I168" i="4" s="1"/>
  <c r="H171" i="4"/>
  <c r="I171" i="4" s="1"/>
  <c r="H166" i="4"/>
  <c r="I166" i="4" s="1"/>
  <c r="H172" i="4"/>
  <c r="I172" i="4" s="1"/>
  <c r="H78" i="4"/>
  <c r="I78" i="4" s="1"/>
  <c r="H126" i="4"/>
  <c r="I126" i="4" s="1"/>
  <c r="H158" i="4"/>
  <c r="I158" i="4" s="1"/>
  <c r="H179" i="4"/>
  <c r="I179" i="4" s="1"/>
  <c r="H183" i="4"/>
  <c r="I183" i="4" s="1"/>
  <c r="H187" i="4"/>
  <c r="I187" i="4" s="1"/>
  <c r="H198" i="4"/>
  <c r="I198" i="4" s="1"/>
  <c r="H222" i="4"/>
  <c r="I222" i="4" s="1"/>
  <c r="H234" i="4"/>
  <c r="I234" i="4" s="1"/>
  <c r="H56" i="4"/>
  <c r="I56" i="4" s="1"/>
  <c r="H71" i="4"/>
  <c r="I71" i="4" s="1"/>
  <c r="H225" i="4"/>
  <c r="I225" i="4" s="1"/>
  <c r="H226" i="4"/>
  <c r="I226" i="4" s="1"/>
  <c r="H230" i="4"/>
  <c r="I230" i="4" s="1"/>
  <c r="H45" i="4"/>
  <c r="I45" i="4" s="1"/>
  <c r="H48" i="4"/>
  <c r="I48" i="4" s="1"/>
  <c r="H95" i="4"/>
  <c r="I95" i="4" s="1"/>
  <c r="H62" i="4"/>
  <c r="I62" i="4" s="1"/>
  <c r="H65" i="4"/>
  <c r="I65" i="4" s="1"/>
  <c r="H160" i="4"/>
  <c r="I160" i="4" s="1"/>
  <c r="H196" i="4"/>
  <c r="I196" i="4" s="1"/>
  <c r="H221" i="4"/>
  <c r="I221" i="4" s="1"/>
  <c r="H25" i="4"/>
  <c r="I25" i="4" s="1"/>
  <c r="H84" i="4"/>
  <c r="I84" i="4" s="1"/>
  <c r="H89" i="4"/>
  <c r="I89" i="4" s="1"/>
  <c r="H96" i="4"/>
  <c r="I96" i="4" s="1"/>
  <c r="H54" i="4"/>
  <c r="I54" i="4" s="1"/>
  <c r="H59" i="4"/>
  <c r="I59" i="4" s="1"/>
  <c r="H61" i="4"/>
  <c r="I61" i="4" s="1"/>
  <c r="H63" i="4"/>
  <c r="I63" i="4" s="1"/>
  <c r="H64" i="4"/>
  <c r="I64" i="4" s="1"/>
  <c r="H68" i="4"/>
  <c r="I68" i="4" s="1"/>
  <c r="H70" i="4"/>
  <c r="I70" i="4" s="1"/>
  <c r="H103" i="4"/>
  <c r="I103" i="4" s="1"/>
  <c r="H189" i="4"/>
  <c r="I189" i="4" s="1"/>
  <c r="H210" i="4"/>
  <c r="I210" i="4" s="1"/>
  <c r="H18" i="4"/>
  <c r="I18" i="4" s="1"/>
  <c r="H11" i="4"/>
  <c r="I11" i="4" s="1"/>
  <c r="H20" i="4"/>
  <c r="I20" i="4" s="1"/>
  <c r="H32" i="4"/>
  <c r="I32" i="4" s="1"/>
  <c r="H34" i="4"/>
  <c r="I34" i="4" s="1"/>
  <c r="H37" i="4"/>
  <c r="I37" i="4" s="1"/>
  <c r="H41" i="4"/>
  <c r="I41" i="4" s="1"/>
  <c r="H50" i="4"/>
  <c r="I50" i="4" s="1"/>
  <c r="H85" i="4"/>
  <c r="I85" i="4" s="1"/>
  <c r="H88" i="4"/>
  <c r="I88" i="4" s="1"/>
  <c r="H92" i="4"/>
  <c r="I92" i="4" s="1"/>
  <c r="H94" i="4"/>
  <c r="I94" i="4" s="1"/>
  <c r="H102" i="4"/>
  <c r="I102" i="4" s="1"/>
  <c r="H105" i="4"/>
  <c r="I105" i="4" s="1"/>
  <c r="H125" i="4"/>
  <c r="I125" i="4" s="1"/>
  <c r="H130" i="4"/>
  <c r="I130" i="4" s="1"/>
  <c r="H147" i="4"/>
  <c r="I147" i="4" s="1"/>
  <c r="H151" i="4"/>
  <c r="I151" i="4" s="1"/>
  <c r="H153" i="4"/>
  <c r="I153" i="4" s="1"/>
  <c r="H155" i="4"/>
  <c r="I155" i="4" s="1"/>
  <c r="H157" i="4"/>
  <c r="I157" i="4" s="1"/>
  <c r="H164" i="4"/>
  <c r="I164" i="4" s="1"/>
  <c r="H182" i="4"/>
  <c r="I182" i="4" s="1"/>
  <c r="H203" i="4"/>
  <c r="I203" i="4" s="1"/>
  <c r="H204" i="4"/>
  <c r="I204" i="4" s="1"/>
  <c r="H211" i="4"/>
  <c r="I211" i="4" s="1"/>
  <c r="H216" i="4"/>
  <c r="I216" i="4" s="1"/>
  <c r="H218" i="4"/>
  <c r="I218" i="4" s="1"/>
  <c r="H220" i="4"/>
  <c r="I220" i="4" s="1"/>
  <c r="H232" i="4"/>
  <c r="I232" i="4" s="1"/>
  <c r="H235" i="4"/>
  <c r="I235" i="4" s="1"/>
  <c r="H169" i="4"/>
  <c r="I169" i="4" s="1"/>
  <c r="H98" i="4"/>
  <c r="I98" i="4" s="1"/>
  <c r="H229" i="4"/>
  <c r="I229" i="4" s="1"/>
  <c r="H215" i="4"/>
  <c r="I215" i="4" s="1"/>
  <c r="H208" i="4"/>
  <c r="I208" i="4" s="1"/>
  <c r="H87" i="4"/>
  <c r="I87" i="4" s="1"/>
  <c r="H83" i="4"/>
  <c r="I83" i="4" s="1"/>
  <c r="H36" i="4"/>
  <c r="I36" i="4" s="1"/>
  <c r="H29" i="4"/>
  <c r="I29" i="4" s="1"/>
  <c r="H24" i="4"/>
  <c r="I24" i="4" s="1"/>
  <c r="H21" i="4"/>
  <c r="I21" i="4" s="1"/>
  <c r="H165" i="4"/>
  <c r="I165" i="4" s="1"/>
  <c r="H159" i="4"/>
  <c r="I159" i="4" s="1"/>
  <c r="H148" i="4"/>
  <c r="I148" i="4" s="1"/>
  <c r="H99" i="4"/>
  <c r="I99" i="4" s="1"/>
  <c r="H161" i="4"/>
  <c r="I161" i="4" s="1"/>
  <c r="H162" i="4"/>
  <c r="I162" i="4" s="1"/>
  <c r="H60" i="4"/>
  <c r="I60" i="4" s="1"/>
  <c r="H206" i="4"/>
  <c r="I206" i="4" s="1"/>
  <c r="H101" i="4"/>
  <c r="I101" i="4" s="1"/>
  <c r="H10" i="4"/>
  <c r="I10" i="4" s="1"/>
  <c r="H132" i="4"/>
  <c r="I132" i="4" s="1"/>
  <c r="H55" i="4"/>
  <c r="I55" i="4" s="1"/>
  <c r="H72" i="4"/>
  <c r="I72" i="4" s="1"/>
  <c r="H186" i="4"/>
  <c r="I186" i="4" s="1"/>
  <c r="H174" i="4"/>
  <c r="I174" i="4" s="1"/>
  <c r="H200" i="4"/>
  <c r="I200" i="4" s="1"/>
  <c r="H81" i="4"/>
  <c r="I81" i="4" s="1"/>
  <c r="H149" i="4"/>
  <c r="I149" i="4" s="1"/>
  <c r="H237" i="4"/>
  <c r="I237" i="4" s="1"/>
  <c r="H214" i="4"/>
  <c r="I214" i="4" s="1"/>
  <c r="H194" i="4"/>
  <c r="I194" i="4" s="1"/>
  <c r="H97" i="4"/>
  <c r="I97" i="4" s="1"/>
  <c r="H176" i="4"/>
  <c r="I176" i="4" s="1"/>
  <c r="H175" i="4"/>
  <c r="I175" i="4" s="1"/>
  <c r="H52" i="4"/>
  <c r="I52" i="4" s="1"/>
  <c r="H104" i="4"/>
  <c r="I104" i="4" s="1"/>
  <c r="H9" i="4"/>
  <c r="I9" i="4" s="1"/>
  <c r="H42" i="4"/>
  <c r="I42" i="4" s="1"/>
  <c r="H212" i="4"/>
  <c r="I212" i="4" s="1"/>
  <c r="H181" i="4"/>
  <c r="I181" i="4" s="1"/>
  <c r="H137" i="4"/>
  <c r="I137" i="4" s="1"/>
  <c r="H46" i="4"/>
  <c r="I46" i="4" s="1"/>
  <c r="H173" i="4"/>
  <c r="I173" i="4" s="1"/>
  <c r="H213" i="4"/>
  <c r="I213" i="4" s="1"/>
  <c r="H201" i="4"/>
  <c r="I201" i="4" s="1"/>
  <c r="H217" i="4"/>
  <c r="I217" i="4" s="1"/>
  <c r="H40" i="4"/>
  <c r="I40" i="4" s="1"/>
  <c r="H28" i="4"/>
  <c r="I28" i="4" s="1"/>
  <c r="H33" i="4"/>
  <c r="I33" i="4" s="1"/>
  <c r="H30" i="4"/>
  <c r="I30" i="4" s="1"/>
  <c r="H31" i="4"/>
  <c r="I31" i="4" s="1"/>
  <c r="H140" i="4"/>
  <c r="I140" i="4" s="1"/>
  <c r="H26" i="4"/>
  <c r="I26" i="4" s="1"/>
  <c r="K48" i="4" l="1"/>
  <c r="N48" i="4"/>
  <c r="K203" i="4"/>
  <c r="N203" i="4"/>
  <c r="K126" i="4"/>
  <c r="N126" i="4"/>
  <c r="K204" i="4"/>
  <c r="N204" i="4"/>
  <c r="K198" i="4"/>
  <c r="N198" i="4"/>
  <c r="K230" i="4"/>
  <c r="N230" i="4"/>
  <c r="K45" i="4"/>
  <c r="N45" i="4"/>
  <c r="K130" i="4"/>
  <c r="N130" i="4"/>
  <c r="K70" i="4"/>
  <c r="N70" i="4"/>
  <c r="K78" i="4"/>
  <c r="N78" i="4"/>
  <c r="K37" i="4"/>
  <c r="N37" i="4"/>
  <c r="K54" i="4"/>
  <c r="N54" i="4"/>
  <c r="K62" i="4"/>
  <c r="N62" i="4"/>
  <c r="K11" i="4"/>
  <c r="N11" i="4"/>
  <c r="K97" i="4"/>
  <c r="N97" i="4"/>
  <c r="K206" i="4"/>
  <c r="N206" i="4"/>
  <c r="K157" i="4"/>
  <c r="N157" i="4"/>
  <c r="K65" i="4"/>
  <c r="N65" i="4"/>
  <c r="D43" i="8"/>
  <c r="F43" i="8" s="1"/>
  <c r="H43" i="8" s="1"/>
  <c r="K31" i="4"/>
  <c r="N31" i="4"/>
  <c r="K237" i="4"/>
  <c r="N237" i="4"/>
  <c r="K169" i="4"/>
  <c r="N169" i="4"/>
  <c r="K194" i="4"/>
  <c r="N194" i="4"/>
  <c r="K174" i="4"/>
  <c r="N174" i="4"/>
  <c r="K153" i="4"/>
  <c r="N153" i="4"/>
  <c r="D21" i="8"/>
  <c r="F21" i="8" s="1"/>
  <c r="H21" i="8" s="1"/>
  <c r="H79" i="4"/>
  <c r="I79" i="4" s="1"/>
  <c r="K68" i="4"/>
  <c r="N68" i="4"/>
  <c r="K96" i="4"/>
  <c r="N96" i="4"/>
  <c r="K25" i="4"/>
  <c r="N25" i="4"/>
  <c r="K56" i="4"/>
  <c r="N56" i="4"/>
  <c r="K28" i="4"/>
  <c r="N28" i="4"/>
  <c r="K162" i="4"/>
  <c r="N162" i="4"/>
  <c r="K182" i="4"/>
  <c r="N182" i="4"/>
  <c r="K151" i="4"/>
  <c r="N151" i="4"/>
  <c r="K125" i="4"/>
  <c r="N125" i="4"/>
  <c r="K94" i="4"/>
  <c r="N94" i="4"/>
  <c r="H23" i="4"/>
  <c r="I23" i="4" s="1"/>
  <c r="D10" i="8"/>
  <c r="F10" i="8" s="1"/>
  <c r="H10" i="8" s="1"/>
  <c r="K226" i="4"/>
  <c r="N226" i="4"/>
  <c r="K71" i="4"/>
  <c r="N71" i="4"/>
  <c r="K234" i="4"/>
  <c r="N234" i="4"/>
  <c r="K187" i="4"/>
  <c r="N187" i="4"/>
  <c r="K60" i="4"/>
  <c r="N60" i="4"/>
  <c r="K148" i="4"/>
  <c r="N148" i="4"/>
  <c r="K40" i="4"/>
  <c r="N40" i="4"/>
  <c r="K220" i="4"/>
  <c r="N220" i="4"/>
  <c r="K92" i="4"/>
  <c r="N92" i="4"/>
  <c r="K221" i="4"/>
  <c r="N221" i="4"/>
  <c r="K225" i="4"/>
  <c r="N225" i="4"/>
  <c r="K222" i="4"/>
  <c r="N222" i="4"/>
  <c r="K172" i="4"/>
  <c r="N172" i="4"/>
  <c r="K208" i="4"/>
  <c r="N208" i="4"/>
  <c r="K50" i="4"/>
  <c r="N50" i="4"/>
  <c r="K34" i="4"/>
  <c r="N34" i="4"/>
  <c r="H5" i="4"/>
  <c r="I5" i="4" s="1"/>
  <c r="K189" i="4"/>
  <c r="N189" i="4"/>
  <c r="K89" i="4"/>
  <c r="N89" i="4"/>
  <c r="K196" i="4"/>
  <c r="N196" i="4"/>
  <c r="K95" i="4"/>
  <c r="N95" i="4"/>
  <c r="K183" i="4"/>
  <c r="N183" i="4"/>
  <c r="K81" i="4"/>
  <c r="N81" i="4"/>
  <c r="K186" i="4"/>
  <c r="N186" i="4"/>
  <c r="K161" i="4"/>
  <c r="N161" i="4"/>
  <c r="K159" i="4"/>
  <c r="N159" i="4"/>
  <c r="K215" i="4"/>
  <c r="N215" i="4"/>
  <c r="K105" i="4"/>
  <c r="N105" i="4"/>
  <c r="K88" i="4"/>
  <c r="N88" i="4"/>
  <c r="K32" i="4"/>
  <c r="N32" i="4"/>
  <c r="D4" i="8"/>
  <c r="F4" i="8" s="1"/>
  <c r="H4" i="8" s="1"/>
  <c r="K179" i="4"/>
  <c r="N179" i="4"/>
  <c r="H144" i="4"/>
  <c r="I144" i="4" s="1"/>
  <c r="K201" i="4"/>
  <c r="N201" i="4"/>
  <c r="H124" i="4"/>
  <c r="K140" i="4"/>
  <c r="N140" i="4"/>
  <c r="K165" i="4"/>
  <c r="N165" i="4"/>
  <c r="K229" i="4"/>
  <c r="N229" i="4"/>
  <c r="K218" i="4"/>
  <c r="N218" i="4"/>
  <c r="P218" i="4" s="1"/>
  <c r="K64" i="4"/>
  <c r="N64" i="4"/>
  <c r="K166" i="4"/>
  <c r="N166" i="4"/>
  <c r="K122" i="4"/>
  <c r="N122" i="4"/>
  <c r="K200" i="4"/>
  <c r="N200" i="4"/>
  <c r="K99" i="4"/>
  <c r="N99" i="4"/>
  <c r="K216" i="4"/>
  <c r="N216" i="4"/>
  <c r="K147" i="4"/>
  <c r="N147" i="4"/>
  <c r="K63" i="4"/>
  <c r="N63" i="4"/>
  <c r="K84" i="4"/>
  <c r="N84" i="4"/>
  <c r="K171" i="4"/>
  <c r="N171" i="4"/>
  <c r="K72" i="4"/>
  <c r="N72" i="4"/>
  <c r="K98" i="4"/>
  <c r="N98" i="4"/>
  <c r="K235" i="4"/>
  <c r="N235" i="4"/>
  <c r="H145" i="4"/>
  <c r="I145" i="4" s="1"/>
  <c r="K160" i="4"/>
  <c r="N160" i="4"/>
  <c r="K168" i="4"/>
  <c r="N168" i="4"/>
  <c r="K137" i="4"/>
  <c r="N137" i="4"/>
  <c r="H8" i="4"/>
  <c r="I8" i="4" s="1"/>
  <c r="H193" i="4"/>
  <c r="I193" i="4" s="1"/>
  <c r="D78" i="8"/>
  <c r="F78" i="8" s="1"/>
  <c r="H78" i="8" s="1"/>
  <c r="K214" i="4"/>
  <c r="N214" i="4"/>
  <c r="K36" i="4"/>
  <c r="N36" i="4"/>
  <c r="K155" i="4"/>
  <c r="N155" i="4"/>
  <c r="K30" i="4"/>
  <c r="N30" i="4"/>
  <c r="D83" i="8"/>
  <c r="F83" i="8" s="1"/>
  <c r="H83" i="8" s="1"/>
  <c r="H191" i="4"/>
  <c r="I191" i="4" s="1"/>
  <c r="K55" i="4"/>
  <c r="N55" i="4"/>
  <c r="K102" i="4"/>
  <c r="N102" i="4"/>
  <c r="K21" i="4"/>
  <c r="N21" i="4"/>
  <c r="K83" i="4"/>
  <c r="N83" i="4"/>
  <c r="K232" i="4"/>
  <c r="N232" i="4"/>
  <c r="K211" i="4"/>
  <c r="N211" i="4"/>
  <c r="K164" i="4"/>
  <c r="N164" i="4"/>
  <c r="K103" i="4"/>
  <c r="N103" i="4"/>
  <c r="K61" i="4"/>
  <c r="N61" i="4"/>
  <c r="K101" i="4"/>
  <c r="N101" i="4"/>
  <c r="K52" i="4"/>
  <c r="N52" i="4"/>
  <c r="K210" i="4"/>
  <c r="N210" i="4"/>
  <c r="K33" i="4"/>
  <c r="N33" i="4"/>
  <c r="K217" i="4"/>
  <c r="N217" i="4"/>
  <c r="K42" i="4"/>
  <c r="N42" i="4"/>
  <c r="K149" i="4"/>
  <c r="N149" i="4"/>
  <c r="K175" i="4"/>
  <c r="N175" i="4"/>
  <c r="K24" i="4"/>
  <c r="N24" i="4"/>
  <c r="K87" i="4"/>
  <c r="N87" i="4"/>
  <c r="K85" i="4"/>
  <c r="N85" i="4"/>
  <c r="K41" i="4"/>
  <c r="N41" i="4"/>
  <c r="K20" i="4"/>
  <c r="N20" i="4"/>
  <c r="N18" i="4"/>
  <c r="K59" i="4"/>
  <c r="N59" i="4"/>
  <c r="K158" i="4"/>
  <c r="N158" i="4"/>
  <c r="K212" i="4"/>
  <c r="N212" i="4"/>
  <c r="K213" i="4"/>
  <c r="N213" i="4"/>
  <c r="N173" i="4"/>
  <c r="K46" i="4"/>
  <c r="N46" i="4"/>
  <c r="K9" i="4"/>
  <c r="N9" i="4"/>
  <c r="K26" i="4"/>
  <c r="N26" i="4"/>
  <c r="K181" i="4"/>
  <c r="N181" i="4"/>
  <c r="K104" i="4"/>
  <c r="N104" i="4"/>
  <c r="K176" i="4"/>
  <c r="N176" i="4"/>
  <c r="K132" i="4"/>
  <c r="N132" i="4"/>
  <c r="K29" i="4"/>
  <c r="N29" i="4"/>
  <c r="H136" i="4"/>
  <c r="K10" i="4"/>
  <c r="N10" i="4"/>
  <c r="K236" i="4"/>
  <c r="N236" i="4"/>
  <c r="H22" i="4"/>
  <c r="I22" i="4" s="1"/>
  <c r="H192" i="4"/>
  <c r="I192" i="4" s="1"/>
  <c r="H223" i="4"/>
  <c r="I223" i="4" s="1"/>
  <c r="H219" i="4"/>
  <c r="I219" i="4" s="1"/>
  <c r="H231" i="4"/>
  <c r="I231" i="4" s="1"/>
  <c r="H163" i="4"/>
  <c r="I163" i="4" s="1"/>
  <c r="H66" i="4"/>
  <c r="I66" i="4" s="1"/>
  <c r="H82" i="4"/>
  <c r="I82" i="4" s="1"/>
  <c r="H14" i="4"/>
  <c r="I14" i="4" s="1"/>
  <c r="H76" i="4"/>
  <c r="I76" i="4" s="1"/>
  <c r="H133" i="4"/>
  <c r="I133" i="4" s="1"/>
  <c r="H27" i="4"/>
  <c r="I27" i="4" s="1"/>
  <c r="H170" i="4"/>
  <c r="I170" i="4" s="1"/>
  <c r="H73" i="4"/>
  <c r="I73" i="4" s="1"/>
  <c r="H93" i="4"/>
  <c r="I93" i="4" s="1"/>
  <c r="H53" i="4"/>
  <c r="I53" i="4" s="1"/>
  <c r="H233" i="4"/>
  <c r="I233" i="4" s="1"/>
  <c r="H167" i="4"/>
  <c r="I167" i="4" s="1"/>
  <c r="H19" i="4"/>
  <c r="I19" i="4" s="1"/>
  <c r="H209" i="4"/>
  <c r="I209" i="4" s="1"/>
  <c r="H100" i="4"/>
  <c r="I100" i="4" s="1"/>
  <c r="H43" i="4"/>
  <c r="I43" i="4" s="1"/>
  <c r="H188" i="4"/>
  <c r="I188" i="4" s="1"/>
  <c r="H128" i="4"/>
  <c r="I128" i="4" s="1"/>
  <c r="H38" i="4"/>
  <c r="I38" i="4" s="1"/>
  <c r="H51" i="4"/>
  <c r="I51" i="4" s="1"/>
  <c r="H154" i="4"/>
  <c r="I154" i="4" s="1"/>
  <c r="H197" i="4"/>
  <c r="I197" i="4" s="1"/>
  <c r="H67" i="4"/>
  <c r="I67" i="4" s="1"/>
  <c r="H49" i="4"/>
  <c r="I49" i="4" s="1"/>
  <c r="H86" i="4"/>
  <c r="I86" i="4" s="1"/>
  <c r="H58" i="4"/>
  <c r="I58" i="4" s="1"/>
  <c r="H184" i="4"/>
  <c r="I184" i="4" s="1"/>
  <c r="H129" i="4"/>
  <c r="I129" i="4" s="1"/>
  <c r="H121" i="4"/>
  <c r="I121" i="4" s="1"/>
  <c r="H185" i="4"/>
  <c r="I185" i="4" s="1"/>
  <c r="H227" i="4"/>
  <c r="I227" i="4" s="1"/>
  <c r="H6" i="4"/>
  <c r="I6" i="4" s="1"/>
  <c r="H91" i="4"/>
  <c r="I91" i="4" s="1"/>
  <c r="H224" i="4"/>
  <c r="I224" i="4" s="1"/>
  <c r="H152" i="4"/>
  <c r="I152" i="4" s="1"/>
  <c r="H177" i="4"/>
  <c r="I177" i="4" s="1"/>
  <c r="H80" i="4"/>
  <c r="I80" i="4" s="1"/>
  <c r="H69" i="4"/>
  <c r="I69" i="4" s="1"/>
  <c r="H90" i="4"/>
  <c r="I90" i="4" s="1"/>
  <c r="H142" i="4"/>
  <c r="I142" i="4" s="1"/>
  <c r="H131" i="4"/>
  <c r="I131" i="4" s="1"/>
  <c r="H202" i="4"/>
  <c r="I202" i="4" s="1"/>
  <c r="H207" i="4"/>
  <c r="I207" i="4" s="1"/>
  <c r="H195" i="4"/>
  <c r="I195" i="4" s="1"/>
  <c r="H228" i="4"/>
  <c r="I228" i="4" s="1"/>
  <c r="H12" i="4"/>
  <c r="I12" i="4" s="1"/>
  <c r="H16" i="4"/>
  <c r="I16" i="4" s="1"/>
  <c r="H199" i="4"/>
  <c r="I199" i="4" s="1"/>
  <c r="H178" i="4"/>
  <c r="I178" i="4" s="1"/>
  <c r="H74" i="4"/>
  <c r="I74" i="4" s="1"/>
  <c r="H127" i="4"/>
  <c r="I127" i="4" s="1"/>
  <c r="H57" i="4"/>
  <c r="I57" i="4" s="1"/>
  <c r="H44" i="4"/>
  <c r="I44" i="4" s="1"/>
  <c r="H39" i="4"/>
  <c r="I39" i="4" s="1"/>
  <c r="H47" i="4"/>
  <c r="I47" i="4" s="1"/>
  <c r="H190" i="4"/>
  <c r="I190" i="4" s="1"/>
  <c r="H205" i="4"/>
  <c r="I205" i="4" s="1"/>
  <c r="H106" i="4"/>
  <c r="I106" i="4" s="1"/>
  <c r="H107" i="4"/>
  <c r="I107" i="4" s="1"/>
  <c r="H118" i="4"/>
  <c r="I118" i="4" s="1"/>
  <c r="H117" i="4"/>
  <c r="I117" i="4" s="1"/>
  <c r="P81" i="4" l="1"/>
  <c r="P28" i="4"/>
  <c r="P153" i="4"/>
  <c r="P37" i="4"/>
  <c r="P198" i="4"/>
  <c r="P173" i="4"/>
  <c r="P155" i="4"/>
  <c r="P216" i="4"/>
  <c r="P229" i="4"/>
  <c r="P50" i="4"/>
  <c r="P92" i="4"/>
  <c r="P226" i="4"/>
  <c r="P230" i="4"/>
  <c r="P147" i="4"/>
  <c r="P104" i="4"/>
  <c r="P212" i="4"/>
  <c r="P24" i="4"/>
  <c r="P52" i="4"/>
  <c r="P21" i="4"/>
  <c r="P32" i="4"/>
  <c r="P183" i="4"/>
  <c r="P65" i="4"/>
  <c r="P78" i="4"/>
  <c r="P204" i="4"/>
  <c r="P160" i="4"/>
  <c r="P181" i="4"/>
  <c r="P158" i="4"/>
  <c r="P101" i="4"/>
  <c r="P88" i="4"/>
  <c r="P56" i="4"/>
  <c r="P174" i="4"/>
  <c r="P157" i="4"/>
  <c r="P70" i="4"/>
  <c r="P132" i="4"/>
  <c r="P214" i="4"/>
  <c r="P98" i="4"/>
  <c r="P200" i="4"/>
  <c r="P208" i="4"/>
  <c r="P40" i="4"/>
  <c r="P94" i="4"/>
  <c r="P85" i="4"/>
  <c r="P179" i="4"/>
  <c r="P210" i="4"/>
  <c r="P235" i="4"/>
  <c r="P26" i="4"/>
  <c r="P59" i="4"/>
  <c r="P175" i="4"/>
  <c r="P61" i="4"/>
  <c r="P102" i="4"/>
  <c r="P105" i="4"/>
  <c r="P95" i="4"/>
  <c r="P25" i="4"/>
  <c r="P194" i="4"/>
  <c r="P206" i="4"/>
  <c r="P130" i="4"/>
  <c r="P126" i="4"/>
  <c r="P87" i="4"/>
  <c r="P72" i="4"/>
  <c r="P122" i="4"/>
  <c r="P140" i="4"/>
  <c r="P172" i="4"/>
  <c r="P148" i="4"/>
  <c r="P9" i="4"/>
  <c r="P18" i="4"/>
  <c r="P149" i="4"/>
  <c r="P103" i="4"/>
  <c r="P55" i="4"/>
  <c r="P215" i="4"/>
  <c r="P196" i="4"/>
  <c r="P96" i="4"/>
  <c r="P97" i="4"/>
  <c r="P45" i="4"/>
  <c r="P203" i="4"/>
  <c r="P186" i="4"/>
  <c r="P71" i="4"/>
  <c r="P213" i="4"/>
  <c r="P10" i="4"/>
  <c r="P171" i="4"/>
  <c r="P166" i="4"/>
  <c r="P222" i="4"/>
  <c r="P60" i="4"/>
  <c r="P151" i="4"/>
  <c r="P31" i="4"/>
  <c r="P165" i="4"/>
  <c r="P20" i="4"/>
  <c r="P42" i="4"/>
  <c r="P164" i="4"/>
  <c r="P137" i="4"/>
  <c r="P159" i="4"/>
  <c r="P89" i="4"/>
  <c r="P68" i="4"/>
  <c r="P169" i="4"/>
  <c r="P11" i="4"/>
  <c r="P48" i="4"/>
  <c r="P33" i="4"/>
  <c r="P36" i="4"/>
  <c r="P84" i="4"/>
  <c r="P64" i="4"/>
  <c r="P201" i="4"/>
  <c r="P225" i="4"/>
  <c r="P187" i="4"/>
  <c r="P182" i="4"/>
  <c r="P54" i="4"/>
  <c r="P34" i="4"/>
  <c r="P83" i="4"/>
  <c r="P220" i="4"/>
  <c r="P236" i="4"/>
  <c r="P29" i="4"/>
  <c r="P46" i="4"/>
  <c r="P41" i="4"/>
  <c r="P217" i="4"/>
  <c r="P211" i="4"/>
  <c r="P168" i="4"/>
  <c r="P161" i="4"/>
  <c r="P189" i="4"/>
  <c r="P237" i="4"/>
  <c r="P62" i="4"/>
  <c r="P232" i="4"/>
  <c r="P176" i="4"/>
  <c r="P99" i="4"/>
  <c r="P30" i="4"/>
  <c r="P63" i="4"/>
  <c r="P221" i="4"/>
  <c r="P234" i="4"/>
  <c r="P162" i="4"/>
  <c r="K193" i="4"/>
  <c r="N193" i="4"/>
  <c r="G134" i="4"/>
  <c r="D79" i="8"/>
  <c r="F79" i="8" s="1"/>
  <c r="D61" i="8"/>
  <c r="F61" i="8" s="1"/>
  <c r="H61" i="8" s="1"/>
  <c r="K58" i="4"/>
  <c r="N58" i="4"/>
  <c r="D22" i="8"/>
  <c r="F22" i="8" s="1"/>
  <c r="H22" i="8" s="1"/>
  <c r="H35" i="4"/>
  <c r="I35" i="4" s="1"/>
  <c r="I124" i="4"/>
  <c r="H134" i="4"/>
  <c r="K86" i="4"/>
  <c r="N86" i="4"/>
  <c r="K163" i="4"/>
  <c r="N163" i="4"/>
  <c r="N107" i="4"/>
  <c r="K107" i="4"/>
  <c r="N190" i="4"/>
  <c r="K190" i="4"/>
  <c r="K228" i="4"/>
  <c r="N228" i="4"/>
  <c r="K90" i="4"/>
  <c r="N90" i="4"/>
  <c r="N224" i="4"/>
  <c r="K224" i="4"/>
  <c r="N205" i="4"/>
  <c r="K205" i="4"/>
  <c r="K66" i="4"/>
  <c r="N66" i="4"/>
  <c r="D59" i="8"/>
  <c r="F59" i="8" s="1"/>
  <c r="H59" i="8" s="1"/>
  <c r="K231" i="4"/>
  <c r="N231" i="4"/>
  <c r="N69" i="4"/>
  <c r="K69" i="4"/>
  <c r="N91" i="4"/>
  <c r="K91" i="4"/>
  <c r="N49" i="4"/>
  <c r="K49" i="4"/>
  <c r="K100" i="4"/>
  <c r="N100" i="4"/>
  <c r="K121" i="4"/>
  <c r="N121" i="4"/>
  <c r="N47" i="4"/>
  <c r="K47" i="4"/>
  <c r="N129" i="4"/>
  <c r="K129" i="4"/>
  <c r="H150" i="4"/>
  <c r="I150" i="4" s="1"/>
  <c r="D69" i="8"/>
  <c r="F69" i="8" s="1"/>
  <c r="H69" i="8" s="1"/>
  <c r="D8" i="8"/>
  <c r="F8" i="8" s="1"/>
  <c r="H8" i="8" s="1"/>
  <c r="H15" i="4"/>
  <c r="I15" i="4" s="1"/>
  <c r="H139" i="4"/>
  <c r="I139" i="4" s="1"/>
  <c r="J139" i="4" s="1"/>
  <c r="D73" i="8"/>
  <c r="F73" i="8" s="1"/>
  <c r="K191" i="4"/>
  <c r="N191" i="4"/>
  <c r="D67" i="8"/>
  <c r="D70" i="8"/>
  <c r="F70" i="8" s="1"/>
  <c r="H70" i="8" s="1"/>
  <c r="N44" i="4"/>
  <c r="K44" i="4"/>
  <c r="K233" i="4"/>
  <c r="N233" i="4"/>
  <c r="N195" i="4"/>
  <c r="K195" i="4"/>
  <c r="N106" i="4"/>
  <c r="K106" i="4"/>
  <c r="H110" i="4"/>
  <c r="I110" i="4" s="1"/>
  <c r="D44" i="8"/>
  <c r="F44" i="8" s="1"/>
  <c r="H44" i="8" s="1"/>
  <c r="K127" i="4"/>
  <c r="N127" i="4"/>
  <c r="K199" i="4"/>
  <c r="N199" i="4"/>
  <c r="N6" i="4"/>
  <c r="K6" i="4"/>
  <c r="N51" i="4"/>
  <c r="K51" i="4"/>
  <c r="K53" i="4"/>
  <c r="N53" i="4"/>
  <c r="K14" i="4"/>
  <c r="N14" i="4"/>
  <c r="N219" i="4"/>
  <c r="K219" i="4"/>
  <c r="K145" i="4"/>
  <c r="N145" i="4"/>
  <c r="K144" i="4"/>
  <c r="N144" i="4"/>
  <c r="N188" i="4"/>
  <c r="K188" i="4"/>
  <c r="N118" i="4"/>
  <c r="K118" i="4"/>
  <c r="H138" i="4"/>
  <c r="I138" i="4" s="1"/>
  <c r="D75" i="8"/>
  <c r="F75" i="8" s="1"/>
  <c r="H75" i="8" s="1"/>
  <c r="D53" i="8"/>
  <c r="F53" i="8" s="1"/>
  <c r="H53" i="8" s="1"/>
  <c r="N43" i="4"/>
  <c r="K43" i="4"/>
  <c r="I136" i="4"/>
  <c r="D45" i="8"/>
  <c r="F45" i="8" s="1"/>
  <c r="H45" i="8" s="1"/>
  <c r="H111" i="4"/>
  <c r="I111" i="4" s="1"/>
  <c r="H112" i="4"/>
  <c r="I112" i="4" s="1"/>
  <c r="D46" i="8"/>
  <c r="F46" i="8" s="1"/>
  <c r="H46" i="8" s="1"/>
  <c r="D47" i="8"/>
  <c r="F47" i="8" s="1"/>
  <c r="H47" i="8" s="1"/>
  <c r="H113" i="4"/>
  <c r="I113" i="4" s="1"/>
  <c r="H114" i="4"/>
  <c r="I114" i="4" s="1"/>
  <c r="D48" i="8"/>
  <c r="F48" i="8" s="1"/>
  <c r="H48" i="8" s="1"/>
  <c r="K39" i="4"/>
  <c r="N39" i="4"/>
  <c r="K207" i="4"/>
  <c r="N207" i="4"/>
  <c r="K80" i="4"/>
  <c r="N80" i="4"/>
  <c r="H4" i="4"/>
  <c r="I4" i="4" s="1"/>
  <c r="D9" i="8"/>
  <c r="F9" i="8" s="1"/>
  <c r="N209" i="4"/>
  <c r="K209" i="4"/>
  <c r="D3" i="8"/>
  <c r="H7" i="4"/>
  <c r="I7" i="4" s="1"/>
  <c r="K192" i="4"/>
  <c r="N192" i="4"/>
  <c r="K142" i="4"/>
  <c r="N142" i="4"/>
  <c r="K23" i="4"/>
  <c r="N23" i="4"/>
  <c r="H119" i="4"/>
  <c r="I119" i="4" s="1"/>
  <c r="D60" i="8"/>
  <c r="F60" i="8" s="1"/>
  <c r="H60" i="8" s="1"/>
  <c r="P125" i="4"/>
  <c r="K74" i="4"/>
  <c r="N74" i="4"/>
  <c r="N38" i="4"/>
  <c r="K38" i="4"/>
  <c r="K93" i="4"/>
  <c r="N93" i="4"/>
  <c r="G108" i="4"/>
  <c r="G242" i="4"/>
  <c r="H3" i="4"/>
  <c r="H143" i="4"/>
  <c r="I143" i="4" s="1"/>
  <c r="D72" i="8"/>
  <c r="F72" i="8" s="1"/>
  <c r="H72" i="8" s="1"/>
  <c r="N22" i="4"/>
  <c r="K22" i="4"/>
  <c r="D16" i="8"/>
  <c r="F16" i="8" s="1"/>
  <c r="H16" i="8" s="1"/>
  <c r="D6" i="8"/>
  <c r="F6" i="8" s="1"/>
  <c r="H6" i="8" s="1"/>
  <c r="D54" i="8"/>
  <c r="F54" i="8" s="1"/>
  <c r="H54" i="8" s="1"/>
  <c r="K16" i="4"/>
  <c r="N16" i="4"/>
  <c r="K227" i="4"/>
  <c r="N227" i="4"/>
  <c r="K67" i="4"/>
  <c r="N67" i="4"/>
  <c r="K170" i="4"/>
  <c r="N170" i="4"/>
  <c r="N223" i="4"/>
  <c r="K223" i="4"/>
  <c r="K5" i="4"/>
  <c r="N5" i="4"/>
  <c r="H109" i="4"/>
  <c r="I109" i="4" s="1"/>
  <c r="D42" i="8"/>
  <c r="K167" i="4"/>
  <c r="N167" i="4"/>
  <c r="K177" i="4"/>
  <c r="N177" i="4"/>
  <c r="D82" i="8"/>
  <c r="F82" i="8" s="1"/>
  <c r="H82" i="8" s="1"/>
  <c r="H156" i="4"/>
  <c r="I156" i="4" s="1"/>
  <c r="N185" i="4"/>
  <c r="K185" i="4"/>
  <c r="N197" i="4"/>
  <c r="K197" i="4"/>
  <c r="H146" i="4"/>
  <c r="I146" i="4" s="1"/>
  <c r="K76" i="4"/>
  <c r="N76" i="4"/>
  <c r="K178" i="4"/>
  <c r="N178" i="4"/>
  <c r="N73" i="4"/>
  <c r="K73" i="4"/>
  <c r="K133" i="4"/>
  <c r="N133" i="4"/>
  <c r="H13" i="4"/>
  <c r="I13" i="4" s="1"/>
  <c r="D5" i="8"/>
  <c r="F5" i="8" s="1"/>
  <c r="H5" i="8" s="1"/>
  <c r="D62" i="8"/>
  <c r="F62" i="8" s="1"/>
  <c r="H62" i="8" s="1"/>
  <c r="H115" i="4"/>
  <c r="I115" i="4" s="1"/>
  <c r="D49" i="8"/>
  <c r="F49" i="8" s="1"/>
  <c r="H49" i="8" s="1"/>
  <c r="K202" i="4"/>
  <c r="N202" i="4"/>
  <c r="K184" i="4"/>
  <c r="N184" i="4"/>
  <c r="D11" i="8"/>
  <c r="F11" i="8" s="1"/>
  <c r="H11" i="8" s="1"/>
  <c r="H17" i="4"/>
  <c r="I17" i="4" s="1"/>
  <c r="D7" i="8"/>
  <c r="F7" i="8" s="1"/>
  <c r="H7" i="8" s="1"/>
  <c r="D57" i="8"/>
  <c r="F57" i="8" s="1"/>
  <c r="H57" i="8" s="1"/>
  <c r="N117" i="4"/>
  <c r="K117" i="4"/>
  <c r="D63" i="8"/>
  <c r="F63" i="8" s="1"/>
  <c r="H63" i="8" s="1"/>
  <c r="H120" i="4"/>
  <c r="I120" i="4" s="1"/>
  <c r="N12" i="4"/>
  <c r="K12" i="4"/>
  <c r="N19" i="4"/>
  <c r="K27" i="4"/>
  <c r="N27" i="4"/>
  <c r="K8" i="4"/>
  <c r="N8" i="4"/>
  <c r="N57" i="4"/>
  <c r="K57" i="4"/>
  <c r="K131" i="4"/>
  <c r="N131" i="4"/>
  <c r="K152" i="4"/>
  <c r="N152" i="4"/>
  <c r="K154" i="4"/>
  <c r="N154" i="4"/>
  <c r="N128" i="4"/>
  <c r="K128" i="4"/>
  <c r="H77" i="4"/>
  <c r="I77" i="4" s="1"/>
  <c r="D13" i="8"/>
  <c r="F13" i="8" s="1"/>
  <c r="H13" i="8" s="1"/>
  <c r="H75" i="4"/>
  <c r="I75" i="4" s="1"/>
  <c r="D19" i="8"/>
  <c r="F19" i="8" s="1"/>
  <c r="H19" i="8" s="1"/>
  <c r="K82" i="4"/>
  <c r="N82" i="4"/>
  <c r="K79" i="4"/>
  <c r="N79" i="4"/>
  <c r="H180" i="4"/>
  <c r="I180" i="4" s="1"/>
  <c r="O139" i="4" l="1"/>
  <c r="G9" i="8"/>
  <c r="G12" i="8" s="1"/>
  <c r="G25" i="8" s="1"/>
  <c r="P49" i="4"/>
  <c r="P79" i="4"/>
  <c r="I21" i="8" s="1"/>
  <c r="P152" i="4"/>
  <c r="I4" i="8"/>
  <c r="P185" i="4"/>
  <c r="P209" i="4"/>
  <c r="P86" i="4"/>
  <c r="P74" i="4"/>
  <c r="P163" i="4"/>
  <c r="P205" i="4"/>
  <c r="P202" i="4"/>
  <c r="P67" i="4"/>
  <c r="P6" i="4"/>
  <c r="P144" i="4"/>
  <c r="P199" i="4"/>
  <c r="P184" i="4"/>
  <c r="P117" i="4"/>
  <c r="P44" i="4"/>
  <c r="P129" i="4"/>
  <c r="P91" i="4"/>
  <c r="P224" i="4"/>
  <c r="P22" i="4"/>
  <c r="P145" i="4"/>
  <c r="P127" i="4"/>
  <c r="P90" i="4"/>
  <c r="P227" i="4"/>
  <c r="P167" i="4"/>
  <c r="P23" i="4"/>
  <c r="I10" i="8" s="1"/>
  <c r="P43" i="4"/>
  <c r="P47" i="4"/>
  <c r="P69" i="4"/>
  <c r="P93" i="4"/>
  <c r="P191" i="4"/>
  <c r="I83" i="8" s="1"/>
  <c r="P228" i="4"/>
  <c r="P58" i="4"/>
  <c r="P51" i="4"/>
  <c r="P82" i="4"/>
  <c r="P177" i="4"/>
  <c r="P57" i="4"/>
  <c r="P142" i="4"/>
  <c r="P207" i="4"/>
  <c r="P219" i="4"/>
  <c r="P178" i="4"/>
  <c r="P131" i="4"/>
  <c r="P16" i="4"/>
  <c r="P14" i="4"/>
  <c r="P231" i="4"/>
  <c r="P223" i="4"/>
  <c r="P170" i="4"/>
  <c r="P128" i="4"/>
  <c r="P5" i="4"/>
  <c r="P38" i="4"/>
  <c r="P39" i="4"/>
  <c r="P190" i="4"/>
  <c r="P188" i="4"/>
  <c r="P53" i="4"/>
  <c r="P76" i="4"/>
  <c r="P8" i="4"/>
  <c r="P192" i="4"/>
  <c r="P106" i="4"/>
  <c r="P107" i="4"/>
  <c r="P12" i="4"/>
  <c r="P27" i="4"/>
  <c r="P133" i="4"/>
  <c r="P100" i="4"/>
  <c r="P66" i="4"/>
  <c r="I43" i="8"/>
  <c r="P193" i="4"/>
  <c r="I78" i="8" s="1"/>
  <c r="P233" i="4"/>
  <c r="P80" i="4"/>
  <c r="P154" i="4"/>
  <c r="P197" i="4"/>
  <c r="P19" i="4"/>
  <c r="P73" i="4"/>
  <c r="P118" i="4"/>
  <c r="P195" i="4"/>
  <c r="P121" i="4"/>
  <c r="G238" i="4"/>
  <c r="N17" i="4"/>
  <c r="K17" i="4"/>
  <c r="N120" i="4"/>
  <c r="K120" i="4"/>
  <c r="G73" i="8"/>
  <c r="H73" i="8" s="1"/>
  <c r="F67" i="8"/>
  <c r="G243" i="4"/>
  <c r="N114" i="4"/>
  <c r="K114" i="4"/>
  <c r="K110" i="4"/>
  <c r="N110" i="4"/>
  <c r="N75" i="4"/>
  <c r="K75" i="4"/>
  <c r="D85" i="8"/>
  <c r="F85" i="8" s="1"/>
  <c r="K156" i="4"/>
  <c r="N156" i="4"/>
  <c r="K7" i="4"/>
  <c r="N7" i="4"/>
  <c r="N113" i="4"/>
  <c r="K113" i="4"/>
  <c r="K143" i="4"/>
  <c r="N143" i="4"/>
  <c r="F3" i="8"/>
  <c r="D12" i="8"/>
  <c r="D25" i="8" s="1"/>
  <c r="K138" i="4"/>
  <c r="N138" i="4"/>
  <c r="K77" i="4"/>
  <c r="N77" i="4"/>
  <c r="I3" i="4"/>
  <c r="H242" i="4"/>
  <c r="H108" i="4"/>
  <c r="K139" i="4"/>
  <c r="N139" i="4"/>
  <c r="K124" i="4"/>
  <c r="K134" i="4" s="1"/>
  <c r="N124" i="4"/>
  <c r="I134" i="4"/>
  <c r="N115" i="4"/>
  <c r="K115" i="4"/>
  <c r="K35" i="4"/>
  <c r="N35" i="4"/>
  <c r="H141" i="4"/>
  <c r="D71" i="8"/>
  <c r="F71" i="8" s="1"/>
  <c r="H71" i="8" s="1"/>
  <c r="D74" i="8"/>
  <c r="F74" i="8" s="1"/>
  <c r="N134" i="4"/>
  <c r="K112" i="4"/>
  <c r="N112" i="4"/>
  <c r="K146" i="4"/>
  <c r="N146" i="4"/>
  <c r="N111" i="4"/>
  <c r="K111" i="4"/>
  <c r="K15" i="4"/>
  <c r="N15" i="4"/>
  <c r="F42" i="8"/>
  <c r="D51" i="8"/>
  <c r="H79" i="8"/>
  <c r="N13" i="4"/>
  <c r="K13" i="4"/>
  <c r="K109" i="4"/>
  <c r="N109" i="4"/>
  <c r="K119" i="4"/>
  <c r="N119" i="4"/>
  <c r="N4" i="4"/>
  <c r="K4" i="4"/>
  <c r="K180" i="4"/>
  <c r="N180" i="4"/>
  <c r="K150" i="4"/>
  <c r="N150" i="4"/>
  <c r="K136" i="4"/>
  <c r="N136" i="4"/>
  <c r="G245" i="4"/>
  <c r="H9" i="8" l="1"/>
  <c r="I6" i="8"/>
  <c r="I67" i="8"/>
  <c r="J245" i="4"/>
  <c r="J246" i="4" s="1"/>
  <c r="I7" i="8"/>
  <c r="I79" i="8"/>
  <c r="P134" i="4"/>
  <c r="I70" i="8"/>
  <c r="I62" i="8"/>
  <c r="P115" i="4"/>
  <c r="I49" i="8" s="1"/>
  <c r="I59" i="8"/>
  <c r="P75" i="4"/>
  <c r="I19" i="8" s="1"/>
  <c r="P143" i="4"/>
  <c r="I72" i="8" s="1"/>
  <c r="P15" i="4"/>
  <c r="I8" i="8" s="1"/>
  <c r="P124" i="4"/>
  <c r="P17" i="4"/>
  <c r="I11" i="8" s="1"/>
  <c r="P35" i="4"/>
  <c r="I22" i="8" s="1"/>
  <c r="P120" i="4"/>
  <c r="I63" i="8" s="1"/>
  <c r="P156" i="4"/>
  <c r="I82" i="8" s="1"/>
  <c r="P4" i="4"/>
  <c r="I9" i="8" s="1"/>
  <c r="P112" i="4"/>
  <c r="I46" i="8" s="1"/>
  <c r="P111" i="4"/>
  <c r="I45" i="8" s="1"/>
  <c r="P119" i="4"/>
  <c r="I60" i="8" s="1"/>
  <c r="P110" i="4"/>
  <c r="I44" i="8" s="1"/>
  <c r="P138" i="4"/>
  <c r="I75" i="8" s="1"/>
  <c r="I53" i="8"/>
  <c r="I54" i="8"/>
  <c r="P77" i="4"/>
  <c r="I13" i="8" s="1"/>
  <c r="P180" i="4"/>
  <c r="P139" i="4"/>
  <c r="P113" i="4"/>
  <c r="I47" i="8" s="1"/>
  <c r="P109" i="4"/>
  <c r="I42" i="8" s="1"/>
  <c r="P146" i="4"/>
  <c r="I61" i="8"/>
  <c r="P13" i="4"/>
  <c r="I5" i="8" s="1"/>
  <c r="P150" i="4"/>
  <c r="I69" i="8" s="1"/>
  <c r="P7" i="4"/>
  <c r="I3" i="8" s="1"/>
  <c r="P114" i="4"/>
  <c r="I48" i="8" s="1"/>
  <c r="J238" i="4"/>
  <c r="J239" i="4" s="1"/>
  <c r="H243" i="4"/>
  <c r="K3" i="4"/>
  <c r="N3" i="4"/>
  <c r="I108" i="4"/>
  <c r="I242" i="4"/>
  <c r="F39" i="8"/>
  <c r="D41" i="8"/>
  <c r="G74" i="8"/>
  <c r="G76" i="8" s="1"/>
  <c r="F51" i="8"/>
  <c r="H42" i="8"/>
  <c r="I141" i="4"/>
  <c r="H238" i="4"/>
  <c r="H245" i="4"/>
  <c r="D76" i="8"/>
  <c r="D88" i="8" s="1"/>
  <c r="H67" i="8"/>
  <c r="F76" i="8"/>
  <c r="F88" i="8" s="1"/>
  <c r="P136" i="4"/>
  <c r="H3" i="8"/>
  <c r="F12" i="8"/>
  <c r="F25" i="8" s="1"/>
  <c r="G85" i="8"/>
  <c r="I74" i="8" l="1"/>
  <c r="I85" i="8"/>
  <c r="I73" i="8"/>
  <c r="I51" i="8"/>
  <c r="I12" i="8"/>
  <c r="O245" i="4"/>
  <c r="O246" i="4" s="1"/>
  <c r="O238" i="4"/>
  <c r="O239" i="4" s="1"/>
  <c r="H74" i="8"/>
  <c r="H76" i="8" s="1"/>
  <c r="F41" i="8"/>
  <c r="H39" i="8"/>
  <c r="H41" i="8" s="1"/>
  <c r="P3" i="4"/>
  <c r="N242" i="4"/>
  <c r="N108" i="4"/>
  <c r="G88" i="8"/>
  <c r="G89" i="8" s="1"/>
  <c r="N141" i="4"/>
  <c r="K141" i="4"/>
  <c r="I238" i="4"/>
  <c r="I245" i="4"/>
  <c r="K108" i="4"/>
  <c r="K242" i="4"/>
  <c r="D55" i="8"/>
  <c r="H85" i="8"/>
  <c r="H51" i="8"/>
  <c r="I243" i="4"/>
  <c r="H12" i="8"/>
  <c r="H25" i="8" s="1"/>
  <c r="I25" i="8" l="1"/>
  <c r="K238" i="4"/>
  <c r="K245" i="4"/>
  <c r="P141" i="4"/>
  <c r="N245" i="4"/>
  <c r="N238" i="4"/>
  <c r="H88" i="8"/>
  <c r="F55" i="8"/>
  <c r="D66" i="8"/>
  <c r="D89" i="8" s="1"/>
  <c r="P242" i="4"/>
  <c r="P108" i="4"/>
  <c r="K243" i="4"/>
  <c r="N243" i="4"/>
  <c r="P243" i="4" l="1"/>
  <c r="H55" i="8"/>
  <c r="F66" i="8"/>
  <c r="F89" i="8" s="1"/>
  <c r="P238" i="4"/>
  <c r="I71" i="8"/>
  <c r="P245" i="4"/>
  <c r="I76" i="8" l="1"/>
  <c r="H66" i="8"/>
  <c r="H89" i="8" s="1"/>
  <c r="I41" i="8"/>
  <c r="I88" i="8" l="1"/>
  <c r="I55" i="8"/>
  <c r="I66" i="8" l="1"/>
  <c r="I89" i="8" l="1"/>
  <c r="H219" i="3" l="1"/>
  <c r="H212" i="3" l="1"/>
  <c r="H213" i="3"/>
  <c r="M219" i="3"/>
  <c r="J219" i="3"/>
  <c r="H215" i="3"/>
  <c r="D36" i="7"/>
  <c r="F36" i="7" s="1"/>
  <c r="H36" i="7" s="1"/>
  <c r="D49" i="7"/>
  <c r="F49" i="7" s="1"/>
  <c r="H49" i="7" s="1"/>
  <c r="H208" i="3"/>
  <c r="H220" i="3"/>
  <c r="H221" i="3"/>
  <c r="H205" i="3"/>
  <c r="H222" i="3"/>
  <c r="H211" i="3"/>
  <c r="H218" i="3"/>
  <c r="H204" i="3"/>
  <c r="H223" i="3"/>
  <c r="O219" i="3" l="1"/>
  <c r="D29" i="7"/>
  <c r="F29" i="7" s="1"/>
  <c r="H29" i="7" s="1"/>
  <c r="J204" i="3"/>
  <c r="M204" i="3"/>
  <c r="M208" i="3"/>
  <c r="J208" i="3"/>
  <c r="J220" i="3"/>
  <c r="M220" i="3"/>
  <c r="J221" i="3"/>
  <c r="M221" i="3"/>
  <c r="H214" i="3"/>
  <c r="D35" i="7"/>
  <c r="F35" i="7" s="1"/>
  <c r="H35" i="7" s="1"/>
  <c r="J215" i="3"/>
  <c r="M215" i="3"/>
  <c r="H210" i="3"/>
  <c r="D31" i="7"/>
  <c r="F31" i="7" s="1"/>
  <c r="H31" i="7" s="1"/>
  <c r="J211" i="3"/>
  <c r="M211" i="3"/>
  <c r="M223" i="3"/>
  <c r="J223" i="3"/>
  <c r="D34" i="7"/>
  <c r="F34" i="7" s="1"/>
  <c r="H34" i="7" s="1"/>
  <c r="M218" i="3"/>
  <c r="J218" i="3"/>
  <c r="M222" i="3"/>
  <c r="J222" i="3"/>
  <c r="M213" i="3"/>
  <c r="J213" i="3"/>
  <c r="J205" i="3"/>
  <c r="M205" i="3"/>
  <c r="H209" i="3"/>
  <c r="D30" i="7"/>
  <c r="F30" i="7" s="1"/>
  <c r="H30" i="7" s="1"/>
  <c r="D33" i="7"/>
  <c r="F33" i="7" s="1"/>
  <c r="H33" i="7" s="1"/>
  <c r="M212" i="3"/>
  <c r="J212" i="3"/>
  <c r="O205" i="3" l="1"/>
  <c r="I49" i="7"/>
  <c r="O223" i="3"/>
  <c r="O213" i="3"/>
  <c r="O211" i="3"/>
  <c r="O220" i="3"/>
  <c r="O212" i="3"/>
  <c r="O208" i="3"/>
  <c r="I29" i="7" s="1"/>
  <c r="O222" i="3"/>
  <c r="O218" i="3"/>
  <c r="O215" i="3"/>
  <c r="I36" i="7" s="1"/>
  <c r="O221" i="3"/>
  <c r="O204" i="3"/>
  <c r="D45" i="7"/>
  <c r="F45" i="7" s="1"/>
  <c r="H45" i="7" s="1"/>
  <c r="H217" i="3"/>
  <c r="F224" i="3"/>
  <c r="J210" i="3"/>
  <c r="M210" i="3"/>
  <c r="J209" i="3"/>
  <c r="M209" i="3"/>
  <c r="F230" i="3"/>
  <c r="H229" i="3"/>
  <c r="D42" i="7"/>
  <c r="J214" i="3"/>
  <c r="M214" i="3"/>
  <c r="I34" i="7" l="1"/>
  <c r="I33" i="7"/>
  <c r="O210" i="3"/>
  <c r="I31" i="7" s="1"/>
  <c r="O209" i="3"/>
  <c r="I30" i="7" s="1"/>
  <c r="O214" i="3"/>
  <c r="I35" i="7" s="1"/>
  <c r="J229" i="3"/>
  <c r="J230" i="3" s="1"/>
  <c r="M229" i="3"/>
  <c r="H230" i="3"/>
  <c r="H207" i="3"/>
  <c r="D28" i="7"/>
  <c r="F216" i="3"/>
  <c r="M217" i="3"/>
  <c r="J217" i="3"/>
  <c r="J224" i="3" s="1"/>
  <c r="H224" i="3"/>
  <c r="F42" i="7"/>
  <c r="I45" i="7" l="1"/>
  <c r="H42" i="7"/>
  <c r="M224" i="3"/>
  <c r="O217" i="3"/>
  <c r="O224" i="3" s="1"/>
  <c r="F28" i="7"/>
  <c r="J207" i="3"/>
  <c r="M207" i="3"/>
  <c r="H216" i="3"/>
  <c r="O229" i="3"/>
  <c r="O230" i="3" s="1"/>
  <c r="M230" i="3"/>
  <c r="H28" i="7" l="1"/>
  <c r="J216" i="3"/>
  <c r="I42" i="7"/>
  <c r="H203" i="3"/>
  <c r="F206" i="3"/>
  <c r="F225" i="3"/>
  <c r="D32" i="7"/>
  <c r="O207" i="3"/>
  <c r="M216" i="3"/>
  <c r="I28" i="7" l="1"/>
  <c r="O216" i="3"/>
  <c r="F32" i="7"/>
  <c r="D37" i="7"/>
  <c r="D52" i="7" s="1"/>
  <c r="M203" i="3"/>
  <c r="H206" i="3"/>
  <c r="H225" i="3"/>
  <c r="J203" i="3"/>
  <c r="J206" i="3" l="1"/>
  <c r="J225" i="3" s="1"/>
  <c r="O203" i="3"/>
  <c r="M206" i="3"/>
  <c r="H32" i="7"/>
  <c r="H37" i="7" s="1"/>
  <c r="H52" i="7" s="1"/>
  <c r="H53" i="7" s="1"/>
  <c r="F37" i="7"/>
  <c r="F52" i="7" s="1"/>
  <c r="F53" i="7" s="1"/>
  <c r="D53" i="7"/>
  <c r="M225" i="3" l="1"/>
  <c r="O225" i="3"/>
  <c r="O206" i="3"/>
  <c r="I32" i="7"/>
  <c r="I37" i="7" l="1"/>
  <c r="I52" i="7" l="1"/>
  <c r="I53" i="7" l="1"/>
  <c r="G123" i="4" l="1"/>
  <c r="H116" i="4" l="1"/>
  <c r="G135" i="4"/>
  <c r="G239" i="4" s="1"/>
  <c r="G244" i="4"/>
  <c r="G246" i="4" s="1"/>
  <c r="I116" i="4" l="1"/>
  <c r="H123" i="4"/>
  <c r="H135" i="4" s="1"/>
  <c r="H239" i="4" s="1"/>
  <c r="H244" i="4"/>
  <c r="H246" i="4" s="1"/>
  <c r="K116" i="4" l="1"/>
  <c r="N116" i="4"/>
  <c r="I244" i="4"/>
  <c r="I246" i="4" s="1"/>
  <c r="I123" i="4"/>
  <c r="I135" i="4" s="1"/>
  <c r="I239" i="4"/>
  <c r="P116" i="4" l="1"/>
  <c r="N244" i="4"/>
  <c r="N246" i="4" s="1"/>
  <c r="N123" i="4"/>
  <c r="K123" i="4"/>
  <c r="K135" i="4" s="1"/>
  <c r="K239" i="4" s="1"/>
  <c r="K244" i="4"/>
  <c r="K246" i="4" s="1"/>
  <c r="N135" i="4" l="1"/>
  <c r="P123" i="4"/>
  <c r="P135" i="4" s="1"/>
  <c r="P239" i="4" s="1"/>
  <c r="P244" i="4"/>
  <c r="P246" i="4" s="1"/>
  <c r="N239" i="4" l="1"/>
</calcChain>
</file>

<file path=xl/sharedStrings.xml><?xml version="1.0" encoding="utf-8"?>
<sst xmlns="http://schemas.openxmlformats.org/spreadsheetml/2006/main" count="2820" uniqueCount="625">
  <si>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</si>
  <si>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</si>
  <si>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</si>
  <si>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</si>
  <si>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</si>
  <si>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</si>
  <si>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</si>
  <si>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</si>
  <si>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</si>
  <si>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</si>
  <si>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</si>
  <si>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</si>
  <si>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</si>
  <si>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</si>
  <si>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OTHER</t>
  </si>
  <si>
    <t>SNP</t>
  </si>
  <si>
    <t>CA</t>
  </si>
  <si>
    <t>Book Depreciation</t>
  </si>
  <si>
    <t>SG</t>
  </si>
  <si>
    <t>CIAC</t>
  </si>
  <si>
    <t>SNPD</t>
  </si>
  <si>
    <t>WA</t>
  </si>
  <si>
    <t>UT</t>
  </si>
  <si>
    <t>IDU</t>
  </si>
  <si>
    <t>OR</t>
  </si>
  <si>
    <t>SGCT</t>
  </si>
  <si>
    <t>WYP</t>
  </si>
  <si>
    <t>Hermiston Swap</t>
  </si>
  <si>
    <t>Vacation Accrual - PMI</t>
  </si>
  <si>
    <t>TROJD</t>
  </si>
  <si>
    <t>Tax Depreciation</t>
  </si>
  <si>
    <t>TAXDEPR</t>
  </si>
  <si>
    <t>Basis Intangible Difference</t>
  </si>
  <si>
    <t>Gain / (Loss) on Prop. Disposition</t>
  </si>
  <si>
    <t>GPS</t>
  </si>
  <si>
    <t>SSGCH</t>
  </si>
  <si>
    <t>PMI-Fuel Cost Adjustment</t>
  </si>
  <si>
    <t>Sec. 263A Inventory Change - PMI</t>
  </si>
  <si>
    <t>BADDEBT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</si>
  <si>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</si>
  <si>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</si>
  <si>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</si>
  <si>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</si>
  <si>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</si>
  <si>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Bridger Coal Company Underground Mine Cost Depletion</t>
  </si>
  <si>
    <t>Total Book-Tax Differences</t>
  </si>
  <si>
    <t>FERC</t>
  </si>
  <si>
    <t>WYU</t>
  </si>
  <si>
    <t>Deferred Income Tax Expense ~ Washington Flow-Through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</si>
  <si>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</si>
  <si>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</si>
  <si>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</si>
  <si>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</si>
  <si>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</si>
  <si>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</si>
  <si>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</si>
  <si>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</si>
  <si>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</si>
  <si>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</si>
  <si>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</si>
  <si>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</si>
  <si>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</si>
  <si>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</si>
  <si>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</si>
  <si>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</si>
  <si>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</si>
  <si>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</si>
  <si>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</si>
  <si>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</si>
  <si>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</si>
  <si>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</si>
  <si>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</si>
  <si>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</si>
  <si>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</si>
  <si>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</si>
  <si>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</si>
  <si>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</si>
  <si>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</si>
  <si>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</si>
  <si>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</si>
  <si>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</si>
  <si>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</si>
  <si>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</si>
  <si>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</si>
  <si>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</si>
  <si>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</si>
  <si>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</si>
  <si>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</si>
  <si>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</si>
  <si>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</si>
  <si>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</si>
  <si>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</si>
  <si>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</si>
  <si>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</si>
  <si>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</si>
  <si>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</si>
  <si>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</si>
  <si>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</si>
  <si>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</si>
  <si>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</si>
  <si>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</si>
  <si>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</si>
  <si>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</si>
  <si>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</si>
  <si>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</si>
  <si>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</si>
  <si>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</si>
  <si>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</si>
  <si>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</si>
  <si>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</si>
  <si>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</si>
  <si>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</si>
  <si>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</si>
  <si>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</si>
  <si>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</si>
  <si>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</si>
  <si>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</si>
  <si>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</si>
  <si>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</si>
  <si>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</si>
  <si>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</si>
  <si>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</si>
  <si>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</si>
  <si>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</si>
  <si>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</si>
  <si>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</si>
  <si>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</si>
  <si>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</si>
  <si>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</si>
  <si>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</si>
  <si>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</si>
  <si>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</si>
  <si>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</si>
  <si>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</si>
  <si>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</si>
  <si>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</si>
  <si>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</si>
  <si>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</si>
  <si>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</si>
  <si>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</si>
  <si>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</si>
  <si>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</si>
  <si>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</si>
  <si>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</si>
  <si>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</si>
  <si>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</si>
  <si>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</si>
  <si>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</si>
  <si>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</si>
  <si>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</si>
  <si>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</si>
  <si>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</si>
  <si>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</si>
  <si>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</si>
  <si>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</si>
  <si>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</si>
  <si>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</si>
  <si>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</si>
  <si>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</si>
  <si>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</si>
  <si>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</si>
  <si>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</si>
  <si>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</si>
  <si>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</si>
  <si>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</si>
  <si>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</si>
  <si>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</si>
  <si>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</si>
  <si>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</si>
  <si>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</si>
  <si>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</si>
  <si>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</si>
  <si>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</si>
  <si>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</si>
  <si>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</si>
  <si>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</si>
  <si>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</si>
  <si>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</si>
  <si>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</si>
  <si>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</si>
  <si>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</si>
  <si>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</si>
  <si>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</si>
  <si>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</si>
  <si>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</si>
  <si>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</si>
  <si>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</si>
  <si>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</si>
  <si>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</si>
  <si>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</si>
  <si>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</si>
  <si>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</si>
  <si>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</si>
  <si>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</si>
  <si>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</si>
  <si>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</si>
  <si>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</si>
  <si>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</si>
  <si>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</si>
  <si>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</si>
  <si>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</si>
  <si>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</si>
  <si>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</si>
  <si>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</si>
  <si>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</si>
  <si>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</si>
  <si>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</si>
  <si>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</si>
  <si>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</si>
  <si>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</si>
  <si>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</si>
  <si>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</si>
  <si>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</si>
  <si>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</si>
  <si>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</si>
  <si>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</si>
  <si>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</si>
  <si>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</si>
  <si>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</si>
  <si>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</si>
  <si>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</si>
  <si>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Accrued Royalties</t>
  </si>
  <si>
    <t>Bridger Coal Company Extraction Taxes Payable - PMI</t>
  </si>
  <si>
    <t>Book Depreciation - PMI</t>
  </si>
  <si>
    <t xml:space="preserve">CIAC </t>
  </si>
  <si>
    <t xml:space="preserve">Avoided Costs </t>
  </si>
  <si>
    <t xml:space="preserve">Removal Costs </t>
  </si>
  <si>
    <t>Tax Depletion-SRC</t>
  </si>
  <si>
    <t>Total</t>
  </si>
  <si>
    <t>Taxable Income / (Loss) Before State Taxes</t>
  </si>
  <si>
    <t>State Income Tax Expense @ 4.54%</t>
  </si>
  <si>
    <t>Utah Production Tax Credits (Refundable)</t>
  </si>
  <si>
    <t>Federal Taxable Income / (Loss)</t>
  </si>
  <si>
    <t>Statutory Federal Tax Rate</t>
  </si>
  <si>
    <t>Federal Income Tax</t>
  </si>
  <si>
    <t>Renewable Electricity Production Tax Credits</t>
  </si>
  <si>
    <t>Total Federal Income Tax</t>
  </si>
  <si>
    <t>Total State Income Tax</t>
  </si>
  <si>
    <t>Total Federal &amp; State Income Taxes</t>
  </si>
  <si>
    <t>Adjustment</t>
  </si>
  <si>
    <t>Accumulated Deferred Income Taxes (CA)</t>
  </si>
  <si>
    <t>Accumulated Deferred Income Taxes (IDU)</t>
  </si>
  <si>
    <t>Accumulated Deferred Income Taxes (OR)</t>
  </si>
  <si>
    <t>Accumulated Deferred Income Taxes (OTHER)</t>
  </si>
  <si>
    <t>Accumulated Deferred Income Taxes (UT)</t>
  </si>
  <si>
    <t>Accumulated Deferred Income Taxes (WA)</t>
  </si>
  <si>
    <t>Accumulated Deferred Income Taxes (WYP)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</si>
  <si>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</si>
  <si>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</si>
  <si>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</si>
  <si>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</si>
  <si>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</si>
  <si>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</si>
  <si>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</si>
  <si>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</si>
  <si>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</si>
  <si>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Total Deferred Income Tax Expense</t>
  </si>
  <si>
    <t>Fuel Tax Credit</t>
  </si>
  <si>
    <t>Foreign Tax Credit</t>
  </si>
  <si>
    <t>PMI Development Cost Amortization</t>
  </si>
  <si>
    <t>Repair Deduction</t>
  </si>
  <si>
    <t>ACCUM DEF ITC - UPL POST 71 46 (F)(2) Amortization</t>
  </si>
  <si>
    <t>ACCUM DEF ITC - UPL IDAHO 46(F)(2) Amortization</t>
  </si>
  <si>
    <t>105.141a</t>
  </si>
  <si>
    <t>105.141b</t>
  </si>
  <si>
    <t>AFUDC - Equity</t>
  </si>
  <si>
    <t>UT Klamath Relicensing Costs</t>
  </si>
  <si>
    <t>State Allocation</t>
  </si>
  <si>
    <t>State</t>
  </si>
  <si>
    <t>Acc Def Idaho ITC - ID situs ATL</t>
  </si>
  <si>
    <t>Current Allocation FACTORS</t>
  </si>
  <si>
    <t>STATE Allocation</t>
  </si>
  <si>
    <t>NREG</t>
  </si>
  <si>
    <t>Non-Reg (NR)</t>
  </si>
  <si>
    <t>NR</t>
  </si>
  <si>
    <t>NON-REG</t>
  </si>
  <si>
    <t>Non-Reg</t>
  </si>
  <si>
    <t>Period w/ NREG</t>
  </si>
  <si>
    <t>Adjust to Pro Forma</t>
  </si>
  <si>
    <t>Adj. to Pro Forma</t>
  </si>
  <si>
    <t>Adj to Pro Forma</t>
  </si>
  <si>
    <t>Prepaid Aircraft Maintenance Costs</t>
  </si>
  <si>
    <t>Reg Asset - WY Liquidation Damages N2</t>
  </si>
  <si>
    <t>DIT Expense on Temporary Book-Tax Differences (Additions)(411)</t>
  </si>
  <si>
    <t>Accum Def ITC - Solar Arrays - 2013</t>
  </si>
  <si>
    <t>Reg Liability - Depreciation Decrease - OR</t>
  </si>
  <si>
    <t>Reg Asset - Depreciation Increase - ID</t>
  </si>
  <si>
    <t>Reg Asset - Depreciation Increase - UT</t>
  </si>
  <si>
    <t>Reg Asset - Depreciation Increase - WY</t>
  </si>
  <si>
    <t>Reg Asset - Carbon Unrecovered Plant - UT</t>
  </si>
  <si>
    <t>Deferred Income Tax Expense - Solar ITC Basis Adjustment</t>
  </si>
  <si>
    <t>Accum Def ITC - Solar Arrays - 2014</t>
  </si>
  <si>
    <t>Investment Tax Credit - Solar Arrays</t>
  </si>
  <si>
    <t>Contra Reg Asset - Deer Creek Abandonment</t>
  </si>
  <si>
    <t>Reg Asset - Energy West Mining</t>
  </si>
  <si>
    <t>Chehalis WA EFSEC C02 Mitigation Obligation</t>
  </si>
  <si>
    <t>Contra Receivable from Joint Owners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</si>
  <si>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</si>
  <si>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</si>
  <si>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</si>
  <si>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</si>
  <si>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</si>
  <si>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</si>
  <si>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</si>
  <si>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</si>
  <si>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Decoupling Mechanism</t>
  </si>
  <si>
    <t>Reg Asset - ID 2017 Protocol - MSP Deferral</t>
  </si>
  <si>
    <t>PP&amp;E FIN 48 Balances</t>
  </si>
  <si>
    <t>Nondeductible Fringe Benefits</t>
  </si>
  <si>
    <t>Reg Liability - Excess Income Tax Deferral - CA</t>
  </si>
  <si>
    <t>Reg Liability - Excess Income Tax Deferral - OR</t>
  </si>
  <si>
    <t>Reg Liability - Excess Income Tax Deferral - WA</t>
  </si>
  <si>
    <t>Reg Liability - Excess Income Tax Deferral - WY</t>
  </si>
  <si>
    <t>Nondeductible Parking Costs</t>
  </si>
  <si>
    <t>Contra Reg Asset - UMWA Pension</t>
  </si>
  <si>
    <t>Reg Asset - OR Transportation Electrification Pilot</t>
  </si>
  <si>
    <t>Research &amp; Experimentation Credits</t>
  </si>
  <si>
    <t>Reg Asset - Community Solar - OR</t>
  </si>
  <si>
    <t>Reg Asset - WA Transportation Electrification Pilot</t>
  </si>
  <si>
    <t>WY-PP&amp;L</t>
  </si>
  <si>
    <t xml:space="preserve">Book Depreciation Allocated to Capitalized M&amp;E </t>
  </si>
  <si>
    <t>Meals &amp; Entertainment</t>
  </si>
  <si>
    <t>PPL Pre-1943 Preferred Stock Dividend Deduction</t>
  </si>
  <si>
    <t xml:space="preserve">Capitalized labor and benefit costs </t>
  </si>
  <si>
    <t>Property Taxes - Lien Date</t>
  </si>
  <si>
    <t>Bad Debt Allowances</t>
  </si>
  <si>
    <t>Reg Asset - Utah STEP Pilot Program Balance Account</t>
  </si>
  <si>
    <t>Reg Asset - Lake Side Settlement - WY</t>
  </si>
  <si>
    <t>Reg Asset - Goodnoe Hills Settlement - WY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</si>
  <si>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</si>
  <si>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</si>
  <si>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</si>
  <si>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</si>
  <si>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Hydro Relicensing Obligation</t>
  </si>
  <si>
    <t>Accrued Bonus</t>
  </si>
  <si>
    <t>Accrued Vacation</t>
  </si>
  <si>
    <t xml:space="preserve">Accrued Retention Bonus </t>
  </si>
  <si>
    <t xml:space="preserve">Accrued Final Reclamation </t>
  </si>
  <si>
    <t>Coal Mine Development Expense - PMI</t>
  </si>
  <si>
    <t>Reg Liability - DSM Balance Reclass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</si>
  <si>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</si>
  <si>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</si>
  <si>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</si>
  <si>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</si>
  <si>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</si>
  <si>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</si>
  <si>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</si>
  <si>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Injuries &amp; Damages Reserve - OR</t>
  </si>
  <si>
    <t>Reg Liability - Property Insurance Reserve - OR</t>
  </si>
  <si>
    <t>Reg Liability - Property Insurance Reserve - ID</t>
  </si>
  <si>
    <t>Reg Liability - Property Insurance Reserve - WY</t>
  </si>
  <si>
    <t>Reg Liability - BPA Balancing Account - WA</t>
  </si>
  <si>
    <t>Pension/Retirement Accrual</t>
  </si>
  <si>
    <t>Post Merger Loss - Reacquired Debt</t>
  </si>
  <si>
    <t>Tax Depreciation - PMI</t>
  </si>
  <si>
    <t xml:space="preserve">AFUDC - Debt </t>
  </si>
  <si>
    <t>Trapper Mining Inc. Investment Basis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</si>
  <si>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</si>
  <si>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</si>
  <si>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</si>
  <si>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</si>
  <si>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</si>
  <si>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</si>
  <si>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Transmission Service Deposits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</si>
  <si>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</si>
  <si>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</si>
  <si>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</si>
  <si>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</si>
  <si>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</si>
  <si>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</si>
  <si>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</si>
  <si>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</si>
  <si>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Reg Asset - UT - Liquidation Damages JB4, N1&amp;2</t>
  </si>
  <si>
    <t>Reg Asset - Deferred Intervenor Funding Grants - ID</t>
  </si>
  <si>
    <t>Reg Asset - Klamath Hydroelectric Relicensing Costs - UT</t>
  </si>
  <si>
    <t>Reg Asset - DSM Balance Reclass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</si>
  <si>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</si>
  <si>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</si>
  <si>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</si>
  <si>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</si>
  <si>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Property Insurance Reserve - UT</t>
  </si>
  <si>
    <t>Deferred Compensation Plan Benefits - PPL</t>
  </si>
  <si>
    <t>Accrued Severance</t>
  </si>
  <si>
    <t>Injuries and Damage reserve</t>
  </si>
  <si>
    <t>Reg Liability - Excess Deferred Income Taxes - CA</t>
  </si>
  <si>
    <t>Reg Liability - Excess Deferred Income Taxes - ID</t>
  </si>
  <si>
    <t>Reg Liability - Excess Deferred Income Taxes - WA</t>
  </si>
  <si>
    <t>Reg Liability - Excess Deferred Income Taxes - WY</t>
  </si>
  <si>
    <t>Pension Liability - UMWA Withdrawal Obligation</t>
  </si>
  <si>
    <t>ERC Impairment Reserve</t>
  </si>
  <si>
    <t>WA Flow-through - Non-Property - DTL</t>
  </si>
  <si>
    <t>Regulatory Adjustment: Effects of Ratemaking - Fixed Assets - PMI - Fed Only</t>
  </si>
  <si>
    <t>Reg Asset - Carbon Plant Decommissioning/Inventory - CA</t>
  </si>
  <si>
    <t>Prepaid Fees - Wyoming PSC</t>
  </si>
  <si>
    <t>Reg Asset - Carbon Plant Decommissioning/Inventory</t>
  </si>
  <si>
    <t>SCHMAT</t>
  </si>
  <si>
    <t>Subtotal</t>
  </si>
  <si>
    <t>Total PP&amp;E SCHMAT</t>
  </si>
  <si>
    <t>Allocation Factors</t>
  </si>
  <si>
    <t>SCHMDT</t>
  </si>
  <si>
    <t>Total PP&amp;E SCHMDT</t>
  </si>
  <si>
    <t>Total PP&amp;E 41010</t>
  </si>
  <si>
    <t>Total PP&amp;E 41110</t>
  </si>
  <si>
    <t>Subtotal 282</t>
  </si>
  <si>
    <t>Total 282</t>
  </si>
  <si>
    <t>Reg Asset - CA Transportation Electrification Pilot</t>
  </si>
  <si>
    <t>DIT Expense on Temporary Book-Tax Differences (Deductions)(410)</t>
  </si>
  <si>
    <t>State Net Operating Loss Adjustment - Carryforward</t>
  </si>
  <si>
    <t>Reg Asset - Fire Risk Mitigation - CA</t>
  </si>
  <si>
    <t>Reg Asset - Carbon Decommissioning - CA</t>
  </si>
  <si>
    <t>Subtotal:  Deferred Only Tax Adjustments</t>
  </si>
  <si>
    <t>Subtotal:  Jurisdictional Flowthrough</t>
  </si>
  <si>
    <t>Depreciation Flow-Through ~ CA</t>
  </si>
  <si>
    <t>Depreciation Flow-Through ~ FERC</t>
  </si>
  <si>
    <t>Depreciation Flow-Through ~ ID</t>
  </si>
  <si>
    <t>Depreciation Flow-Through ~ OR</t>
  </si>
  <si>
    <t>Depreciation Flow-Through ~ OTHER</t>
  </si>
  <si>
    <t>Depreciation Flow-Through ~ UT</t>
  </si>
  <si>
    <t>Depreciation Flow-Through ~ WA</t>
  </si>
  <si>
    <t>Depreciation Flow-Through ~ WYP</t>
  </si>
  <si>
    <t>Depreciation Flow-Through ~ WYU</t>
  </si>
  <si>
    <t>Excess Deferred Income Tax Amortization ~ CA</t>
  </si>
  <si>
    <t>Excess Deferred Income Tax Amortization ~ FERC</t>
  </si>
  <si>
    <t>Excess Deferred Income Tax Amortization ~ ID</t>
  </si>
  <si>
    <t>Excess Deferred Income Tax Amortization ~ OR</t>
  </si>
  <si>
    <t>Excess Deferred Income Tax Amortization ~ UT</t>
  </si>
  <si>
    <t>Excess Deferred Income Tax Amortization ~ WA</t>
  </si>
  <si>
    <t>Excess Deferred Income Tax Amortization ~ WY</t>
  </si>
  <si>
    <t>Subtotal:  Excess Deferred Income Taxes</t>
  </si>
  <si>
    <t>See 'Tab 282'</t>
  </si>
  <si>
    <t>SNP - Debt</t>
  </si>
  <si>
    <t>SNP - Equity</t>
  </si>
  <si>
    <t>PP&amp;E Adjustment - SG</t>
  </si>
  <si>
    <t>PP&amp;E Adjustment - SO</t>
  </si>
  <si>
    <t>Mine Rescue Training Credit ~ PMI</t>
  </si>
  <si>
    <t>Contra RA - Deer Creek Aband WY</t>
  </si>
  <si>
    <t>Reg Liability - Sale of REC - WA</t>
  </si>
  <si>
    <t>Reg Liability- Alternative Rate for Energy Program (CARE) - CA</t>
  </si>
  <si>
    <t>Reg Liability – Non-Protected PP&amp;E EDIT – WY</t>
  </si>
  <si>
    <t>Reporting Period</t>
  </si>
  <si>
    <t>Reporting</t>
  </si>
  <si>
    <t>Prepaid - FSA O&amp;M - West</t>
  </si>
  <si>
    <t>Prepaid - FSA O&amp;M - East</t>
  </si>
  <si>
    <t xml:space="preserve">Reg Asset - Fire Risk Mitigation - CA </t>
  </si>
  <si>
    <t>Reg Liability - Sale of Renewable Energy Credit - OR</t>
  </si>
  <si>
    <t>Accrued Payroll Taxes</t>
  </si>
  <si>
    <t>Reg Liability - CA California Alternative</t>
  </si>
  <si>
    <t>Basis Intangible Difference - Debt</t>
  </si>
  <si>
    <t>Reg Asset - Pension Settlement - CA</t>
  </si>
  <si>
    <t>Reg Liability - CA Property Insurance Reserve</t>
  </si>
  <si>
    <t>Reg Asset - Deferred Oregon Independent Evaluation Fees</t>
  </si>
  <si>
    <t>Reg Asset - Carbon Plant Decommissioning/Inventory - WY</t>
  </si>
  <si>
    <t>110.205a</t>
  </si>
  <si>
    <t>Reg Asset - Deferred OR Independent Evaluator Fees</t>
  </si>
  <si>
    <t>Reg Liability - Sale of REC's-WA</t>
  </si>
  <si>
    <t>Reg Asset - Carbon Plant Decommissioning /Inventory</t>
  </si>
  <si>
    <t>Reg Asset - Emergency Service Programs - Battery Storage - CA</t>
  </si>
  <si>
    <t>Reg Asset - WA Decoupling Mechanism</t>
  </si>
  <si>
    <t>RA - OR OCAT Expense Deferral</t>
  </si>
  <si>
    <t>See 'Tab SCHMAT'</t>
  </si>
  <si>
    <t>See 'Tab 41110'</t>
  </si>
  <si>
    <t>See "Tab SCHMDT"</t>
  </si>
  <si>
    <t>Contra Reg Asset - Cholla U4 Closure - OR</t>
  </si>
  <si>
    <t>Contra Reg Asset - Cholla U4 Closure - UT</t>
  </si>
  <si>
    <t>Contra Reg Asset - Cholla U4 Closure - WY</t>
  </si>
  <si>
    <t>Reg Liability - Cholla Decommissioning - OR</t>
  </si>
  <si>
    <t>Reg Liability - Cholla Decommissioning - UT</t>
  </si>
  <si>
    <t>See 'Tab 41010'</t>
  </si>
  <si>
    <t>Reg Liability - Property Insurance Reserve - WA</t>
  </si>
  <si>
    <t>Reg Liability - Bridger Mine Accelerated Depreciation - WA</t>
  </si>
  <si>
    <t>Reg Liability - Cholla Decommissioning - CA</t>
  </si>
  <si>
    <t>Reg Liability - Cholla Decommissioning - ID</t>
  </si>
  <si>
    <t>Reg Liability - Cholla Decommissioning - WY</t>
  </si>
  <si>
    <t>Reg Liability - CA Klamath River Dams Removal</t>
  </si>
  <si>
    <t>Reg Liability - Bridger Mine Accelerated Depreciation - OR</t>
  </si>
  <si>
    <t>Reg Liability - Plant Closure Cost - WA</t>
  </si>
  <si>
    <t xml:space="preserve">Reg Liability - WA Rate Refunds </t>
  </si>
  <si>
    <t>Reg Asset - Cholla Unrecovered Plant - CA</t>
  </si>
  <si>
    <t>Reg Asset - Cholla U4 - O&amp;M Depreciation Savings - ID</t>
  </si>
  <si>
    <t>Reg Asset - 2020 GRC - Meters Replaced by AMI - OR</t>
  </si>
  <si>
    <t>Reg Liability - Steam Decommissioning - WA</t>
  </si>
  <si>
    <t>Reg Asset - Covid-19 Bill Assistance Program - OR</t>
  </si>
  <si>
    <t>Reg Asset - Covid-19 Bill Assistance Program - WA</t>
  </si>
  <si>
    <t>Accrued Payroll Taxes - PMI</t>
  </si>
  <si>
    <t>Reg Asset - Pension Settlement - WY</t>
  </si>
  <si>
    <t>Reg Asset - Cholla Unrecovered Plant - WY</t>
  </si>
  <si>
    <t>Reg Asset - Pension Settlement - OR</t>
  </si>
  <si>
    <t>Reg Asset - Pension Settlement - UT</t>
  </si>
  <si>
    <t>Reg Liability - Property Insurance Reserve - CA</t>
  </si>
  <si>
    <t>Reg Asset - CA GHG Allowance</t>
  </si>
  <si>
    <t xml:space="preserve">Investment Tax Credit Amortization </t>
  </si>
  <si>
    <t>Reg Asset - WA - Major Mtc Expense - Colstrip #4</t>
  </si>
  <si>
    <t>Reg Asset - Wildland Fire Protect# UT</t>
  </si>
  <si>
    <t>Contra Reg Asset - Cholla U4 - OR</t>
  </si>
  <si>
    <t>Contra Reg Asset - Cholla U4 - UT</t>
  </si>
  <si>
    <t>Contra Reg Asset - Cholla U4 - WY</t>
  </si>
  <si>
    <t>Reg Asset - Emergency Svc Prgms - CA</t>
  </si>
  <si>
    <t>Reg Asset 2020 GRC - AMI-Meter-OR</t>
  </si>
  <si>
    <t>Reg Asset - OR CAT - Expense Deferral</t>
  </si>
  <si>
    <t>CA AMT Credit</t>
  </si>
  <si>
    <t>Klamath Settlement Obligation</t>
  </si>
  <si>
    <t>Accrued Payroll Tax</t>
  </si>
  <si>
    <t>Reg Liability - Cholla Decommissioning - IDU</t>
  </si>
  <si>
    <t>Reg Liability - WA Plant Closure Costs</t>
  </si>
  <si>
    <t>Reg Liability - Bridger Accelerated Depreciation - WA</t>
  </si>
  <si>
    <t>Reg Liability - Non-Protected PP&amp;E EDIT - CA</t>
  </si>
  <si>
    <t>Reg Liability - Non-Protected PP&amp;E EDIT - ID</t>
  </si>
  <si>
    <t>Reg Liability - Non-Protected PP&amp;E EDIT - WA</t>
  </si>
  <si>
    <t>Reg Liability - Protected PP&amp;E EDIT Deferral - CA</t>
  </si>
  <si>
    <t>Reg Liability - Protected PP&amp;E EDIT Deferral - ID</t>
  </si>
  <si>
    <t>Reg Liability - Protected PP&amp;E EDIT Deferral - OR</t>
  </si>
  <si>
    <t>Reg Liability - Protected PP&amp;E EDIT Deferral - UT</t>
  </si>
  <si>
    <t>Reg Liability - Protected PP&amp;E EDIT Deferral - WA</t>
  </si>
  <si>
    <t>Reg Liability - Protected PP&amp;E EDIT Deferral - WY</t>
  </si>
  <si>
    <t>287341/287970</t>
  </si>
  <si>
    <t>910.530/415.815</t>
  </si>
  <si>
    <t>Reg Asset - BPA Balancing Account - ID</t>
  </si>
  <si>
    <t>PMI CWIP Adjustment</t>
  </si>
  <si>
    <t>Reg Asset - WA Equity Advisory Group (CETA)</t>
  </si>
  <si>
    <t>Reg Asset - Wind Test Energy Deferral - WY</t>
  </si>
  <si>
    <t>Reg Asset - OR Metro Business Income Tax Deferral</t>
  </si>
  <si>
    <t>Reg Liability - Protected Excess Deferred Income Tax - CA</t>
  </si>
  <si>
    <t>Reg Liability - Protected Excess Deferred Income Tax - ID</t>
  </si>
  <si>
    <t>Reg Liability - Protected Excess Deferred Income Tax - OR</t>
  </si>
  <si>
    <t>Reg Liability - Protected Excess Deferred Income Tax - WA</t>
  </si>
  <si>
    <t>Reg Liability - Protected Excess Deferred Income Tax - WY</t>
  </si>
  <si>
    <t>Reg Liability - Protected Excess Deferred Income Tax - UT</t>
  </si>
  <si>
    <t>Reg Liability - Non-Protected PP&amp;E Excess Deferred Income Tax - CA</t>
  </si>
  <si>
    <t>Reg Liability - Non-Protected PP&amp;E Excess Deferred Income Tax - ID</t>
  </si>
  <si>
    <t>Reg Liability - Non-Protected PP&amp;E Excess Deferred Income Tax - WA</t>
  </si>
  <si>
    <t>Reg Liability - Non-Protected PP&amp;E Excess Deferred Income Tax - WY</t>
  </si>
  <si>
    <t>Reg Liability - Non-Protected Excess Deferred Income Tax - CA</t>
  </si>
  <si>
    <t>Reg Liability - Non-Protected Excess Deferred Income Tax - ID</t>
  </si>
  <si>
    <t>Reg Liability - Non-Protected Excess Deferred Income Tax - WY</t>
  </si>
  <si>
    <t>Reg Liability - Protected PP&amp;E EDIT Amort Deferral - CA</t>
  </si>
  <si>
    <t>Reg Liability - Protected PP&amp;E EDIT Amort Deferral - ID</t>
  </si>
  <si>
    <t>Reg Liability - Protected PP&amp;E EDIT Amort Deferral - OR</t>
  </si>
  <si>
    <t>Reg Liability - Protected PP&amp;E EDIT Amort Deferral - UT</t>
  </si>
  <si>
    <t>Reg Liability - Protected PP&amp;E EDIT Amort Deferral - WA</t>
  </si>
  <si>
    <t>Reg Liability - Protected PP&amp;E EDIT Amort Deferral - WY</t>
  </si>
  <si>
    <t>Reg Liability - Steam Decommissioning - ID</t>
  </si>
  <si>
    <t>Reg Liability - Steam Decommissioning - UT</t>
  </si>
  <si>
    <t>Reg Liability - Steam Decommissioning - WY</t>
  </si>
  <si>
    <t>Accum Def ITC Solar Battery</t>
  </si>
  <si>
    <t>Accum Def ITC Solar Facility</t>
  </si>
  <si>
    <t>Reg Asset - Low Carbon Energy Standards - WY</t>
  </si>
  <si>
    <t>Reg Asset - UT Wildland Fire Protection</t>
  </si>
  <si>
    <t>Reg Asset - Wildfire Mitigation Account - OR</t>
  </si>
  <si>
    <t>Reg Asset - Electric Vehicle Charging Infrastructure - UT</t>
  </si>
  <si>
    <t>Accrued Severance - PMI</t>
  </si>
  <si>
    <t>Sick Leave Accrual - PMI</t>
  </si>
  <si>
    <t>Reg Asset - Low Income Bill Discount - OR</t>
  </si>
  <si>
    <t>Reg Asset - Utility Community Advisory Group - OR</t>
  </si>
  <si>
    <t>Reg Asset -  Wildfire Mitigation - OR</t>
  </si>
  <si>
    <t>Reg Asset - Wildfire Damaged Asset - OR</t>
  </si>
  <si>
    <t>Reg Liability - Protected PP&amp;E EDIT - CA</t>
  </si>
  <si>
    <t>Reg Liability - Protected PP&amp;E EDIT - ID</t>
  </si>
  <si>
    <t>Reg Liability - Protected PP&amp;E EDIT - OR</t>
  </si>
  <si>
    <t>Reg Liability - Protected PP&amp;E EDIT - WA</t>
  </si>
  <si>
    <t>Reg Liability - Protected PP&amp;E EDIT - WY</t>
  </si>
  <si>
    <t>Reg Liability - Protected PP&amp;E EDIT - UT</t>
  </si>
  <si>
    <t>Reg Liability - Sale of RECs - OR</t>
  </si>
  <si>
    <t>Reg Asset - WY Wind Test Energy Deferral</t>
  </si>
  <si>
    <t>Reg Asset - Deferred Excess NPC - WA Hydro</t>
  </si>
  <si>
    <t>WIJAM Factor</t>
  </si>
  <si>
    <t>415.815/910.530</t>
  </si>
  <si>
    <t>287970/287341</t>
  </si>
  <si>
    <t>Injuries, Damages &amp; Insurance Reserves</t>
  </si>
  <si>
    <t>PMI Fuel Tax Credit - Addback</t>
  </si>
  <si>
    <t>Foreign Tax Credit - Addback</t>
  </si>
  <si>
    <t>Tax Percentage Depletion - Blundell</t>
  </si>
  <si>
    <t>Reg Asset - FAS 158 Pension Liability</t>
  </si>
  <si>
    <t>Reg Asset - FAS 158 Post Retirement Liability</t>
  </si>
  <si>
    <t>Reg Asset - Solar Incentive Program - UT</t>
  </si>
  <si>
    <t>Reg Asset - Deferred Excess NPC - OR</t>
  </si>
  <si>
    <t>Reg Asset - REC Sales Deferral - UT</t>
  </si>
  <si>
    <t>Reg Asset - REC Sales Deferral - WY</t>
  </si>
  <si>
    <t>Reg Asset - OR Asset Sale Gain Giveback</t>
  </si>
  <si>
    <t>Reg Asset - Demand Side Management</t>
  </si>
  <si>
    <t>Reg Liability - Sale of REC - UT</t>
  </si>
  <si>
    <t>Reg Liability - GHG Allowance Revenues - CA</t>
  </si>
  <si>
    <t>Reg Liability - Deferred Excess NPC - CA</t>
  </si>
  <si>
    <t>Reg Liability - Deferred Excess NPC - OR</t>
  </si>
  <si>
    <t>Reg Liability - Deferred Excess NPC - WA</t>
  </si>
  <si>
    <t>Reg Liability - Deferred Excess NPC - WY</t>
  </si>
  <si>
    <t>Reg Liability - Solar Incentive Program - UT</t>
  </si>
  <si>
    <t>Reg Asset - Solar Feed-In Tariff Deferral - OR</t>
  </si>
  <si>
    <t>Reg Asset - Deferred Excess NPC - CA</t>
  </si>
  <si>
    <t>Reg Asset - Deferred Excess NPC - WY '09 &amp; After</t>
  </si>
  <si>
    <t>Reg Asset - Deferred Excess NPC - UT</t>
  </si>
  <si>
    <t>Reg Asset - REC Sales Deferral - WA</t>
  </si>
  <si>
    <t>Reg Asset Reclass - Other</t>
  </si>
  <si>
    <t>Reg Asset - Deferred Excess NPC - ID</t>
  </si>
  <si>
    <t>Reg Asset - REC Sales Deferral - OR</t>
  </si>
  <si>
    <t>Reg Liability - Sale of REC - WY</t>
  </si>
  <si>
    <t>Reg Liability Reclass - Other</t>
  </si>
  <si>
    <t>Accrued Bonus - PMI</t>
  </si>
  <si>
    <t>Reg Liability - CA Def NPC</t>
  </si>
  <si>
    <t>Reg Asset - CA GHG Allowances</t>
  </si>
  <si>
    <t>Oregon BETC Carryforward - Self Generated</t>
  </si>
  <si>
    <t>Reg Asset - Electric Vehicle Charging Infrastructure  - UT</t>
  </si>
  <si>
    <t>PP&amp;E Adjustment - CAGE</t>
  </si>
  <si>
    <t>PP&amp;E Adjustment - CAGW</t>
  </si>
  <si>
    <t>Incremental Decommissioning - WA</t>
  </si>
  <si>
    <t>PP&amp;E Adjustment - JBG</t>
  </si>
  <si>
    <t>WA - Depreciation flow-through</t>
  </si>
  <si>
    <t>Washington Allocated</t>
  </si>
  <si>
    <t>Base 12/31/2024</t>
  </si>
  <si>
    <t>Adjusted 12/31/2025</t>
  </si>
  <si>
    <t>AMA Balance</t>
  </si>
  <si>
    <t>December 2024</t>
  </si>
  <si>
    <t>Klamath Asset Transfer Reg Asset</t>
  </si>
  <si>
    <t>Colstrip #3 Removal</t>
  </si>
  <si>
    <t>Removal of Colstrip #3</t>
  </si>
  <si>
    <t>Remove Deferred State Tax Expense &amp; Balance</t>
  </si>
  <si>
    <t>Proforma Plant Additions - Year 2</t>
  </si>
  <si>
    <t>2024 with Price Change</t>
  </si>
  <si>
    <t>2025 Adjustment</t>
  </si>
  <si>
    <t>Pro Forma Major Plant Additions
Year 2</t>
  </si>
  <si>
    <t>Pro Forma JB Units 3, 4 and Colstrip 4 Additions
Year 2</t>
  </si>
  <si>
    <t>Pro Forma JB Units 1 &amp; 2 Additions
Year 2</t>
  </si>
  <si>
    <t>PowerTax ADIT Balance Adjustment
Year 2</t>
  </si>
  <si>
    <t>PowerTax ADIT Adjustment - WIJAM Reallocation 2025</t>
  </si>
  <si>
    <t>PowerTax ADIT Adjustment - Remove Labor Day Wildfire Restoration 2025</t>
  </si>
  <si>
    <t>Existing Coal-Fired Generation Assets
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</si>
</sst>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0.0000_);\(0.0000\)"/>
    <numFmt numFmtId="186" formatCode="0.0000"/>
    <numFmt numFmtId="187" formatCode="0.0_);\(0.0\)"/>
  </numFmts>
  <fonts count="1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728">
    <xf numFmtId="0" fontId="0" fillId="0" borderId="0"/>
    <xf numFmtId="9" fontId="5" fillId="0" borderId="0" applyFont="0" applyFill="0" applyBorder="0" applyAlignment="0" applyProtection="0"/>
    <xf numFmtId="0" fontId="6" fillId="0" borderId="0"/>
    <xf numFmtId="4" fontId="9" fillId="0" borderId="4" applyNumberFormat="0" applyProtection="0">
      <alignment horizontal="left" vertical="center" indent="1"/>
    </xf>
    <xf numFmtId="4" fontId="10" fillId="3" borderId="4" applyNumberFormat="0" applyProtection="0"/>
    <xf numFmtId="0" fontId="9" fillId="3" borderId="5" applyNumberFormat="0" applyProtection="0">
      <alignment horizontal="left" vertical="top"/>
    </xf>
    <xf numFmtId="4" fontId="9" fillId="0" borderId="5" applyNumberFormat="0" applyProtection="0">
      <alignment horizontal="right" vertical="center"/>
    </xf>
    <xf numFmtId="4" fontId="10" fillId="4" borderId="5" applyNumberFormat="0" applyProtection="0">
      <alignment horizontal="left" vertical="center" indent="1"/>
    </xf>
    <xf numFmtId="4" fontId="10" fillId="5" borderId="5" applyNumberFormat="0" applyProtection="0">
      <alignment vertical="center"/>
    </xf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" fontId="15" fillId="0" borderId="0"/>
    <xf numFmtId="37" fontId="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5" fontId="16" fillId="0" borderId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0" fontId="16" fillId="0" borderId="0"/>
    <xf numFmtId="0" fontId="16" fillId="0" borderId="0"/>
    <xf numFmtId="2" fontId="6" fillId="0" borderId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38" fontId="19" fillId="0" borderId="0">
      <alignment horizontal="left" wrapText="1"/>
    </xf>
    <xf numFmtId="38" fontId="20" fillId="0" borderId="0">
      <alignment horizontal="left" wrapText="1"/>
    </xf>
    <xf numFmtId="37" fontId="21" fillId="0" borderId="0" applyNumberFormat="0" applyFill="0" applyBorder="0"/>
    <xf numFmtId="170" fontId="22" fillId="0" borderId="0"/>
    <xf numFmtId="37" fontId="16" fillId="0" borderId="0"/>
    <xf numFmtId="0" fontId="16" fillId="0" borderId="0"/>
    <xf numFmtId="0" fontId="16" fillId="0" borderId="0"/>
    <xf numFmtId="9" fontId="23" fillId="0" borderId="0"/>
    <xf numFmtId="4" fontId="10" fillId="5" borderId="23" applyNumberFormat="0" applyProtection="0">
      <alignment vertical="center"/>
    </xf>
    <xf numFmtId="4" fontId="10" fillId="4" borderId="23" applyNumberFormat="0" applyProtection="0">
      <alignment horizontal="left" vertical="center" indent="1"/>
    </xf>
    <xf numFmtId="4" fontId="10" fillId="3" borderId="23" applyNumberFormat="0" applyProtection="0"/>
    <xf numFmtId="4" fontId="10" fillId="12" borderId="24" applyNumberFormat="0" applyProtection="0">
      <alignment horizontal="left" vertical="center" indent="1"/>
    </xf>
    <xf numFmtId="4" fontId="9" fillId="13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4" fillId="14" borderId="0" applyNumberFormat="0" applyProtection="0"/>
    <xf numFmtId="4" fontId="9" fillId="0" borderId="23" applyNumberFormat="0" applyProtection="0">
      <alignment horizontal="right" vertical="center"/>
    </xf>
    <xf numFmtId="4" fontId="9" fillId="0" borderId="23" applyNumberFormat="0" applyProtection="0">
      <alignment horizontal="left" vertical="center" indent="1"/>
    </xf>
    <xf numFmtId="0" fontId="9" fillId="3" borderId="23" applyNumberFormat="0" applyProtection="0">
      <alignment horizontal="left" vertical="top"/>
    </xf>
    <xf numFmtId="4" fontId="25" fillId="15" borderId="0" applyNumberFormat="0" applyProtection="0">
      <alignment horizontal="left" vertical="center" indent="1"/>
    </xf>
    <xf numFmtId="37" fontId="12" fillId="16" borderId="0" applyNumberFormat="0" applyFont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16" fillId="0" borderId="26"/>
    <xf numFmtId="0" fontId="16" fillId="0" borderId="27"/>
    <xf numFmtId="0" fontId="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4" fontId="9" fillId="0" borderId="23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9" fontId="5" fillId="0" borderId="0" applyFont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6" fillId="0" borderId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4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4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4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4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5" fillId="2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3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5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5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45" fillId="3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3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45" fillId="3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5" fillId="3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4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7" fillId="39" borderId="28" applyNumberFormat="0" applyAlignment="0" applyProtection="0"/>
    <xf numFmtId="0" fontId="58" fillId="40" borderId="18" applyNumberFormat="0" applyAlignment="0" applyProtection="0"/>
    <xf numFmtId="0" fontId="58" fillId="40" borderId="18" applyNumberFormat="0" applyAlignment="0" applyProtection="0"/>
    <xf numFmtId="0" fontId="42" fillId="0" borderId="0"/>
    <xf numFmtId="0" fontId="48" fillId="41" borderId="29" applyNumberFormat="0" applyAlignment="0" applyProtection="0"/>
    <xf numFmtId="0" fontId="31" fillId="7" borderId="20" applyNumberFormat="0" applyAlignment="0" applyProtection="0"/>
    <xf numFmtId="0" fontId="31" fillId="7" borderId="20" applyNumberFormat="0" applyAlignment="0" applyProtection="0"/>
    <xf numFmtId="0" fontId="14" fillId="0" borderId="0"/>
    <xf numFmtId="0" fontId="34" fillId="10" borderId="0" applyNumberFormat="0" applyBorder="0" applyAlignment="0" applyProtection="0"/>
    <xf numFmtId="37" fontId="6" fillId="0" borderId="0" applyFill="0" applyBorder="0" applyAlignment="0" applyProtection="0"/>
    <xf numFmtId="0" fontId="34" fillId="38" borderId="0" applyNumberFormat="0" applyBorder="0" applyAlignment="0" applyProtection="0"/>
    <xf numFmtId="0" fontId="45" fillId="31" borderId="0" applyNumberFormat="0" applyBorder="0" applyAlignment="0" applyProtection="0"/>
    <xf numFmtId="0" fontId="34" fillId="28" borderId="0" applyNumberFormat="0" applyBorder="0" applyAlignment="0" applyProtection="0"/>
    <xf numFmtId="0" fontId="45" fillId="36" borderId="0" applyNumberFormat="0" applyBorder="0" applyAlignment="0" applyProtection="0"/>
    <xf numFmtId="0" fontId="34" fillId="35" borderId="0" applyNumberFormat="0" applyBorder="0" applyAlignment="0" applyProtection="0"/>
    <xf numFmtId="0" fontId="45" fillId="34" borderId="0" applyNumberFormat="0" applyBorder="0" applyAlignment="0" applyProtection="0"/>
    <xf numFmtId="5" fontId="6" fillId="0" borderId="0" applyFill="0" applyBorder="0" applyAlignment="0" applyProtection="0"/>
    <xf numFmtId="0" fontId="44" fillId="23" borderId="37" applyNumberFormat="0" applyFont="0" applyAlignment="0" applyProtection="0"/>
    <xf numFmtId="0" fontId="39" fillId="0" borderId="0"/>
    <xf numFmtId="0" fontId="39" fillId="0" borderId="30"/>
    <xf numFmtId="168" fontId="6" fillId="0" borderId="0" applyFill="0" applyBorder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ill="0" applyBorder="0" applyAlignment="0" applyProtection="0"/>
    <xf numFmtId="0" fontId="34" fillId="28" borderId="0" applyNumberFormat="0" applyBorder="0" applyAlignment="0" applyProtection="0"/>
    <xf numFmtId="0" fontId="45" fillId="21" borderId="0" applyNumberFormat="0" applyBorder="0" applyAlignment="0" applyProtection="0"/>
    <xf numFmtId="0" fontId="50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3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51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169" fontId="6" fillId="0" borderId="0">
      <protection locked="0"/>
    </xf>
    <xf numFmtId="0" fontId="44" fillId="19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2" fillId="25" borderId="28" applyNumberFormat="0" applyAlignment="0" applyProtection="0"/>
    <xf numFmtId="10" fontId="38" fillId="42" borderId="17" applyNumberFormat="0" applyBorder="0" applyAlignment="0" applyProtection="0"/>
    <xf numFmtId="10" fontId="38" fillId="42" borderId="17" applyNumberFormat="0" applyBorder="0" applyAlignment="0" applyProtection="0"/>
    <xf numFmtId="10" fontId="38" fillId="42" borderId="17" applyNumberFormat="0" applyBorder="0" applyAlignment="0" applyProtection="0"/>
    <xf numFmtId="0" fontId="29" fillId="5" borderId="18" applyNumberFormat="0" applyAlignment="0" applyProtection="0"/>
    <xf numFmtId="0" fontId="29" fillId="5" borderId="18" applyNumberFormat="0" applyAlignment="0" applyProtection="0"/>
    <xf numFmtId="0" fontId="5" fillId="5" borderId="0" applyNumberFormat="0" applyBorder="0" applyAlignment="0" applyProtection="0"/>
    <xf numFmtId="0" fontId="40" fillId="43" borderId="30"/>
    <xf numFmtId="0" fontId="53" fillId="0" borderId="35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54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4" fillId="27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44" fillId="23" borderId="37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5" fillId="39" borderId="38" applyNumberFormat="0" applyAlignment="0" applyProtection="0"/>
    <xf numFmtId="0" fontId="30" fillId="40" borderId="19" applyNumberFormat="0" applyAlignment="0" applyProtection="0"/>
    <xf numFmtId="0" fontId="30" fillId="40" borderId="19" applyNumberFormat="0" applyAlignment="0" applyProtection="0"/>
    <xf numFmtId="40" fontId="9" fillId="44" borderId="0">
      <alignment horizontal="right"/>
    </xf>
    <xf numFmtId="0" fontId="10" fillId="44" borderId="0">
      <alignment horizontal="left"/>
    </xf>
    <xf numFmtId="0" fontId="5" fillId="23" borderId="0" applyNumberFormat="0" applyBorder="0" applyAlignment="0" applyProtection="0"/>
    <xf numFmtId="10" fontId="6" fillId="0" borderId="0" applyFont="0" applyFill="0" applyBorder="0" applyAlignment="0" applyProtection="0"/>
    <xf numFmtId="9" fontId="37" fillId="0" borderId="0"/>
    <xf numFmtId="0" fontId="39" fillId="0" borderId="0"/>
    <xf numFmtId="0" fontId="44" fillId="25" borderId="0" applyNumberFormat="0" applyBorder="0" applyAlignment="0" applyProtection="0"/>
    <xf numFmtId="171" fontId="6" fillId="0" borderId="1">
      <alignment horizontal="justify" vertical="top" wrapText="1"/>
    </xf>
    <xf numFmtId="0" fontId="43" fillId="45" borderId="39"/>
    <xf numFmtId="0" fontId="39" fillId="0" borderId="30"/>
    <xf numFmtId="38" fontId="6" fillId="0" borderId="0">
      <alignment horizontal="left" wrapText="1"/>
    </xf>
    <xf numFmtId="0" fontId="5" fillId="25" borderId="0" applyNumberFormat="0" applyBorder="0" applyAlignment="0" applyProtection="0"/>
    <xf numFmtId="0" fontId="44" fillId="24" borderId="0" applyNumberFormat="0" applyBorder="0" applyAlignment="0" applyProtection="0"/>
    <xf numFmtId="0" fontId="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6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40" fillId="0" borderId="41"/>
    <xf numFmtId="0" fontId="40" fillId="0" borderId="30"/>
    <xf numFmtId="0" fontId="35" fillId="0" borderId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/>
    <xf numFmtId="0" fontId="31" fillId="7" borderId="20" applyNumberFormat="0" applyAlignment="0" applyProtection="0"/>
    <xf numFmtId="0" fontId="5" fillId="19" borderId="0" applyNumberFormat="0" applyBorder="0" applyAlignment="0" applyProtection="0"/>
    <xf numFmtId="0" fontId="48" fillId="41" borderId="29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8" fillId="40" borderId="18" applyNumberFormat="0" applyAlignment="0" applyProtection="0"/>
    <xf numFmtId="0" fontId="5" fillId="11" borderId="0" applyNumberFormat="0" applyBorder="0" applyAlignment="0" applyProtection="0"/>
    <xf numFmtId="0" fontId="47" fillId="39" borderId="28" applyNumberForma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28" fillId="24" borderId="0" applyNumberFormat="0" applyBorder="0" applyAlignment="0" applyProtection="0"/>
    <xf numFmtId="0" fontId="5" fillId="9" borderId="0" applyNumberFormat="0" applyBorder="0" applyAlignment="0" applyProtection="0"/>
    <xf numFmtId="0" fontId="46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34" fillId="36" borderId="0" applyNumberFormat="0" applyBorder="0" applyAlignment="0" applyProtection="0"/>
    <xf numFmtId="0" fontId="5" fillId="26" borderId="0" applyNumberFormat="0" applyBorder="0" applyAlignment="0" applyProtection="0"/>
    <xf numFmtId="0" fontId="4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14" fillId="0" borderId="0"/>
    <xf numFmtId="10" fontId="38" fillId="42" borderId="17" applyNumberFormat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0" fontId="17" fillId="0" borderId="0" applyNumberFormat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2" fontId="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37" fontId="6" fillId="0" borderId="0" applyFill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44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19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1" borderId="0" applyNumberFormat="0" applyBorder="0" applyAlignment="0" applyProtection="0"/>
    <xf numFmtId="38" fontId="6" fillId="0" borderId="0">
      <alignment horizontal="left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45" fillId="37" borderId="0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45" fillId="27" borderId="0" applyNumberFormat="0" applyBorder="0" applyAlignment="0" applyProtection="0"/>
    <xf numFmtId="37" fontId="6" fillId="0" borderId="0" applyFill="0" applyBorder="0" applyAlignment="0" applyProtection="0"/>
    <xf numFmtId="0" fontId="44" fillId="28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45" fillId="31" borderId="0" applyNumberFormat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44" fillId="24" borderId="0" applyNumberFormat="0" applyBorder="0" applyAlignment="0" applyProtection="0"/>
    <xf numFmtId="5" fontId="6" fillId="0" borderId="0" applyFill="0" applyBorder="0" applyAlignment="0" applyProtection="0"/>
    <xf numFmtId="0" fontId="34" fillId="30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5" fillId="20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0" fontId="45" fillId="33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32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34" fillId="30" borderId="0" applyNumberFormat="0" applyBorder="0" applyAlignment="0" applyProtection="0"/>
    <xf numFmtId="171" fontId="6" fillId="0" borderId="1">
      <alignment horizontal="justify" vertical="top" wrapText="1"/>
    </xf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0" fontId="44" fillId="26" borderId="0" applyNumberFormat="0" applyBorder="0" applyAlignment="0" applyProtection="0"/>
    <xf numFmtId="0" fontId="5" fillId="19" borderId="0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21" borderId="0" applyNumberFormat="0" applyBorder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44" fillId="20" borderId="0" applyNumberFormat="0" applyBorder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65" fillId="0" borderId="0"/>
    <xf numFmtId="38" fontId="9" fillId="0" borderId="9" applyFill="0" applyBorder="0" applyAlignment="0" applyProtection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5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65" fillId="0" borderId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38" fontId="9" fillId="0" borderId="9" applyFill="0" applyBorder="0" applyAlignment="0" applyProtection="0">
      <protection locked="0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5" fontId="6" fillId="0" borderId="0" applyFill="0" applyBorder="0" applyAlignment="0" applyProtection="0"/>
    <xf numFmtId="10" fontId="38" fillId="42" borderId="17" applyNumberFormat="0" applyBorder="0" applyAlignment="0" applyProtection="0"/>
    <xf numFmtId="168" fontId="6" fillId="0" borderId="0" applyFill="0" applyBorder="0" applyAlignment="0" applyProtection="0"/>
    <xf numFmtId="38" fontId="6" fillId="0" borderId="0">
      <alignment horizontal="left" wrapText="1"/>
    </xf>
    <xf numFmtId="2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" fillId="0" borderId="0"/>
    <xf numFmtId="0" fontId="5" fillId="0" borderId="0"/>
    <xf numFmtId="171" fontId="6" fillId="0" borderId="1">
      <alignment horizontal="justify" vertical="top" wrapText="1"/>
    </xf>
    <xf numFmtId="2" fontId="6" fillId="0" borderId="0" applyFill="0" applyBorder="0" applyAlignment="0" applyProtection="0"/>
    <xf numFmtId="38" fontId="6" fillId="0" borderId="0">
      <alignment horizontal="left" wrapText="1"/>
    </xf>
    <xf numFmtId="168" fontId="6" fillId="0" borderId="0" applyFill="0" applyBorder="0" applyAlignment="0" applyProtection="0"/>
    <xf numFmtId="5" fontId="6" fillId="0" borderId="0" applyFill="0" applyBorder="0" applyAlignment="0" applyProtection="0"/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5" fillId="26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0" fontId="45" fillId="32" borderId="0" applyNumberFormat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51" fillId="0" borderId="33" applyNumberFormat="0" applyFill="0" applyAlignment="0" applyProtection="0"/>
    <xf numFmtId="0" fontId="45" fillId="29" borderId="0" applyNumberFormat="0" applyBorder="0" applyAlignment="0" applyProtection="0"/>
    <xf numFmtId="0" fontId="44" fillId="22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37" fontId="6" fillId="0" borderId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38" fontId="6" fillId="0" borderId="0">
      <alignment horizontal="left" wrapText="1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14" fillId="0" borderId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0" fontId="5" fillId="5" borderId="0" applyNumberFormat="0" applyBorder="0" applyAlignment="0" applyProtection="0"/>
    <xf numFmtId="169" fontId="6" fillId="0" borderId="0">
      <protection locked="0"/>
    </xf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0" borderId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169" fontId="6" fillId="0" borderId="0">
      <protection locked="0"/>
    </xf>
    <xf numFmtId="0" fontId="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38" fontId="6" fillId="0" borderId="0">
      <alignment horizontal="left" wrapText="1"/>
    </xf>
    <xf numFmtId="171" fontId="6" fillId="0" borderId="1">
      <alignment horizontal="justify" vertical="top" wrapText="1"/>
    </xf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38" fontId="6" fillId="0" borderId="0">
      <alignment horizontal="left" wrapText="1"/>
    </xf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9" fontId="6" fillId="0" borderId="0">
      <protection locked="0"/>
    </xf>
    <xf numFmtId="38" fontId="38" fillId="17" borderId="0" applyNumberFormat="0" applyBorder="0" applyAlignment="0" applyProtection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0" fontId="38" fillId="42" borderId="17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9" fillId="0" borderId="23" applyNumberFormat="0" applyProtection="0">
      <alignment horizontal="left" vertical="center" indent="1"/>
    </xf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3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14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67" fillId="0" borderId="0" applyNumberFormat="0" applyFill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38" fontId="38" fillId="17" borderId="0" applyNumberFormat="0" applyBorder="0" applyAlignment="0" applyProtection="0"/>
    <xf numFmtId="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18" fillId="0" borderId="0" applyNumberFormat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38" fontId="6" fillId="0" borderId="0">
      <alignment horizontal="left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168" fontId="6" fillId="0" borderId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38" fontId="9" fillId="0" borderId="9" applyFill="0" applyBorder="0" applyAlignment="0" applyProtection="0">
      <protection locked="0"/>
    </xf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0" fontId="5" fillId="19" borderId="0" applyNumberFormat="0" applyBorder="0" applyAlignment="0" applyProtection="0"/>
    <xf numFmtId="17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3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168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168" fontId="6" fillId="0" borderId="0" applyFill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0" borderId="0"/>
    <xf numFmtId="0" fontId="5" fillId="21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168" fontId="6" fillId="0" borderId="0" applyFill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6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3" fontId="65" fillId="0" borderId="0" applyFont="0" applyFill="0" applyBorder="0" applyAlignment="0" applyProtection="0"/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169" fontId="6" fillId="0" borderId="0">
      <protection locked="0"/>
    </xf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5" fillId="0" borderId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9" borderId="0" applyNumberFormat="0" applyBorder="0" applyAlignment="0" applyProtection="0"/>
    <xf numFmtId="5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38" fontId="3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172" fontId="65" fillId="0" borderId="0" applyFont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0" fontId="5" fillId="1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5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5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168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65" fillId="0" borderId="0"/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3" fontId="65" fillId="0" borderId="0" applyFont="0" applyFill="0" applyBorder="0" applyAlignment="0" applyProtection="0"/>
    <xf numFmtId="0" fontId="5" fillId="0" borderId="0"/>
    <xf numFmtId="0" fontId="5" fillId="0" borderId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4" fontId="65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69" fontId="6" fillId="0" borderId="0">
      <protection locked="0"/>
    </xf>
    <xf numFmtId="171" fontId="6" fillId="0" borderId="1">
      <alignment horizontal="justify" vertical="top" wrapText="1"/>
    </xf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9" fontId="6" fillId="0" borderId="0">
      <protection locked="0"/>
    </xf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66" fillId="0" borderId="0" applyNumberFormat="0" applyFill="0" applyBorder="0" applyAlignment="0" applyProtection="0"/>
    <xf numFmtId="0" fontId="5" fillId="26" borderId="0" applyNumberFormat="0" applyBorder="0" applyAlignment="0" applyProtection="0"/>
    <xf numFmtId="3" fontId="65" fillId="0" borderId="0" applyFont="0" applyFill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6" fillId="0" borderId="0">
      <alignment horizontal="left" wrapText="1"/>
    </xf>
    <xf numFmtId="0" fontId="5" fillId="0" borderId="0"/>
    <xf numFmtId="0" fontId="66" fillId="0" borderId="0" applyNumberForma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4" fontId="65" fillId="0" borderId="0" applyFont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0" fontId="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17" fillId="0" borderId="0" applyNumberFormat="0" applyFill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6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0" borderId="0"/>
    <xf numFmtId="0" fontId="5" fillId="26" borderId="0" applyNumberFormat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2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6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10" fontId="38" fillId="42" borderId="17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0" borderId="0"/>
    <xf numFmtId="4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65" fillId="0" borderId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8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65" fillId="0" borderId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4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66" fillId="0" borderId="0" applyNumberFormat="0" applyFill="0" applyBorder="0" applyAlignment="0" applyProtection="0"/>
    <xf numFmtId="168" fontId="6" fillId="0" borderId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44" fillId="8" borderId="21" applyNumberFormat="0" applyFont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/>
    <xf numFmtId="0" fontId="6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65" fillId="0" borderId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2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171" fontId="6" fillId="0" borderId="1">
      <alignment horizontal="justify" vertical="top" wrapText="1"/>
    </xf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5" fillId="21" borderId="0" applyNumberFormat="0" applyBorder="0" applyAlignment="0" applyProtection="0"/>
    <xf numFmtId="3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172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3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0" applyFont="0" applyFill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6" fillId="0" borderId="0">
      <alignment horizontal="left" wrapText="1"/>
    </xf>
    <xf numFmtId="0" fontId="66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4" fontId="65" fillId="0" borderId="0" applyFont="0" applyFill="0" applyBorder="0" applyAlignment="0" applyProtection="0"/>
    <xf numFmtId="169" fontId="6" fillId="0" borderId="0">
      <protection locked="0"/>
    </xf>
    <xf numFmtId="0" fontId="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6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10" fontId="38" fillId="42" borderId="17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0" borderId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65" fillId="0" borderId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4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5" fontId="6" fillId="0" borderId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65" fillId="0" borderId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2" fontId="65" fillId="0" borderId="0" applyFont="0" applyFill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0" fontId="6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10" fontId="38" fillId="42" borderId="17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5" fontId="6" fillId="0" borderId="0" applyFill="0" applyBorder="0" applyAlignment="0" applyProtection="0"/>
    <xf numFmtId="168" fontId="6" fillId="0" borderId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10" fontId="38" fillId="42" borderId="17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7" fontId="6" fillId="0" borderId="0" applyFill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7" fontId="6" fillId="0" borderId="0" applyFill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34" fillId="20" borderId="0" applyNumberFormat="0" applyBorder="0" applyAlignment="0" applyProtection="0"/>
    <xf numFmtId="37" fontId="6" fillId="0" borderId="0" applyFill="0" applyBorder="0" applyAlignment="0" applyProtection="0"/>
    <xf numFmtId="0" fontId="45" fillId="34" borderId="0" applyNumberFormat="0" applyBorder="0" applyAlignment="0" applyProtection="0"/>
    <xf numFmtId="5" fontId="6" fillId="0" borderId="0" applyFill="0" applyBorder="0" applyAlignment="0" applyProtection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ill="0" applyBorder="0" applyAlignment="0" applyProtection="0"/>
    <xf numFmtId="0" fontId="50" fillId="22" borderId="0" applyNumberFormat="0" applyBorder="0" applyAlignment="0" applyProtection="0"/>
    <xf numFmtId="0" fontId="27" fillId="26" borderId="0" applyNumberFormat="0" applyBorder="0" applyAlignment="0" applyProtection="0"/>
    <xf numFmtId="37" fontId="6" fillId="0" borderId="0" applyFill="0" applyBorder="0" applyAlignment="0" applyProtection="0"/>
    <xf numFmtId="0" fontId="45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51" fillId="0" borderId="33" applyNumberFormat="0" applyFill="0" applyAlignment="0" applyProtection="0"/>
    <xf numFmtId="0" fontId="6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2" fillId="25" borderId="28" applyNumberFormat="0" applyAlignment="0" applyProtection="0"/>
    <xf numFmtId="0" fontId="44" fillId="28" borderId="0" applyNumberFormat="0" applyBorder="0" applyAlignment="0" applyProtection="0"/>
    <xf numFmtId="0" fontId="29" fillId="5" borderId="18" applyNumberFormat="0" applyAlignment="0" applyProtection="0"/>
    <xf numFmtId="0" fontId="61" fillId="0" borderId="34" applyNumberFormat="0" applyFill="0" applyAlignment="0" applyProtection="0"/>
    <xf numFmtId="0" fontId="53" fillId="0" borderId="35" applyNumberFormat="0" applyFill="0" applyAlignment="0" applyProtection="0"/>
    <xf numFmtId="0" fontId="62" fillId="0" borderId="36" applyNumberFormat="0" applyFill="0" applyAlignment="0" applyProtection="0"/>
    <xf numFmtId="0" fontId="54" fillId="5" borderId="0" applyNumberFormat="0" applyBorder="0" applyAlignment="0" applyProtection="0"/>
    <xf numFmtId="0" fontId="63" fillId="6" borderId="0" applyNumberFormat="0" applyBorder="0" applyAlignment="0" applyProtection="0"/>
    <xf numFmtId="0" fontId="5" fillId="0" borderId="0"/>
    <xf numFmtId="0" fontId="5" fillId="0" borderId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25" applyNumberFormat="0" applyFill="0" applyAlignment="0" applyProtection="0"/>
    <xf numFmtId="0" fontId="53" fillId="0" borderId="35" applyNumberFormat="0" applyFill="0" applyAlignment="0" applyProtection="0"/>
    <xf numFmtId="0" fontId="60" fillId="0" borderId="32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44" fillId="23" borderId="37" applyNumberFormat="0" applyFont="0" applyAlignment="0" applyProtection="0"/>
    <xf numFmtId="0" fontId="44" fillId="8" borderId="21" applyNumberFormat="0" applyFont="0" applyAlignment="0" applyProtection="0"/>
    <xf numFmtId="0" fontId="55" fillId="39" borderId="38" applyNumberFormat="0" applyAlignment="0" applyProtection="0"/>
    <xf numFmtId="0" fontId="30" fillId="40" borderId="19" applyNumberFormat="0" applyAlignment="0" applyProtection="0"/>
    <xf numFmtId="9" fontId="37" fillId="0" borderId="0"/>
    <xf numFmtId="171" fontId="6" fillId="0" borderId="1">
      <alignment horizontal="justify" vertical="top" wrapText="1"/>
    </xf>
    <xf numFmtId="0" fontId="18" fillId="0" borderId="0" applyNumberFormat="0" applyFill="0" applyBorder="0" applyAlignment="0" applyProtection="0"/>
    <xf numFmtId="38" fontId="6" fillId="0" borderId="0">
      <alignment horizontal="left" wrapText="1"/>
    </xf>
    <xf numFmtId="0" fontId="34" fillId="36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45" fillId="30" borderId="0" applyNumberFormat="0" applyBorder="0" applyAlignment="0" applyProtection="0"/>
    <xf numFmtId="0" fontId="34" fillId="10" borderId="0" applyNumberFormat="0" applyBorder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34" fillId="30" borderId="0" applyNumberFormat="0" applyBorder="0" applyAlignment="0" applyProtection="0"/>
    <xf numFmtId="0" fontId="51" fillId="0" borderId="33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0" borderId="40" applyNumberFormat="0" applyFill="0" applyAlignment="0" applyProtection="0"/>
    <xf numFmtId="0" fontId="45" fillId="21" borderId="0" applyNumberFormat="0" applyBorder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35" fillId="0" borderId="0"/>
    <xf numFmtId="0" fontId="54" fillId="5" borderId="0" applyNumberFormat="0" applyBorder="0" applyAlignment="0" applyProtection="0"/>
    <xf numFmtId="0" fontId="44" fillId="20" borderId="0" applyNumberFormat="0" applyBorder="0" applyAlignment="0" applyProtection="0"/>
    <xf numFmtId="171" fontId="6" fillId="0" borderId="1">
      <alignment horizontal="justify" vertical="top" wrapText="1"/>
    </xf>
    <xf numFmtId="0" fontId="60" fillId="0" borderId="32" applyNumberFormat="0" applyFill="0" applyAlignment="0" applyProtection="0"/>
    <xf numFmtId="0" fontId="55" fillId="39" borderId="38" applyNumberForma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4" fontId="65" fillId="0" borderId="0" applyFont="0" applyFill="0" applyBorder="0" applyAlignment="0" applyProtection="0"/>
    <xf numFmtId="9" fontId="3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9" fillId="0" borderId="31" applyNumberFormat="0" applyFill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34" fillId="38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0" fontId="64" fillId="0" borderId="0" applyNumberFormat="0" applyFill="0" applyBorder="0" applyAlignment="0" applyProtection="0"/>
    <xf numFmtId="169" fontId="6" fillId="0" borderId="0">
      <protection locked="0"/>
    </xf>
    <xf numFmtId="0" fontId="67" fillId="0" borderId="0" applyNumberFormat="0" applyFill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5" fillId="37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45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4" fillId="35" borderId="0" applyNumberFormat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0" fontId="45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5" fillId="33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34" fillId="26" borderId="0" applyNumberFormat="0" applyBorder="0" applyAlignment="0" applyProtection="0"/>
    <xf numFmtId="0" fontId="5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55" fillId="39" borderId="38" applyNumberFormat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34" fillId="20" borderId="0" applyNumberFormat="0" applyBorder="0" applyAlignment="0" applyProtection="0"/>
    <xf numFmtId="0" fontId="44" fillId="19" borderId="0" applyNumberFormat="0" applyBorder="0" applyAlignment="0" applyProtection="0"/>
    <xf numFmtId="0" fontId="59" fillId="0" borderId="31" applyNumberFormat="0" applyFill="0" applyAlignment="0" applyProtection="0"/>
    <xf numFmtId="0" fontId="5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5" borderId="0" applyNumberFormat="0" applyBorder="0" applyAlignment="0" applyProtection="0"/>
    <xf numFmtId="0" fontId="35" fillId="0" borderId="0"/>
    <xf numFmtId="0" fontId="45" fillId="21" borderId="0" applyNumberFormat="0" applyBorder="0" applyAlignment="0" applyProtection="0"/>
    <xf numFmtId="0" fontId="45" fillId="37" borderId="0" applyNumberFormat="0" applyBorder="0" applyAlignment="0" applyProtection="0"/>
    <xf numFmtId="0" fontId="44" fillId="27" borderId="0" applyNumberFormat="0" applyBorder="0" applyAlignment="0" applyProtection="0"/>
    <xf numFmtId="0" fontId="51" fillId="0" borderId="33" applyNumberFormat="0" applyFill="0" applyAlignment="0" applyProtection="0"/>
    <xf numFmtId="0" fontId="5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40" applyNumberFormat="0" applyFill="0" applyAlignment="0" applyProtection="0"/>
    <xf numFmtId="0" fontId="29" fillId="5" borderId="18" applyNumberFormat="0" applyAlignment="0" applyProtection="0"/>
    <xf numFmtId="0" fontId="44" fillId="21" borderId="0" applyNumberFormat="0" applyBorder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171" fontId="6" fillId="0" borderId="1">
      <alignment horizontal="justify" vertical="top" wrapText="1"/>
    </xf>
    <xf numFmtId="0" fontId="47" fillId="39" borderId="28" applyNumberFormat="0" applyAlignment="0" applyProtection="0"/>
    <xf numFmtId="0" fontId="65" fillId="0" borderId="25" applyNumberFormat="0" applyFont="0" applyFill="0" applyAlignment="0" applyProtection="0"/>
    <xf numFmtId="0" fontId="34" fillId="26" borderId="0" applyNumberFormat="0" applyBorder="0" applyAlignment="0" applyProtection="0"/>
    <xf numFmtId="0" fontId="48" fillId="41" borderId="29" applyNumberFormat="0" applyAlignment="0" applyProtection="0"/>
    <xf numFmtId="0" fontId="63" fillId="6" borderId="0" applyNumberFormat="0" applyBorder="0" applyAlignment="0" applyProtection="0"/>
    <xf numFmtId="0" fontId="44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4" fontId="65" fillId="0" borderId="0" applyFont="0" applyFill="0" applyBorder="0" applyAlignment="0" applyProtection="0"/>
    <xf numFmtId="0" fontId="62" fillId="0" borderId="36" applyNumberFormat="0" applyFill="0" applyAlignment="0" applyProtection="0"/>
    <xf numFmtId="0" fontId="45" fillId="29" borderId="0" applyNumberFormat="0" applyBorder="0" applyAlignment="0" applyProtection="0"/>
    <xf numFmtId="0" fontId="58" fillId="40" borderId="18" applyNumberFormat="0" applyAlignment="0" applyProtection="0"/>
    <xf numFmtId="0" fontId="53" fillId="0" borderId="35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44" fillId="8" borderId="21" applyNumberFormat="0" applyFont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5" fillId="23" borderId="0" applyNumberFormat="0" applyBorder="0" applyAlignment="0" applyProtection="0"/>
    <xf numFmtId="0" fontId="44" fillId="28" borderId="0" applyNumberFormat="0" applyBorder="0" applyAlignment="0" applyProtection="0"/>
    <xf numFmtId="0" fontId="6" fillId="0" borderId="25" applyNumberFormat="0" applyFill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171" fontId="6" fillId="0" borderId="1">
      <alignment horizontal="justify" vertical="top" wrapText="1"/>
    </xf>
    <xf numFmtId="0" fontId="52" fillId="25" borderId="28" applyNumberFormat="0" applyAlignment="0" applyProtection="0"/>
    <xf numFmtId="0" fontId="35" fillId="0" borderId="0"/>
    <xf numFmtId="0" fontId="34" fillId="35" borderId="0" applyNumberFormat="0" applyBorder="0" applyAlignment="0" applyProtection="0"/>
    <xf numFmtId="0" fontId="45" fillId="31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35" fillId="0" borderId="0"/>
    <xf numFmtId="0" fontId="45" fillId="37" borderId="0" applyNumberFormat="0" applyBorder="0" applyAlignment="0" applyProtection="0"/>
    <xf numFmtId="0" fontId="59" fillId="0" borderId="31" applyNumberFormat="0" applyFill="0" applyAlignment="0" applyProtection="0"/>
    <xf numFmtId="0" fontId="61" fillId="0" borderId="34" applyNumberFormat="0" applyFill="0" applyAlignment="0" applyProtection="0"/>
    <xf numFmtId="0" fontId="45" fillId="21" borderId="0" applyNumberFormat="0" applyBorder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27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28" borderId="0" applyNumberFormat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4" fillId="28" borderId="0" applyNumberFormat="0" applyBorder="0" applyAlignment="0" applyProtection="0"/>
    <xf numFmtId="0" fontId="44" fillId="26" borderId="0" applyNumberFormat="0" applyBorder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5" fillId="0" borderId="0"/>
    <xf numFmtId="0" fontId="5" fillId="0" borderId="0"/>
    <xf numFmtId="0" fontId="5" fillId="11" borderId="0" applyNumberFormat="0" applyBorder="0" applyAlignment="0" applyProtection="0"/>
    <xf numFmtId="0" fontId="59" fillId="0" borderId="31" applyNumberFormat="0" applyFill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59" fillId="0" borderId="31" applyNumberFormat="0" applyFill="0" applyAlignment="0" applyProtection="0"/>
    <xf numFmtId="0" fontId="35" fillId="0" borderId="0"/>
    <xf numFmtId="0" fontId="44" fillId="27" borderId="0" applyNumberFormat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45" fillId="31" borderId="0" applyNumberFormat="0" applyBorder="0" applyAlignment="0" applyProtection="0"/>
    <xf numFmtId="0" fontId="30" fillId="40" borderId="19" applyNumberFormat="0" applyAlignment="0" applyProtection="0"/>
    <xf numFmtId="0" fontId="44" fillId="20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52" fillId="25" borderId="28" applyNumberFormat="0" applyAlignment="0" applyProtection="0"/>
    <xf numFmtId="0" fontId="60" fillId="0" borderId="32" applyNumberFormat="0" applyFill="0" applyAlignment="0" applyProtection="0"/>
    <xf numFmtId="0" fontId="31" fillId="7" borderId="20" applyNumberFormat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5" fillId="31" borderId="0" applyNumberFormat="0" applyBorder="0" applyAlignment="0" applyProtection="0"/>
    <xf numFmtId="38" fontId="6" fillId="0" borderId="0">
      <alignment horizontal="left" wrapText="1"/>
    </xf>
    <xf numFmtId="0" fontId="65" fillId="0" borderId="25" applyNumberFormat="0" applyFont="0" applyFill="0" applyAlignment="0" applyProtection="0"/>
    <xf numFmtId="0" fontId="5" fillId="26" borderId="0" applyNumberFormat="0" applyBorder="0" applyAlignment="0" applyProtection="0"/>
    <xf numFmtId="0" fontId="3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3" fillId="0" borderId="35" applyNumberFormat="0" applyFill="0" applyAlignment="0" applyProtection="0"/>
    <xf numFmtId="0" fontId="4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8" fillId="40" borderId="18" applyNumberFormat="0" applyAlignment="0" applyProtection="0"/>
    <xf numFmtId="0" fontId="44" fillId="8" borderId="21" applyNumberFormat="0" applyFont="0" applyAlignment="0" applyProtection="0"/>
    <xf numFmtId="0" fontId="51" fillId="0" borderId="33" applyNumberFormat="0" applyFill="0" applyAlignment="0" applyProtection="0"/>
    <xf numFmtId="0" fontId="59" fillId="0" borderId="31" applyNumberFormat="0" applyFill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3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2" fillId="0" borderId="36" applyNumberFormat="0" applyFill="0" applyAlignment="0" applyProtection="0"/>
    <xf numFmtId="169" fontId="6" fillId="0" borderId="0">
      <protection locked="0"/>
    </xf>
    <xf numFmtId="0" fontId="67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5" fillId="34" borderId="0" applyNumberFormat="0" applyBorder="0" applyAlignment="0" applyProtection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44" fillId="23" borderId="37" applyNumberFormat="0" applyFon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9" fontId="37" fillId="0" borderId="0"/>
    <xf numFmtId="0" fontId="34" fillId="35" borderId="0" applyNumberFormat="0" applyBorder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35" fillId="0" borderId="0"/>
    <xf numFmtId="0" fontId="60" fillId="0" borderId="32" applyNumberFormat="0" applyFill="0" applyAlignment="0" applyProtection="0"/>
    <xf numFmtId="0" fontId="6" fillId="0" borderId="25" applyNumberFormat="0" applyFill="0" applyAlignment="0" applyProtection="0"/>
    <xf numFmtId="9" fontId="37" fillId="0" borderId="0"/>
    <xf numFmtId="0" fontId="30" fillId="40" borderId="19" applyNumberFormat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44" fillId="20" borderId="0" applyNumberFormat="0" applyBorder="0" applyAlignment="0" applyProtection="0"/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34" fillId="26" borderId="0" applyNumberFormat="0" applyBorder="0" applyAlignment="0" applyProtection="0"/>
    <xf numFmtId="4" fontId="6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44" fillId="23" borderId="37" applyNumberFormat="0" applyFont="0" applyAlignment="0" applyProtection="0"/>
    <xf numFmtId="0" fontId="60" fillId="0" borderId="32" applyNumberFormat="0" applyFill="0" applyAlignment="0" applyProtection="0"/>
    <xf numFmtId="0" fontId="4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40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8" fillId="40" borderId="18" applyNumberFormat="0" applyAlignment="0" applyProtection="0"/>
    <xf numFmtId="0" fontId="58" fillId="40" borderId="18" applyNumberFormat="0" applyAlignment="0" applyProtection="0"/>
    <xf numFmtId="0" fontId="51" fillId="0" borderId="33" applyNumberFormat="0" applyFill="0" applyAlignment="0" applyProtection="0"/>
    <xf numFmtId="0" fontId="5" fillId="26" borderId="0" applyNumberFormat="0" applyBorder="0" applyAlignment="0" applyProtection="0"/>
    <xf numFmtId="0" fontId="44" fillId="8" borderId="21" applyNumberFormat="0" applyFont="0" applyAlignment="0" applyProtection="0"/>
    <xf numFmtId="0" fontId="35" fillId="0" borderId="0"/>
    <xf numFmtId="0" fontId="31" fillId="7" borderId="20" applyNumberFormat="0" applyAlignment="0" applyProtection="0"/>
    <xf numFmtId="5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4" fillId="19" borderId="0" applyNumberFormat="0" applyBorder="0" applyAlignment="0" applyProtection="0"/>
    <xf numFmtId="0" fontId="34" fillId="21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171" fontId="6" fillId="0" borderId="1">
      <alignment horizontal="justify" vertical="top" wrapText="1"/>
    </xf>
    <xf numFmtId="0" fontId="44" fillId="24" borderId="0" applyNumberFormat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6" fillId="0" borderId="25" applyNumberFormat="0" applyFill="0" applyAlignment="0" applyProtection="0"/>
    <xf numFmtId="0" fontId="27" fillId="26" borderId="0" applyNumberFormat="0" applyBorder="0" applyAlignment="0" applyProtection="0"/>
    <xf numFmtId="0" fontId="5" fillId="23" borderId="0" applyNumberFormat="0" applyBorder="0" applyAlignment="0" applyProtection="0"/>
    <xf numFmtId="0" fontId="47" fillId="39" borderId="28" applyNumberFormat="0" applyAlignment="0" applyProtection="0"/>
    <xf numFmtId="0" fontId="31" fillId="7" borderId="20" applyNumberFormat="0" applyAlignment="0" applyProtection="0"/>
    <xf numFmtId="0" fontId="45" fillId="31" borderId="0" applyNumberFormat="0" applyBorder="0" applyAlignment="0" applyProtection="0"/>
    <xf numFmtId="0" fontId="44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4" fillId="8" borderId="21" applyNumberFormat="0" applyFont="0" applyAlignment="0" applyProtection="0"/>
    <xf numFmtId="0" fontId="48" fillId="41" borderId="29" applyNumberFormat="0" applyAlignment="0" applyProtection="0"/>
    <xf numFmtId="0" fontId="34" fillId="10" borderId="0" applyNumberFormat="0" applyBorder="0" applyAlignment="0" applyProtection="0"/>
    <xf numFmtId="0" fontId="44" fillId="24" borderId="0" applyNumberFormat="0" applyBorder="0" applyAlignment="0" applyProtection="0"/>
    <xf numFmtId="0" fontId="54" fillId="5" borderId="0" applyNumberFormat="0" applyBorder="0" applyAlignment="0" applyProtection="0"/>
    <xf numFmtId="0" fontId="53" fillId="0" borderId="35" applyNumberFormat="0" applyFill="0" applyAlignment="0" applyProtection="0"/>
    <xf numFmtId="0" fontId="5" fillId="26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35" borderId="0" applyNumberFormat="0" applyBorder="0" applyAlignment="0" applyProtection="0"/>
    <xf numFmtId="0" fontId="44" fillId="24" borderId="0" applyNumberFormat="0" applyBorder="0" applyAlignment="0" applyProtection="0"/>
    <xf numFmtId="0" fontId="52" fillId="25" borderId="28" applyNumberFormat="0" applyAlignment="0" applyProtection="0"/>
    <xf numFmtId="0" fontId="45" fillId="29" borderId="0" applyNumberFormat="0" applyBorder="0" applyAlignment="0" applyProtection="0"/>
    <xf numFmtId="0" fontId="45" fillId="34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28" fillId="24" borderId="0" applyNumberFormat="0" applyBorder="0" applyAlignment="0" applyProtection="0"/>
    <xf numFmtId="0" fontId="27" fillId="2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44" fillId="24" borderId="0" applyNumberFormat="0" applyBorder="0" applyAlignment="0" applyProtection="0"/>
    <xf numFmtId="169" fontId="6" fillId="0" borderId="0">
      <protection locked="0"/>
    </xf>
    <xf numFmtId="0" fontId="34" fillId="26" borderId="0" applyNumberFormat="0" applyBorder="0" applyAlignment="0" applyProtection="0"/>
    <xf numFmtId="9" fontId="37" fillId="0" borderId="0"/>
    <xf numFmtId="0" fontId="47" fillId="39" borderId="28" applyNumberFormat="0" applyAlignment="0" applyProtection="0"/>
    <xf numFmtId="0" fontId="5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2" fillId="25" borderId="28" applyNumberFormat="0" applyAlignment="0" applyProtection="0"/>
    <xf numFmtId="0" fontId="45" fillId="21" borderId="0" applyNumberFormat="0" applyBorder="0" applyAlignment="0" applyProtection="0"/>
    <xf numFmtId="0" fontId="30" fillId="40" borderId="19" applyNumberFormat="0" applyAlignment="0" applyProtection="0"/>
    <xf numFmtId="0" fontId="45" fillId="37" borderId="0" applyNumberFormat="0" applyBorder="0" applyAlignment="0" applyProtection="0"/>
    <xf numFmtId="0" fontId="62" fillId="0" borderId="36" applyNumberFormat="0" applyFill="0" applyAlignment="0" applyProtection="0"/>
    <xf numFmtId="0" fontId="5" fillId="11" borderId="0" applyNumberFormat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4" fontId="65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7" fillId="39" borderId="28" applyNumberFormat="0" applyAlignment="0" applyProtection="0"/>
    <xf numFmtId="169" fontId="6" fillId="0" borderId="0">
      <protection locked="0"/>
    </xf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5" fillId="0" borderId="25" applyNumberFormat="0" applyFont="0" applyFill="0" applyAlignment="0" applyProtection="0"/>
    <xf numFmtId="0" fontId="6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34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0" fontId="34" fillId="30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29" fillId="5" borderId="18" applyNumberFormat="0" applyAlignment="0" applyProtection="0"/>
    <xf numFmtId="0" fontId="34" fillId="20" borderId="0" applyNumberFormat="0" applyBorder="0" applyAlignment="0" applyProtection="0"/>
    <xf numFmtId="0" fontId="28" fillId="24" borderId="0" applyNumberFormat="0" applyBorder="0" applyAlignment="0" applyProtection="0"/>
    <xf numFmtId="0" fontId="34" fillId="30" borderId="0" applyNumberFormat="0" applyBorder="0" applyAlignment="0" applyProtection="0"/>
    <xf numFmtId="0" fontId="30" fillId="40" borderId="19" applyNumberFormat="0" applyAlignment="0" applyProtection="0"/>
    <xf numFmtId="0" fontId="44" fillId="8" borderId="21" applyNumberFormat="0" applyFont="0" applyAlignment="0" applyProtection="0"/>
    <xf numFmtId="0" fontId="44" fillId="19" borderId="0" applyNumberFormat="0" applyBorder="0" applyAlignment="0" applyProtection="0"/>
    <xf numFmtId="0" fontId="60" fillId="0" borderId="32" applyNumberFormat="0" applyFill="0" applyAlignment="0" applyProtection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7" fillId="39" borderId="28" applyNumberFormat="0" applyAlignment="0" applyProtection="0"/>
    <xf numFmtId="0" fontId="6" fillId="0" borderId="25" applyNumberFormat="0" applyFill="0" applyAlignment="0" applyProtection="0"/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61" fillId="0" borderId="34" applyNumberFormat="0" applyFill="0" applyAlignment="0" applyProtection="0"/>
    <xf numFmtId="0" fontId="44" fillId="25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5" fillId="0" borderId="0"/>
    <xf numFmtId="0" fontId="65" fillId="0" borderId="25" applyNumberFormat="0" applyFont="0" applyFill="0" applyAlignment="0" applyProtection="0"/>
    <xf numFmtId="0" fontId="5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3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0" fontId="6" fillId="0" borderId="25" applyNumberFormat="0" applyFill="0" applyAlignment="0" applyProtection="0"/>
    <xf numFmtId="0" fontId="45" fillId="34" borderId="0" applyNumberFormat="0" applyBorder="0" applyAlignment="0" applyProtection="0"/>
    <xf numFmtId="0" fontId="44" fillId="23" borderId="37" applyNumberFormat="0" applyFont="0" applyAlignment="0" applyProtection="0"/>
    <xf numFmtId="0" fontId="5" fillId="23" borderId="0" applyNumberFormat="0" applyBorder="0" applyAlignment="0" applyProtection="0"/>
    <xf numFmtId="0" fontId="48" fillId="41" borderId="29" applyNumberFormat="0" applyAlignment="0" applyProtection="0"/>
    <xf numFmtId="0" fontId="27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34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3" fillId="0" borderId="40" applyNumberFormat="0" applyFill="0" applyAlignment="0" applyProtection="0"/>
    <xf numFmtId="0" fontId="34" fillId="38" borderId="0" applyNumberFormat="0" applyBorder="0" applyAlignment="0" applyProtection="0"/>
    <xf numFmtId="0" fontId="62" fillId="0" borderId="36" applyNumberFormat="0" applyFill="0" applyAlignment="0" applyProtection="0"/>
    <xf numFmtId="0" fontId="34" fillId="28" borderId="0" applyNumberFormat="0" applyBorder="0" applyAlignment="0" applyProtection="0"/>
    <xf numFmtId="0" fontId="45" fillId="33" borderId="0" applyNumberFormat="0" applyBorder="0" applyAlignment="0" applyProtection="0"/>
    <xf numFmtId="0" fontId="34" fillId="28" borderId="0" applyNumberFormat="0" applyBorder="0" applyAlignment="0" applyProtection="0"/>
    <xf numFmtId="0" fontId="5" fillId="23" borderId="0" applyNumberFormat="0" applyBorder="0" applyAlignment="0" applyProtection="0"/>
    <xf numFmtId="0" fontId="50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45" fillId="21" borderId="0" applyNumberFormat="0" applyBorder="0" applyAlignment="0" applyProtection="0"/>
    <xf numFmtId="0" fontId="58" fillId="40" borderId="18" applyNumberFormat="0" applyAlignment="0" applyProtection="0"/>
    <xf numFmtId="0" fontId="35" fillId="0" borderId="0"/>
    <xf numFmtId="0" fontId="34" fillId="21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58" fillId="40" borderId="18" applyNumberFormat="0" applyAlignment="0" applyProtection="0"/>
    <xf numFmtId="0" fontId="60" fillId="0" borderId="32" applyNumberFormat="0" applyFill="0" applyAlignment="0" applyProtection="0"/>
    <xf numFmtId="0" fontId="65" fillId="0" borderId="25" applyNumberFormat="0" applyFont="0" applyFill="0" applyAlignment="0" applyProtection="0"/>
    <xf numFmtId="169" fontId="6" fillId="0" borderId="0">
      <protection locked="0"/>
    </xf>
    <xf numFmtId="0" fontId="62" fillId="0" borderId="36" applyNumberFormat="0" applyFill="0" applyAlignment="0" applyProtection="0"/>
    <xf numFmtId="37" fontId="6" fillId="0" borderId="0" applyFill="0" applyBorder="0" applyAlignment="0" applyProtection="0"/>
    <xf numFmtId="0" fontId="51" fillId="0" borderId="0" applyNumberFormat="0" applyFill="0" applyBorder="0" applyAlignment="0" applyProtection="0"/>
    <xf numFmtId="0" fontId="31" fillId="7" borderId="20" applyNumberFormat="0" applyAlignment="0" applyProtection="0"/>
    <xf numFmtId="0" fontId="44" fillId="27" borderId="0" applyNumberFormat="0" applyBorder="0" applyAlignment="0" applyProtection="0"/>
    <xf numFmtId="0" fontId="35" fillId="0" borderId="0"/>
    <xf numFmtId="0" fontId="45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1" fillId="0" borderId="33" applyNumberFormat="0" applyFill="0" applyAlignment="0" applyProtection="0"/>
    <xf numFmtId="0" fontId="34" fillId="30" borderId="0" applyNumberFormat="0" applyBorder="0" applyAlignment="0" applyProtection="0"/>
    <xf numFmtId="0" fontId="29" fillId="5" borderId="18" applyNumberFormat="0" applyAlignment="0" applyProtection="0"/>
    <xf numFmtId="0" fontId="44" fillId="21" borderId="0" applyNumberFormat="0" applyBorder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63" fillId="6" borderId="0" applyNumberFormat="0" applyBorder="0" applyAlignment="0" applyProtection="0"/>
    <xf numFmtId="0" fontId="5" fillId="23" borderId="0" applyNumberFormat="0" applyBorder="0" applyAlignment="0" applyProtection="0"/>
    <xf numFmtId="0" fontId="45" fillId="37" borderId="0" applyNumberFormat="0" applyBorder="0" applyAlignment="0" applyProtection="0"/>
    <xf numFmtId="169" fontId="6" fillId="0" borderId="0">
      <protection locked="0"/>
    </xf>
    <xf numFmtId="0" fontId="34" fillId="20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35" fillId="0" borderId="0"/>
    <xf numFmtId="0" fontId="34" fillId="28" borderId="0" applyNumberFormat="0" applyBorder="0" applyAlignment="0" applyProtection="0"/>
    <xf numFmtId="0" fontId="29" fillId="5" borderId="18" applyNumberFormat="0" applyAlignment="0" applyProtection="0"/>
    <xf numFmtId="0" fontId="34" fillId="28" borderId="0" applyNumberFormat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171" fontId="6" fillId="0" borderId="1">
      <alignment horizontal="justify" vertical="top" wrapText="1"/>
    </xf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45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40" borderId="19" applyNumberFormat="0" applyAlignment="0" applyProtection="0"/>
    <xf numFmtId="0" fontId="47" fillId="39" borderId="28" applyNumberFormat="0" applyAlignment="0" applyProtection="0"/>
    <xf numFmtId="0" fontId="34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4" fillId="23" borderId="37" applyNumberFormat="0" applyFont="0" applyAlignment="0" applyProtection="0"/>
    <xf numFmtId="0" fontId="34" fillId="10" borderId="0" applyNumberFormat="0" applyBorder="0" applyAlignment="0" applyProtection="0"/>
    <xf numFmtId="0" fontId="29" fillId="5" borderId="18" applyNumberFormat="0" applyAlignment="0" applyProtection="0"/>
    <xf numFmtId="0" fontId="47" fillId="39" borderId="28" applyNumberFormat="0" applyAlignment="0" applyProtection="0"/>
    <xf numFmtId="0" fontId="61" fillId="0" borderId="34" applyNumberFormat="0" applyFill="0" applyAlignment="0" applyProtection="0"/>
    <xf numFmtId="0" fontId="35" fillId="0" borderId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62" fillId="0" borderId="36" applyNumberFormat="0" applyFill="0" applyAlignment="0" applyProtection="0"/>
    <xf numFmtId="0" fontId="60" fillId="0" borderId="32" applyNumberFormat="0" applyFill="0" applyAlignment="0" applyProtection="0"/>
    <xf numFmtId="0" fontId="44" fillId="8" borderId="21" applyNumberFormat="0" applyFont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34" fillId="20" borderId="0" applyNumberFormat="0" applyBorder="0" applyAlignment="0" applyProtection="0"/>
    <xf numFmtId="0" fontId="59" fillId="0" borderId="31" applyNumberFormat="0" applyFill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44" fillId="19" borderId="0" applyNumberFormat="0" applyBorder="0" applyAlignment="0" applyProtection="0"/>
    <xf numFmtId="0" fontId="60" fillId="0" borderId="32" applyNumberFormat="0" applyFill="0" applyAlignment="0" applyProtection="0"/>
    <xf numFmtId="0" fontId="45" fillId="34" borderId="0" applyNumberFormat="0" applyBorder="0" applyAlignment="0" applyProtection="0"/>
    <xf numFmtId="0" fontId="4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" fillId="19" borderId="0" applyNumberFormat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5" fillId="27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58" fillId="40" borderId="18" applyNumberFormat="0" applyAlignment="0" applyProtection="0"/>
    <xf numFmtId="0" fontId="5" fillId="23" borderId="0" applyNumberFormat="0" applyBorder="0" applyAlignment="0" applyProtection="0"/>
    <xf numFmtId="0" fontId="29" fillId="5" borderId="18" applyNumberFormat="0" applyAlignment="0" applyProtection="0"/>
    <xf numFmtId="0" fontId="44" fillId="27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9" borderId="0" applyNumberFormat="0" applyBorder="0" applyAlignment="0" applyProtection="0"/>
    <xf numFmtId="0" fontId="34" fillId="35" borderId="0" applyNumberFormat="0" applyBorder="0" applyAlignment="0" applyProtection="0"/>
    <xf numFmtId="0" fontId="60" fillId="0" borderId="32" applyNumberFormat="0" applyFill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4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5" fillId="23" borderId="0" applyNumberFormat="0" applyBorder="0" applyAlignment="0" applyProtection="0"/>
    <xf numFmtId="0" fontId="29" fillId="5" borderId="18" applyNumberFormat="0" applyAlignment="0" applyProtection="0"/>
    <xf numFmtId="0" fontId="46" fillId="20" borderId="0" applyNumberFormat="0" applyBorder="0" applyAlignment="0" applyProtection="0"/>
    <xf numFmtId="0" fontId="50" fillId="22" borderId="0" applyNumberFormat="0" applyBorder="0" applyAlignment="0" applyProtection="0"/>
    <xf numFmtId="0" fontId="18" fillId="0" borderId="0" applyNumberFormat="0" applyFill="0" applyBorder="0" applyAlignment="0" applyProtection="0"/>
    <xf numFmtId="9" fontId="37" fillId="0" borderId="0"/>
    <xf numFmtId="0" fontId="55" fillId="39" borderId="38" applyNumberFormat="0" applyAlignment="0" applyProtection="0"/>
    <xf numFmtId="0" fontId="44" fillId="19" borderId="0" applyNumberFormat="0" applyBorder="0" applyAlignment="0" applyProtection="0"/>
    <xf numFmtId="0" fontId="45" fillId="37" borderId="0" applyNumberFormat="0" applyBorder="0" applyAlignment="0" applyProtection="0"/>
    <xf numFmtId="0" fontId="44" fillId="24" borderId="0" applyNumberFormat="0" applyBorder="0" applyAlignment="0" applyProtection="0"/>
    <xf numFmtId="0" fontId="4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1" fillId="0" borderId="0" applyNumberFormat="0" applyFill="0" applyBorder="0" applyAlignment="0" applyProtection="0"/>
    <xf numFmtId="0" fontId="31" fillId="7" borderId="20" applyNumberFormat="0" applyAlignment="0" applyProtection="0"/>
    <xf numFmtId="168" fontId="6" fillId="0" borderId="0" applyFill="0" applyBorder="0" applyAlignment="0" applyProtection="0"/>
    <xf numFmtId="0" fontId="6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27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46" fillId="20" borderId="0" applyNumberFormat="0" applyBorder="0" applyAlignment="0" applyProtection="0"/>
    <xf numFmtId="0" fontId="27" fillId="26" borderId="0" applyNumberFormat="0" applyBorder="0" applyAlignment="0" applyProtection="0"/>
    <xf numFmtId="0" fontId="45" fillId="31" borderId="0" applyNumberFormat="0" applyBorder="0" applyAlignment="0" applyProtection="0"/>
    <xf numFmtId="0" fontId="34" fillId="20" borderId="0" applyNumberFormat="0" applyBorder="0" applyAlignment="0" applyProtection="0"/>
    <xf numFmtId="0" fontId="5" fillId="11" borderId="0" applyNumberFormat="0" applyBorder="0" applyAlignment="0" applyProtection="0"/>
    <xf numFmtId="4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5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40" borderId="19" applyNumberFormat="0" applyAlignment="0" applyProtection="0"/>
    <xf numFmtId="0" fontId="44" fillId="25" borderId="0" applyNumberFormat="0" applyBorder="0" applyAlignment="0" applyProtection="0"/>
    <xf numFmtId="0" fontId="5" fillId="23" borderId="0" applyNumberFormat="0" applyBorder="0" applyAlignment="0" applyProtection="0"/>
    <xf numFmtId="0" fontId="61" fillId="0" borderId="34" applyNumberFormat="0" applyFill="0" applyAlignment="0" applyProtection="0"/>
    <xf numFmtId="0" fontId="44" fillId="18" borderId="0" applyNumberFormat="0" applyBorder="0" applyAlignment="0" applyProtection="0"/>
    <xf numFmtId="0" fontId="45" fillId="32" borderId="0" applyNumberFormat="0" applyBorder="0" applyAlignment="0" applyProtection="0"/>
    <xf numFmtId="0" fontId="4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44" fillId="23" borderId="37" applyNumberFormat="0" applyFont="0" applyAlignment="0" applyProtection="0"/>
    <xf numFmtId="0" fontId="3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47" fillId="39" borderId="28" applyNumberFormat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21" borderId="0" applyNumberFormat="0" applyBorder="0" applyAlignment="0" applyProtection="0"/>
    <xf numFmtId="0" fontId="35" fillId="0" borderId="0"/>
    <xf numFmtId="0" fontId="5" fillId="0" borderId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62" fillId="0" borderId="36" applyNumberFormat="0" applyFill="0" applyAlignment="0" applyProtection="0"/>
    <xf numFmtId="0" fontId="44" fillId="19" borderId="0" applyNumberFormat="0" applyBorder="0" applyAlignment="0" applyProtection="0"/>
    <xf numFmtId="171" fontId="6" fillId="0" borderId="1">
      <alignment horizontal="justify" vertical="top" wrapText="1"/>
    </xf>
    <xf numFmtId="0" fontId="5" fillId="5" borderId="0" applyNumberFormat="0" applyBorder="0" applyAlignment="0" applyProtection="0"/>
    <xf numFmtId="0" fontId="31" fillId="7" borderId="20" applyNumberFormat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0" borderId="0"/>
    <xf numFmtId="0" fontId="52" fillId="25" borderId="28" applyNumberFormat="0" applyAlignment="0" applyProtection="0"/>
    <xf numFmtId="0" fontId="44" fillId="23" borderId="37" applyNumberFormat="0" applyFont="0" applyAlignment="0" applyProtection="0"/>
    <xf numFmtId="0" fontId="60" fillId="0" borderId="32" applyNumberFormat="0" applyFill="0" applyAlignment="0" applyProtection="0"/>
    <xf numFmtId="0" fontId="30" fillId="40" borderId="19" applyNumberFormat="0" applyAlignment="0" applyProtection="0"/>
    <xf numFmtId="0" fontId="44" fillId="8" borderId="21" applyNumberFormat="0" applyFont="0" applyAlignment="0" applyProtection="0"/>
    <xf numFmtId="0" fontId="13" fillId="0" borderId="40" applyNumberFormat="0" applyFill="0" applyAlignment="0" applyProtection="0"/>
    <xf numFmtId="0" fontId="5" fillId="25" borderId="0" applyNumberFormat="0" applyBorder="0" applyAlignment="0" applyProtection="0"/>
    <xf numFmtId="0" fontId="31" fillId="7" borderId="20" applyNumberForma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2" fillId="25" borderId="28" applyNumberFormat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0" borderId="25" applyNumberFormat="0" applyFill="0" applyAlignment="0" applyProtection="0"/>
    <xf numFmtId="0" fontId="3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" fillId="0" borderId="0">
      <protection locked="0"/>
    </xf>
    <xf numFmtId="0" fontId="13" fillId="0" borderId="40" applyNumberFormat="0" applyFill="0" applyAlignment="0" applyProtection="0"/>
    <xf numFmtId="0" fontId="5" fillId="5" borderId="0" applyNumberFormat="0" applyBorder="0" applyAlignment="0" applyProtection="0"/>
    <xf numFmtId="0" fontId="55" fillId="39" borderId="38" applyNumberFormat="0" applyAlignment="0" applyProtection="0"/>
    <xf numFmtId="37" fontId="6" fillId="0" borderId="0" applyFill="0" applyBorder="0" applyAlignment="0" applyProtection="0"/>
    <xf numFmtId="9" fontId="37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45" fillId="27" borderId="0" applyNumberFormat="0" applyBorder="0" applyAlignment="0" applyProtection="0"/>
    <xf numFmtId="0" fontId="44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0" fontId="34" fillId="26" borderId="0" applyNumberFormat="0" applyBorder="0" applyAlignment="0" applyProtection="0"/>
    <xf numFmtId="0" fontId="60" fillId="0" borderId="32" applyNumberFormat="0" applyFill="0" applyAlignment="0" applyProtection="0"/>
    <xf numFmtId="0" fontId="44" fillId="19" borderId="0" applyNumberFormat="0" applyBorder="0" applyAlignment="0" applyProtection="0"/>
    <xf numFmtId="4" fontId="6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5" fillId="0" borderId="0"/>
    <xf numFmtId="169" fontId="6" fillId="0" borderId="0">
      <protection locked="0"/>
    </xf>
    <xf numFmtId="0" fontId="5" fillId="0" borderId="0"/>
    <xf numFmtId="4" fontId="65" fillId="0" borderId="0" applyFont="0" applyFill="0" applyBorder="0" applyAlignment="0" applyProtection="0"/>
    <xf numFmtId="0" fontId="45" fillId="32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0" borderId="0"/>
    <xf numFmtId="0" fontId="53" fillId="0" borderId="35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9" fontId="37" fillId="0" borderId="0"/>
    <xf numFmtId="0" fontId="27" fillId="26" borderId="0" applyNumberFormat="0" applyBorder="0" applyAlignment="0" applyProtection="0"/>
    <xf numFmtId="0" fontId="13" fillId="0" borderId="40" applyNumberFormat="0" applyFill="0" applyAlignment="0" applyProtection="0"/>
    <xf numFmtId="0" fontId="34" fillId="38" borderId="0" applyNumberFormat="0" applyBorder="0" applyAlignment="0" applyProtection="0"/>
    <xf numFmtId="0" fontId="13" fillId="0" borderId="40" applyNumberFormat="0" applyFill="0" applyAlignment="0" applyProtection="0"/>
    <xf numFmtId="0" fontId="34" fillId="21" borderId="0" applyNumberFormat="0" applyBorder="0" applyAlignment="0" applyProtection="0"/>
    <xf numFmtId="0" fontId="44" fillId="27" borderId="0" applyNumberFormat="0" applyBorder="0" applyAlignment="0" applyProtection="0"/>
    <xf numFmtId="0" fontId="4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45" fillId="37" borderId="0" applyNumberFormat="0" applyBorder="0" applyAlignment="0" applyProtection="0"/>
    <xf numFmtId="0" fontId="44" fillId="23" borderId="37" applyNumberFormat="0" applyFon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29" fillId="5" borderId="18" applyNumberFormat="0" applyAlignment="0" applyProtection="0"/>
    <xf numFmtId="0" fontId="63" fillId="6" borderId="0" applyNumberFormat="0" applyBorder="0" applyAlignment="0" applyProtection="0"/>
    <xf numFmtId="0" fontId="34" fillId="28" borderId="0" applyNumberFormat="0" applyBorder="0" applyAlignment="0" applyProtection="0"/>
    <xf numFmtId="0" fontId="5" fillId="0" borderId="0"/>
    <xf numFmtId="0" fontId="48" fillId="41" borderId="29" applyNumberFormat="0" applyAlignment="0" applyProtection="0"/>
    <xf numFmtId="0" fontId="45" fillId="31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52" fillId="25" borderId="28" applyNumberFormat="0" applyAlignment="0" applyProtection="0"/>
    <xf numFmtId="38" fontId="6" fillId="0" borderId="0">
      <alignment horizontal="left" wrapText="1"/>
    </xf>
    <xf numFmtId="0" fontId="17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5" fillId="20" borderId="0" applyNumberFormat="0" applyBorder="0" applyAlignment="0" applyProtection="0"/>
    <xf numFmtId="0" fontId="48" fillId="41" borderId="29" applyNumberFormat="0" applyAlignment="0" applyProtection="0"/>
    <xf numFmtId="0" fontId="5" fillId="23" borderId="0" applyNumberFormat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9" fontId="37" fillId="0" borderId="0"/>
    <xf numFmtId="0" fontId="45" fillId="21" borderId="0" applyNumberFormat="0" applyBorder="0" applyAlignment="0" applyProtection="0"/>
    <xf numFmtId="0" fontId="62" fillId="0" borderId="36" applyNumberFormat="0" applyFill="0" applyAlignment="0" applyProtection="0"/>
    <xf numFmtId="0" fontId="34" fillId="21" borderId="0" applyNumberFormat="0" applyBorder="0" applyAlignment="0" applyProtection="0"/>
    <xf numFmtId="0" fontId="34" fillId="38" borderId="0" applyNumberFormat="0" applyBorder="0" applyAlignment="0" applyProtection="0"/>
    <xf numFmtId="0" fontId="51" fillId="0" borderId="33" applyNumberFormat="0" applyFill="0" applyAlignment="0" applyProtection="0"/>
    <xf numFmtId="2" fontId="6" fillId="0" borderId="0" applyFill="0" applyBorder="0" applyAlignment="0" applyProtection="0"/>
    <xf numFmtId="0" fontId="45" fillId="30" borderId="0" applyNumberFormat="0" applyBorder="0" applyAlignment="0" applyProtection="0"/>
    <xf numFmtId="0" fontId="27" fillId="26" borderId="0" applyNumberFormat="0" applyBorder="0" applyAlignment="0" applyProtection="0"/>
    <xf numFmtId="0" fontId="5" fillId="23" borderId="0" applyNumberFormat="0" applyBorder="0" applyAlignment="0" applyProtection="0"/>
    <xf numFmtId="0" fontId="30" fillId="40" borderId="19" applyNumberFormat="0" applyAlignment="0" applyProtection="0"/>
    <xf numFmtId="0" fontId="5" fillId="20" borderId="0" applyNumberFormat="0" applyBorder="0" applyAlignment="0" applyProtection="0"/>
    <xf numFmtId="0" fontId="34" fillId="2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5" fillId="25" borderId="0" applyNumberFormat="0" applyBorder="0" applyAlignment="0" applyProtection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44" fillId="26" borderId="0" applyNumberFormat="0" applyBorder="0" applyAlignment="0" applyProtection="0"/>
    <xf numFmtId="0" fontId="34" fillId="38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8" fillId="41" borderId="29" applyNumberFormat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44" fillId="26" borderId="0" applyNumberFormat="0" applyBorder="0" applyAlignment="0" applyProtection="0"/>
    <xf numFmtId="0" fontId="34" fillId="10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34" fillId="38" borderId="0" applyNumberFormat="0" applyBorder="0" applyAlignment="0" applyProtection="0"/>
    <xf numFmtId="0" fontId="6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4" fillId="18" borderId="0" applyNumberFormat="0" applyBorder="0" applyAlignment="0" applyProtection="0"/>
    <xf numFmtId="0" fontId="5" fillId="23" borderId="0" applyNumberFormat="0" applyBorder="0" applyAlignment="0" applyProtection="0"/>
    <xf numFmtId="0" fontId="45" fillId="21" borderId="0" applyNumberFormat="0" applyBorder="0" applyAlignment="0" applyProtection="0"/>
    <xf numFmtId="0" fontId="44" fillId="28" borderId="0" applyNumberFormat="0" applyBorder="0" applyAlignment="0" applyProtection="0"/>
    <xf numFmtId="0" fontId="34" fillId="30" borderId="0" applyNumberFormat="0" applyBorder="0" applyAlignment="0" applyProtection="0"/>
    <xf numFmtId="0" fontId="45" fillId="32" borderId="0" applyNumberFormat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0" fontId="44" fillId="8" borderId="21" applyNumberFormat="0" applyFont="0" applyAlignment="0" applyProtection="0"/>
    <xf numFmtId="0" fontId="5" fillId="9" borderId="0" applyNumberFormat="0" applyBorder="0" applyAlignment="0" applyProtection="0"/>
    <xf numFmtId="0" fontId="58" fillId="40" borderId="18" applyNumberFormat="0" applyAlignment="0" applyProtection="0"/>
    <xf numFmtId="0" fontId="5" fillId="19" borderId="0" applyNumberFormat="0" applyBorder="0" applyAlignment="0" applyProtection="0"/>
    <xf numFmtId="0" fontId="5" fillId="0" borderId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51" fillId="0" borderId="33" applyNumberFormat="0" applyFill="0" applyAlignment="0" applyProtection="0"/>
    <xf numFmtId="0" fontId="44" fillId="23" borderId="37" applyNumberFormat="0" applyFont="0" applyAlignment="0" applyProtection="0"/>
    <xf numFmtId="0" fontId="5" fillId="26" borderId="0" applyNumberFormat="0" applyBorder="0" applyAlignment="0" applyProtection="0"/>
    <xf numFmtId="0" fontId="31" fillId="7" borderId="20" applyNumberFormat="0" applyAlignment="0" applyProtection="0"/>
    <xf numFmtId="0" fontId="35" fillId="0" borderId="0"/>
    <xf numFmtId="37" fontId="6" fillId="0" borderId="0" applyFill="0" applyBorder="0" applyAlignment="0" applyProtection="0"/>
    <xf numFmtId="0" fontId="51" fillId="0" borderId="33" applyNumberFormat="0" applyFill="0" applyAlignment="0" applyProtection="0"/>
    <xf numFmtId="0" fontId="49" fillId="0" borderId="0" applyNumberFormat="0" applyFill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38" fontId="6" fillId="0" borderId="0">
      <alignment horizontal="left" wrapText="1"/>
    </xf>
    <xf numFmtId="0" fontId="44" fillId="25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5" fillId="11" borderId="0" applyNumberFormat="0" applyBorder="0" applyAlignment="0" applyProtection="0"/>
    <xf numFmtId="0" fontId="28" fillId="24" borderId="0" applyNumberFormat="0" applyBorder="0" applyAlignment="0" applyProtection="0"/>
    <xf numFmtId="0" fontId="59" fillId="0" borderId="31" applyNumberFormat="0" applyFill="0" applyAlignment="0" applyProtection="0"/>
    <xf numFmtId="0" fontId="54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9" borderId="0" applyNumberFormat="0" applyBorder="0" applyAlignment="0" applyProtection="0"/>
    <xf numFmtId="9" fontId="37" fillId="0" borderId="0"/>
    <xf numFmtId="0" fontId="5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34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60" fillId="0" borderId="32" applyNumberFormat="0" applyFill="0" applyAlignment="0" applyProtection="0"/>
    <xf numFmtId="0" fontId="46" fillId="20" borderId="0" applyNumberFormat="0" applyBorder="0" applyAlignment="0" applyProtection="0"/>
    <xf numFmtId="0" fontId="29" fillId="5" borderId="18" applyNumberFormat="0" applyAlignment="0" applyProtection="0"/>
    <xf numFmtId="0" fontId="48" fillId="41" borderId="29" applyNumberFormat="0" applyAlignment="0" applyProtection="0"/>
    <xf numFmtId="0" fontId="30" fillId="40" borderId="19" applyNumberFormat="0" applyAlignment="0" applyProtection="0"/>
    <xf numFmtId="0" fontId="47" fillId="39" borderId="28" applyNumberFormat="0" applyAlignment="0" applyProtection="0"/>
    <xf numFmtId="0" fontId="5" fillId="23" borderId="0" applyNumberFormat="0" applyBorder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60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5" fillId="31" borderId="0" applyNumberFormat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48" fillId="41" borderId="29" applyNumberFormat="0" applyAlignment="0" applyProtection="0"/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34" applyNumberFormat="0" applyFill="0" applyAlignment="0" applyProtection="0"/>
    <xf numFmtId="0" fontId="45" fillId="31" borderId="0" applyNumberFormat="0" applyBorder="0" applyAlignment="0" applyProtection="0"/>
    <xf numFmtId="0" fontId="52" fillId="25" borderId="28" applyNumberFormat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6" fillId="0" borderId="25" applyNumberFormat="0" applyFill="0" applyAlignment="0" applyProtection="0"/>
    <xf numFmtId="0" fontId="45" fillId="33" borderId="0" applyNumberFormat="0" applyBorder="0" applyAlignment="0" applyProtection="0"/>
    <xf numFmtId="0" fontId="55" fillId="39" borderId="38" applyNumberFormat="0" applyAlignment="0" applyProtection="0"/>
    <xf numFmtId="0" fontId="35" fillId="0" borderId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8" fillId="40" borderId="18" applyNumberFormat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7" borderId="0" applyNumberFormat="0" applyBorder="0" applyAlignment="0" applyProtection="0"/>
    <xf numFmtId="0" fontId="44" fillId="27" borderId="0" applyNumberFormat="0" applyBorder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49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31" fillId="7" borderId="20" applyNumberFormat="0" applyAlignment="0" applyProtection="0"/>
    <xf numFmtId="0" fontId="5" fillId="25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" fillId="21" borderId="0" applyNumberFormat="0" applyBorder="0" applyAlignment="0" applyProtection="0"/>
    <xf numFmtId="0" fontId="60" fillId="0" borderId="32" applyNumberFormat="0" applyFill="0" applyAlignment="0" applyProtection="0"/>
    <xf numFmtId="0" fontId="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9" borderId="0" applyNumberFormat="0" applyBorder="0" applyAlignment="0" applyProtection="0"/>
    <xf numFmtId="0" fontId="44" fillId="21" borderId="0" applyNumberFormat="0" applyBorder="0" applyAlignment="0" applyProtection="0"/>
    <xf numFmtId="0" fontId="34" fillId="21" borderId="0" applyNumberFormat="0" applyBorder="0" applyAlignment="0" applyProtection="0"/>
    <xf numFmtId="0" fontId="50" fillId="22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13" fillId="0" borderId="40" applyNumberFormat="0" applyFill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8" fillId="41" borderId="29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57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0" borderId="0"/>
    <xf numFmtId="0" fontId="46" fillId="20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30" borderId="0" applyNumberFormat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6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45" fillId="37" borderId="0" applyNumberFormat="0" applyBorder="0" applyAlignment="0" applyProtection="0"/>
    <xf numFmtId="0" fontId="44" fillId="21" borderId="0" applyNumberFormat="0" applyBorder="0" applyAlignment="0" applyProtection="0"/>
    <xf numFmtId="168" fontId="6" fillId="0" borderId="0" applyFill="0" applyBorder="0" applyAlignment="0" applyProtection="0"/>
    <xf numFmtId="0" fontId="34" fillId="38" borderId="0" applyNumberFormat="0" applyBorder="0" applyAlignment="0" applyProtection="0"/>
    <xf numFmtId="0" fontId="44" fillId="22" borderId="0" applyNumberFormat="0" applyBorder="0" applyAlignment="0" applyProtection="0"/>
    <xf numFmtId="0" fontId="60" fillId="0" borderId="32" applyNumberFormat="0" applyFill="0" applyAlignment="0" applyProtection="0"/>
    <xf numFmtId="5" fontId="6" fillId="0" borderId="0" applyFill="0" applyBorder="0" applyAlignment="0" applyProtection="0"/>
    <xf numFmtId="0" fontId="45" fillId="32" borderId="0" applyNumberFormat="0" applyBorder="0" applyAlignment="0" applyProtection="0"/>
    <xf numFmtId="0" fontId="52" fillId="25" borderId="28" applyNumberFormat="0" applyAlignment="0" applyProtection="0"/>
    <xf numFmtId="0" fontId="5" fillId="21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45" fillId="34" borderId="0" applyNumberFormat="0" applyBorder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45" fillId="21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/>
    <xf numFmtId="0" fontId="44" fillId="24" borderId="0" applyNumberFormat="0" applyBorder="0" applyAlignment="0" applyProtection="0"/>
    <xf numFmtId="0" fontId="44" fillId="20" borderId="0" applyNumberFormat="0" applyBorder="0" applyAlignment="0" applyProtection="0"/>
    <xf numFmtId="0" fontId="45" fillId="30" borderId="0" applyNumberFormat="0" applyBorder="0" applyAlignment="0" applyProtection="0"/>
    <xf numFmtId="0" fontId="44" fillId="20" borderId="0" applyNumberFormat="0" applyBorder="0" applyAlignment="0" applyProtection="0"/>
    <xf numFmtId="0" fontId="34" fillId="36" borderId="0" applyNumberFormat="0" applyBorder="0" applyAlignment="0" applyProtection="0"/>
    <xf numFmtId="0" fontId="45" fillId="34" borderId="0" applyNumberFormat="0" applyBorder="0" applyAlignment="0" applyProtection="0"/>
    <xf numFmtId="0" fontId="6" fillId="0" borderId="25" applyNumberFormat="0" applyFill="0" applyAlignment="0" applyProtection="0"/>
    <xf numFmtId="0" fontId="4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0" fillId="22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27" borderId="0" applyNumberFormat="0" applyBorder="0" applyAlignment="0" applyProtection="0"/>
    <xf numFmtId="0" fontId="60" fillId="0" borderId="32" applyNumberFormat="0" applyFill="0" applyAlignment="0" applyProtection="0"/>
    <xf numFmtId="0" fontId="13" fillId="0" borderId="40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62" fillId="0" borderId="36" applyNumberFormat="0" applyFill="0" applyAlignment="0" applyProtection="0"/>
    <xf numFmtId="5" fontId="6" fillId="0" borderId="0" applyFill="0" applyBorder="0" applyAlignment="0" applyProtection="0"/>
    <xf numFmtId="0" fontId="45" fillId="34" borderId="0" applyNumberFormat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34" fillId="36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5" fillId="0" borderId="0"/>
    <xf numFmtId="0" fontId="6" fillId="0" borderId="25" applyNumberFormat="0" applyFill="0" applyAlignment="0" applyProtection="0"/>
    <xf numFmtId="0" fontId="44" fillId="27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168" fontId="6" fillId="0" borderId="0" applyFill="0" applyBorder="0" applyAlignment="0" applyProtection="0"/>
    <xf numFmtId="0" fontId="34" fillId="38" borderId="0" applyNumberFormat="0" applyBorder="0" applyAlignment="0" applyProtection="0"/>
    <xf numFmtId="0" fontId="44" fillId="22" borderId="0" applyNumberFormat="0" applyBorder="0" applyAlignment="0" applyProtection="0"/>
    <xf numFmtId="0" fontId="34" fillId="20" borderId="0" applyNumberFormat="0" applyBorder="0" applyAlignment="0" applyProtection="0"/>
    <xf numFmtId="5" fontId="6" fillId="0" borderId="0" applyFill="0" applyBorder="0" applyAlignment="0" applyProtection="0"/>
    <xf numFmtId="0" fontId="45" fillId="32" borderId="0" applyNumberFormat="0" applyBorder="0" applyAlignment="0" applyProtection="0"/>
    <xf numFmtId="0" fontId="5" fillId="21" borderId="0" applyNumberFormat="0" applyBorder="0" applyAlignment="0" applyProtection="0"/>
    <xf numFmtId="0" fontId="34" fillId="26" borderId="0" applyNumberFormat="0" applyBorder="0" applyAlignment="0" applyProtection="0"/>
    <xf numFmtId="0" fontId="5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 applyNumberFormat="0" applyFill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5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4" fontId="9" fillId="0" borderId="23" applyNumberFormat="0" applyProtection="0">
      <alignment horizontal="left" vertical="center" indent="1"/>
    </xf>
    <xf numFmtId="0" fontId="69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4" fontId="9" fillId="0" borderId="23" applyNumberFormat="0" applyProtection="0">
      <alignment horizontal="left" vertical="center" indent="1"/>
    </xf>
    <xf numFmtId="0" fontId="69" fillId="0" borderId="0"/>
    <xf numFmtId="4" fontId="9" fillId="0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9" fillId="0" borderId="2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0" fontId="6" fillId="0" borderId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0" fontId="69" fillId="0" borderId="0"/>
    <xf numFmtId="0" fontId="6" fillId="0" borderId="0"/>
    <xf numFmtId="4" fontId="10" fillId="5" borderId="23" applyNumberFormat="0" applyProtection="0">
      <alignment vertical="center"/>
    </xf>
    <xf numFmtId="4" fontId="10" fillId="4" borderId="23" applyNumberFormat="0" applyProtection="0">
      <alignment horizontal="left" vertical="center" indent="1"/>
    </xf>
    <xf numFmtId="4" fontId="10" fillId="3" borderId="23" applyNumberFormat="0" applyProtection="0"/>
    <xf numFmtId="4" fontId="9" fillId="0" borderId="23" applyNumberFormat="0" applyProtection="0">
      <alignment horizontal="right" vertical="center"/>
    </xf>
    <xf numFmtId="4" fontId="9" fillId="0" borderId="23" applyNumberFormat="0" applyProtection="0">
      <alignment horizontal="left" vertical="center" indent="1"/>
    </xf>
    <xf numFmtId="0" fontId="9" fillId="3" borderId="23" applyNumberFormat="0" applyProtection="0">
      <alignment horizontal="left" vertical="top"/>
    </xf>
    <xf numFmtId="4" fontId="9" fillId="44" borderId="4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0" fontId="5" fillId="0" borderId="0"/>
    <xf numFmtId="0" fontId="65" fillId="0" borderId="0"/>
    <xf numFmtId="4" fontId="65" fillId="0" borderId="0" applyFont="0" applyFill="0" applyBorder="0" applyAlignment="0" applyProtection="0"/>
    <xf numFmtId="0" fontId="69" fillId="0" borderId="0"/>
    <xf numFmtId="9" fontId="5" fillId="0" borderId="0" applyFont="0" applyFill="0" applyBorder="0" applyAlignment="0" applyProtection="0"/>
    <xf numFmtId="0" fontId="65" fillId="0" borderId="0"/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2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0" fontId="69" fillId="0" borderId="0"/>
    <xf numFmtId="0" fontId="6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44" borderId="43" applyNumberFormat="0" applyProtection="0">
      <alignment horizontal="left" vertical="center" indent="1"/>
    </xf>
    <xf numFmtId="0" fontId="69" fillId="0" borderId="0"/>
    <xf numFmtId="4" fontId="9" fillId="44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/>
    <xf numFmtId="9" fontId="5" fillId="0" borderId="0" applyFont="0" applyFill="0" applyBorder="0" applyAlignment="0" applyProtection="0"/>
    <xf numFmtId="4" fontId="9" fillId="44" borderId="42" applyNumberFormat="0" applyProtection="0">
      <alignment horizontal="left" vertical="center" indent="1"/>
    </xf>
    <xf numFmtId="4" fontId="9" fillId="44" borderId="4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2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44" borderId="42" applyNumberFormat="0" applyProtection="0">
      <alignment horizontal="left" vertical="center" indent="1"/>
    </xf>
    <xf numFmtId="0" fontId="69" fillId="0" borderId="0"/>
    <xf numFmtId="0" fontId="69" fillId="0" borderId="0"/>
    <xf numFmtId="0" fontId="69" fillId="0" borderId="0"/>
    <xf numFmtId="4" fontId="9" fillId="0" borderId="42" applyNumberFormat="0" applyProtection="0">
      <alignment horizontal="left" vertical="center" indent="1"/>
    </xf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right" vertical="center"/>
    </xf>
    <xf numFmtId="4" fontId="10" fillId="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10" fillId="3" borderId="43" applyNumberForma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0" fontId="9" fillId="3" borderId="43" applyNumberFormat="0" applyProtection="0">
      <alignment horizontal="left" vertical="top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10" fillId="3" borderId="43" applyNumberForma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0" fillId="3" borderId="57" applyNumberFormat="0" applyProtection="0"/>
    <xf numFmtId="0" fontId="9" fillId="3" borderId="57" applyNumberFormat="0" applyProtection="0">
      <alignment horizontal="left" vertical="top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right" vertical="center"/>
    </xf>
    <xf numFmtId="4" fontId="10" fillId="4" borderId="57" applyNumberFormat="0" applyProtection="0">
      <alignment horizontal="left" vertical="center" indent="1"/>
    </xf>
    <xf numFmtId="4" fontId="10" fillId="5" borderId="57" applyNumberFormat="0" applyProtection="0">
      <alignment vertical="center"/>
    </xf>
    <xf numFmtId="4" fontId="10" fillId="5" borderId="57" applyNumberFormat="0" applyProtection="0">
      <alignment vertical="center"/>
    </xf>
    <xf numFmtId="4" fontId="10" fillId="4" borderId="57" applyNumberFormat="0" applyProtection="0">
      <alignment horizontal="left" vertical="center" indent="1"/>
    </xf>
    <xf numFmtId="4" fontId="10" fillId="3" borderId="57" applyNumberFormat="0" applyProtection="0"/>
    <xf numFmtId="4" fontId="9" fillId="0" borderId="57" applyNumberFormat="0" applyProtection="0">
      <alignment horizontal="right" vertical="center"/>
    </xf>
    <xf numFmtId="4" fontId="9" fillId="0" borderId="57" applyNumberFormat="0" applyProtection="0">
      <alignment horizontal="left" vertical="center" indent="1"/>
    </xf>
    <xf numFmtId="0" fontId="9" fillId="3" borderId="57" applyNumberFormat="0" applyProtection="0">
      <alignment horizontal="left" vertical="top"/>
    </xf>
    <xf numFmtId="171" fontId="6" fillId="0" borderId="53">
      <alignment horizontal="justify" vertical="top" wrapText="1"/>
    </xf>
    <xf numFmtId="4" fontId="9" fillId="0" borderId="57" applyNumberFormat="0" applyProtection="0">
      <alignment horizontal="left" vertical="center" inden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0" fontId="47" fillId="39" borderId="59" applyNumberFormat="0" applyAlignment="0" applyProtection="0"/>
    <xf numFmtId="0" fontId="44" fillId="23" borderId="61" applyNumberFormat="0" applyFont="0" applyAlignment="0" applyProtection="0"/>
    <xf numFmtId="0" fontId="39" fillId="0" borderId="60"/>
    <xf numFmtId="0" fontId="52" fillId="25" borderId="59" applyNumberFormat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0" fontId="40" fillId="43" borderId="60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0" fontId="39" fillId="0" borderId="60"/>
    <xf numFmtId="0" fontId="40" fillId="0" borderId="60"/>
    <xf numFmtId="0" fontId="47" fillId="39" borderId="59" applyNumberFormat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39" fillId="0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40" fillId="43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4" fontId="9" fillId="0" borderId="57" applyNumberFormat="0" applyProtection="0">
      <alignment horizontal="left" vertical="center" inden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0" fontId="39" fillId="0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0" fontId="40" fillId="0" borderId="63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0" fontId="52" fillId="25" borderId="59" applyNumberFormat="0" applyAlignment="0" applyProtection="0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0" fontId="44" fillId="23" borderId="61" applyNumberFormat="0" applyFon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0" fontId="52" fillId="25" borderId="59" applyNumberFormat="0" applyAlignment="0" applyProtection="0"/>
    <xf numFmtId="0" fontId="47" fillId="39" borderId="59" applyNumberFormat="0" applyAlignment="0" applyProtection="0"/>
    <xf numFmtId="0" fontId="52" fillId="25" borderId="59" applyNumberFormat="0" applyAlignment="0" applyProtection="0"/>
    <xf numFmtId="0" fontId="47" fillId="39" borderId="59" applyNumberFormat="0" applyAlignment="0" applyProtection="0"/>
    <xf numFmtId="10" fontId="38" fillId="42" borderId="62" applyNumberFormat="0" applyBorder="0" applyAlignment="0" applyProtection="0"/>
    <xf numFmtId="0" fontId="47" fillId="39" borderId="59" applyNumberFormat="0" applyAlignment="0" applyProtection="0"/>
    <xf numFmtId="0" fontId="44" fillId="23" borderId="61" applyNumberFormat="0" applyFon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0" fontId="44" fillId="23" borderId="61" applyNumberFormat="0" applyFont="0" applyAlignment="0" applyProtection="0"/>
    <xf numFmtId="0" fontId="47" fillId="39" borderId="59" applyNumberFormat="0" applyAlignment="0" applyProtection="0"/>
    <xf numFmtId="171" fontId="6" fillId="0" borderId="53">
      <alignment horizontal="justify" vertical="top" wrapText="1"/>
    </xf>
    <xf numFmtId="0" fontId="44" fillId="23" borderId="61" applyNumberFormat="0" applyFont="0" applyAlignment="0" applyProtection="0"/>
    <xf numFmtId="0" fontId="47" fillId="39" borderId="59" applyNumberFormat="0" applyAlignment="0" applyProtection="0"/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0" fontId="44" fillId="23" borderId="61" applyNumberFormat="0" applyFont="0" applyAlignment="0" applyProtection="0"/>
    <xf numFmtId="0" fontId="52" fillId="25" borderId="59" applyNumberFormat="0" applyAlignment="0" applyProtection="0"/>
    <xf numFmtId="0" fontId="44" fillId="23" borderId="61" applyNumberFormat="0" applyFont="0" applyAlignment="0" applyProtection="0"/>
    <xf numFmtId="0" fontId="52" fillId="25" borderId="59" applyNumberFormat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0" fontId="44" fillId="23" borderId="61" applyNumberFormat="0" applyFont="0" applyAlignment="0" applyProtection="0"/>
    <xf numFmtId="0" fontId="47" fillId="39" borderId="59" applyNumberFormat="0" applyAlignment="0" applyProtection="0"/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4" fontId="9" fillId="44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10" fillId="5" borderId="57" applyNumberFormat="0" applyProtection="0">
      <alignment vertical="center"/>
    </xf>
    <xf numFmtId="4" fontId="10" fillId="4" borderId="57" applyNumberFormat="0" applyProtection="0">
      <alignment horizontal="left" vertical="center" indent="1"/>
    </xf>
    <xf numFmtId="4" fontId="10" fillId="3" borderId="57" applyNumberFormat="0" applyProtection="0"/>
    <xf numFmtId="4" fontId="9" fillId="0" borderId="57" applyNumberFormat="0" applyProtection="0">
      <alignment horizontal="right" vertical="center"/>
    </xf>
    <xf numFmtId="4" fontId="9" fillId="0" borderId="57" applyNumberFormat="0" applyProtection="0">
      <alignment horizontal="left" vertical="center" indent="1"/>
    </xf>
    <xf numFmtId="0" fontId="9" fillId="3" borderId="57" applyNumberFormat="0" applyProtection="0">
      <alignment horizontal="left" vertical="top"/>
    </xf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0" fontId="6" fillId="0" borderId="0"/>
    <xf numFmtId="0" fontId="92" fillId="47" borderId="0" applyNumberFormat="0" applyBorder="0" applyAlignment="0" applyProtection="0"/>
    <xf numFmtId="0" fontId="47" fillId="39" borderId="94" applyNumberFormat="0" applyAlignment="0" applyProtection="0"/>
    <xf numFmtId="43" fontId="6" fillId="0" borderId="0" applyFont="0" applyFill="0" applyBorder="0" applyAlignment="0" applyProtection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68" fillId="0" borderId="0" applyFont="0" applyFill="0" applyBorder="0" applyAlignment="0" applyProtection="0"/>
    <xf numFmtId="178" fontId="81" fillId="0" borderId="0" applyFont="0" applyFill="0" applyBorder="0" applyProtection="0">
      <alignment horizontal="right"/>
    </xf>
    <xf numFmtId="172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left"/>
    </xf>
    <xf numFmtId="0" fontId="82" fillId="0" borderId="0"/>
    <xf numFmtId="0" fontId="18" fillId="0" borderId="95" applyNumberFormat="0" applyAlignment="0" applyProtection="0">
      <alignment horizontal="left" vertical="center"/>
    </xf>
    <xf numFmtId="0" fontId="18" fillId="0" borderId="96">
      <alignment horizontal="left" vertic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0" fontId="38" fillId="42" borderId="97" applyNumberFormat="0" applyBorder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9" fontId="6" fillId="0" borderId="0"/>
    <xf numFmtId="173" fontId="73" fillId="0" borderId="0" applyNumberFormat="0" applyFill="0" applyBorder="0" applyAlignment="0" applyProtection="0"/>
    <xf numFmtId="37" fontId="21" fillId="0" borderId="0" applyNumberFormat="0" applyFill="0" applyBorder="0"/>
    <xf numFmtId="0" fontId="38" fillId="0" borderId="98" applyNumberFormat="0" applyBorder="0" applyAlignment="0"/>
    <xf numFmtId="180" fontId="6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6" fillId="0" borderId="0"/>
    <xf numFmtId="0" fontId="6" fillId="0" borderId="0"/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41" fontId="6" fillId="0" borderId="0"/>
    <xf numFmtId="41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80" fillId="0" borderId="0"/>
    <xf numFmtId="0" fontId="6" fillId="0" borderId="0"/>
    <xf numFmtId="0" fontId="68" fillId="0" borderId="0"/>
    <xf numFmtId="0" fontId="6" fillId="23" borderId="99" applyNumberFormat="0" applyFont="0" applyAlignment="0" applyProtection="0"/>
    <xf numFmtId="0" fontId="6" fillId="23" borderId="99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181" fontId="68" fillId="0" borderId="0" applyFont="0" applyFill="0" applyBorder="0" applyProtection="0"/>
    <xf numFmtId="0" fontId="55" fillId="39" borderId="100" applyNumberFormat="0" applyAlignment="0" applyProtection="0"/>
    <xf numFmtId="12" fontId="18" fillId="48" borderId="92">
      <alignment horizontal="left"/>
    </xf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5" borderId="101" applyNumberFormat="0" applyProtection="0">
      <alignment vertical="center"/>
    </xf>
    <xf numFmtId="4" fontId="87" fillId="4" borderId="101" applyNumberFormat="0" applyProtection="0">
      <alignment vertical="center"/>
    </xf>
    <xf numFmtId="4" fontId="10" fillId="4" borderId="101" applyNumberFormat="0" applyProtection="0">
      <alignment vertical="center"/>
    </xf>
    <xf numFmtId="0" fontId="10" fillId="4" borderId="101" applyNumberFormat="0" applyProtection="0">
      <alignment horizontal="left" vertical="top" indent="1"/>
    </xf>
    <xf numFmtId="4" fontId="10" fillId="3" borderId="0" applyNumberFormat="0" applyProtection="0">
      <alignment horizontal="left" vertical="center" indent="1"/>
    </xf>
    <xf numFmtId="4" fontId="10" fillId="3" borderId="101" applyNumberFormat="0" applyProtection="0"/>
    <xf numFmtId="4" fontId="10" fillId="3" borderId="102" applyNumberFormat="0" applyProtection="0">
      <alignment vertical="center"/>
    </xf>
    <xf numFmtId="4" fontId="9" fillId="20" borderId="101" applyNumberFormat="0" applyProtection="0">
      <alignment horizontal="right" vertical="center"/>
    </xf>
    <xf numFmtId="4" fontId="9" fillId="21" borderId="101" applyNumberFormat="0" applyProtection="0">
      <alignment horizontal="right" vertical="center"/>
    </xf>
    <xf numFmtId="4" fontId="9" fillId="36" borderId="101" applyNumberFormat="0" applyProtection="0">
      <alignment horizontal="right" vertical="center"/>
    </xf>
    <xf numFmtId="4" fontId="9" fillId="28" borderId="101" applyNumberFormat="0" applyProtection="0">
      <alignment horizontal="right" vertical="center"/>
    </xf>
    <xf numFmtId="4" fontId="9" fillId="33" borderId="101" applyNumberFormat="0" applyProtection="0">
      <alignment horizontal="right" vertical="center"/>
    </xf>
    <xf numFmtId="4" fontId="9" fillId="30" borderId="101" applyNumberFormat="0" applyProtection="0">
      <alignment horizontal="right" vertical="center"/>
    </xf>
    <xf numFmtId="4" fontId="9" fillId="37" borderId="101" applyNumberFormat="0" applyProtection="0">
      <alignment horizontal="right" vertical="center"/>
    </xf>
    <xf numFmtId="4" fontId="9" fillId="49" borderId="101" applyNumberFormat="0" applyProtection="0">
      <alignment horizontal="right" vertical="center"/>
    </xf>
    <xf numFmtId="4" fontId="9" fillId="27" borderId="101" applyNumberFormat="0" applyProtection="0">
      <alignment horizontal="right" vertical="center"/>
    </xf>
    <xf numFmtId="4" fontId="9" fillId="13" borderId="0" applyNumberFormat="0" applyProtection="0">
      <alignment horizontal="left" vertical="center" indent="1"/>
    </xf>
    <xf numFmtId="4" fontId="9" fillId="13" borderId="0" applyNumberFormat="0" applyProtection="0">
      <alignment horizontal="left" indent="1"/>
    </xf>
    <xf numFmtId="4" fontId="88" fillId="50" borderId="0" applyNumberFormat="0" applyProtection="0">
      <alignment horizontal="left" vertical="center" indent="1"/>
    </xf>
    <xf numFmtId="4" fontId="9" fillId="51" borderId="101" applyNumberFormat="0" applyProtection="0">
      <alignment horizontal="right" vertical="center"/>
    </xf>
    <xf numFmtId="4" fontId="78" fillId="0" borderId="0" applyNumberFormat="0" applyProtection="0">
      <alignment horizontal="left" vertical="center" indent="1"/>
    </xf>
    <xf numFmtId="4" fontId="89" fillId="52" borderId="0" applyNumberFormat="0" applyProtection="0">
      <alignment horizontal="left" indent="1"/>
    </xf>
    <xf numFmtId="4" fontId="24" fillId="0" borderId="0" applyNumberFormat="0" applyProtection="0">
      <alignment horizontal="left" vertical="center" indent="1"/>
    </xf>
    <xf numFmtId="4" fontId="24" fillId="14" borderId="0" applyNumberFormat="0" applyProtection="0"/>
    <xf numFmtId="0" fontId="6" fillId="50" borderId="101" applyNumberFormat="0" applyProtection="0">
      <alignment horizontal="left" vertical="center" indent="1"/>
    </xf>
    <xf numFmtId="0" fontId="6" fillId="50" borderId="101" applyNumberFormat="0" applyProtection="0">
      <alignment horizontal="left" vertical="top" indent="1"/>
    </xf>
    <xf numFmtId="0" fontId="6" fillId="3" borderId="101" applyNumberFormat="0" applyProtection="0">
      <alignment horizontal="left" vertical="center" indent="1"/>
    </xf>
    <xf numFmtId="0" fontId="6" fillId="3" borderId="101" applyNumberFormat="0" applyProtection="0">
      <alignment horizontal="left" vertical="top" indent="1"/>
    </xf>
    <xf numFmtId="0" fontId="6" fillId="53" borderId="101" applyNumberFormat="0" applyProtection="0">
      <alignment horizontal="left" vertical="center" indent="1"/>
    </xf>
    <xf numFmtId="0" fontId="6" fillId="53" borderId="101" applyNumberFormat="0" applyProtection="0">
      <alignment horizontal="left" vertical="top" indent="1"/>
    </xf>
    <xf numFmtId="0" fontId="6" fillId="54" borderId="101" applyNumberFormat="0" applyProtection="0">
      <alignment horizontal="left" vertical="center" indent="1"/>
    </xf>
    <xf numFmtId="0" fontId="6" fillId="54" borderId="101" applyNumberFormat="0" applyProtection="0">
      <alignment horizontal="left" vertical="top" indent="1"/>
    </xf>
    <xf numFmtId="4" fontId="9" fillId="42" borderId="101" applyNumberFormat="0" applyProtection="0">
      <alignment vertical="center"/>
    </xf>
    <xf numFmtId="4" fontId="90" fillId="42" borderId="101" applyNumberFormat="0" applyProtection="0">
      <alignment vertical="center"/>
    </xf>
    <xf numFmtId="4" fontId="9" fillId="42" borderId="101" applyNumberFormat="0" applyProtection="0">
      <alignment horizontal="left" vertical="center" indent="1"/>
    </xf>
    <xf numFmtId="0" fontId="9" fillId="42" borderId="101" applyNumberFormat="0" applyProtection="0">
      <alignment horizontal="left" vertical="top" indent="1"/>
    </xf>
    <xf numFmtId="4" fontId="9" fillId="44" borderId="103" applyNumberFormat="0" applyProtection="0">
      <alignment horizontal="right" vertical="center"/>
    </xf>
    <xf numFmtId="4" fontId="9" fillId="0" borderId="101" applyNumberFormat="0" applyProtection="0">
      <alignment horizontal="right" vertical="center"/>
    </xf>
    <xf numFmtId="4" fontId="90" fillId="13" borderId="101" applyNumberFormat="0" applyProtection="0">
      <alignment horizontal="right" vertical="center"/>
    </xf>
    <xf numFmtId="4" fontId="9" fillId="0" borderId="101" applyNumberFormat="0" applyProtection="0">
      <alignment horizontal="left" vertical="center" indent="1"/>
    </xf>
    <xf numFmtId="4" fontId="9" fillId="0" borderId="101" applyNumberFormat="0" applyProtection="0">
      <alignment horizontal="left" vertical="center" indent="1"/>
    </xf>
    <xf numFmtId="4" fontId="9" fillId="44" borderId="101" applyNumberFormat="0" applyProtection="0">
      <alignment horizontal="left" vertical="center" indent="1"/>
    </xf>
    <xf numFmtId="0" fontId="9" fillId="3" borderId="101" applyNumberFormat="0" applyProtection="0">
      <alignment horizontal="center" vertical="top"/>
    </xf>
    <xf numFmtId="0" fontId="9" fillId="3" borderId="101" applyNumberFormat="0" applyProtection="0">
      <alignment horizontal="left" vertical="top"/>
    </xf>
    <xf numFmtId="4" fontId="17" fillId="0" borderId="0" applyNumberFormat="0" applyProtection="0">
      <alignment horizontal="left" vertical="center"/>
    </xf>
    <xf numFmtId="4" fontId="76" fillId="55" borderId="0" applyNumberFormat="0" applyProtection="0">
      <alignment horizontal="left"/>
    </xf>
    <xf numFmtId="4" fontId="75" fillId="13" borderId="101" applyNumberFormat="0" applyProtection="0">
      <alignment horizontal="right" vertical="center"/>
    </xf>
    <xf numFmtId="0" fontId="94" fillId="0" borderId="106" applyNumberFormat="0" applyFont="0" applyFill="0" applyAlignment="0" applyProtection="0"/>
    <xf numFmtId="175" fontId="95" fillId="0" borderId="107" applyNumberFormat="0" applyProtection="0">
      <alignment horizontal="right" vertical="center"/>
    </xf>
    <xf numFmtId="175" fontId="96" fillId="0" borderId="108" applyNumberFormat="0" applyProtection="0">
      <alignment horizontal="right" vertical="center"/>
    </xf>
    <xf numFmtId="0" fontId="96" fillId="58" borderId="106" applyNumberFormat="0" applyAlignment="0" applyProtection="0">
      <alignment horizontal="left" vertical="center" indent="1"/>
    </xf>
    <xf numFmtId="0" fontId="97" fillId="59" borderId="108" applyNumberFormat="0" applyAlignment="0" applyProtection="0">
      <alignment horizontal="left" vertical="center" indent="1"/>
    </xf>
    <xf numFmtId="0" fontId="97" fillId="59" borderId="108" applyNumberFormat="0" applyAlignment="0" applyProtection="0">
      <alignment horizontal="left" vertical="center" indent="1"/>
    </xf>
    <xf numFmtId="0" fontId="98" fillId="0" borderId="109" applyNumberFormat="0" applyFill="0" applyBorder="0" applyAlignment="0" applyProtection="0"/>
    <xf numFmtId="0" fontId="98" fillId="59" borderId="108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175" fontId="99" fillId="60" borderId="107" applyNumberFormat="0" applyBorder="0" applyProtection="0">
      <alignment horizontal="right" vertical="center"/>
    </xf>
    <xf numFmtId="175" fontId="100" fillId="60" borderId="108" applyNumberFormat="0" applyBorder="0" applyProtection="0">
      <alignment horizontal="right" vertical="center"/>
    </xf>
    <xf numFmtId="0" fontId="98" fillId="61" borderId="108" applyNumberFormat="0" applyAlignment="0" applyProtection="0">
      <alignment horizontal="left" vertical="center" indent="1"/>
    </xf>
    <xf numFmtId="175" fontId="100" fillId="61" borderId="108" applyNumberFormat="0" applyProtection="0">
      <alignment horizontal="right" vertical="center"/>
    </xf>
    <xf numFmtId="0" fontId="101" fillId="0" borderId="109" applyBorder="0" applyAlignment="0" applyProtection="0"/>
    <xf numFmtId="175" fontId="102" fillId="62" borderId="110" applyNumberFormat="0" applyBorder="0" applyAlignment="0" applyProtection="0">
      <alignment horizontal="right" vertical="center" indent="1"/>
    </xf>
    <xf numFmtId="175" fontId="103" fillId="63" borderId="110" applyNumberFormat="0" applyBorder="0" applyAlignment="0" applyProtection="0">
      <alignment horizontal="right" vertical="center" indent="1"/>
    </xf>
    <xf numFmtId="175" fontId="103" fillId="64" borderId="110" applyNumberFormat="0" applyBorder="0" applyAlignment="0" applyProtection="0">
      <alignment horizontal="right" vertical="center" indent="1"/>
    </xf>
    <xf numFmtId="175" fontId="104" fillId="65" borderId="110" applyNumberFormat="0" applyBorder="0" applyAlignment="0" applyProtection="0">
      <alignment horizontal="right" vertical="center" indent="1"/>
    </xf>
    <xf numFmtId="175" fontId="104" fillId="66" borderId="110" applyNumberFormat="0" applyBorder="0" applyAlignment="0" applyProtection="0">
      <alignment horizontal="right" vertical="center" indent="1"/>
    </xf>
    <xf numFmtId="175" fontId="104" fillId="67" borderId="110" applyNumberFormat="0" applyBorder="0" applyAlignment="0" applyProtection="0">
      <alignment horizontal="right" vertical="center" indent="1"/>
    </xf>
    <xf numFmtId="175" fontId="105" fillId="68" borderId="110" applyNumberFormat="0" applyBorder="0" applyAlignment="0" applyProtection="0">
      <alignment horizontal="right" vertical="center" indent="1"/>
    </xf>
    <xf numFmtId="175" fontId="105" fillId="69" borderId="110" applyNumberFormat="0" applyBorder="0" applyAlignment="0" applyProtection="0">
      <alignment horizontal="right" vertical="center" indent="1"/>
    </xf>
    <xf numFmtId="175" fontId="105" fillId="70" borderId="110" applyNumberFormat="0" applyBorder="0" applyAlignment="0" applyProtection="0">
      <alignment horizontal="right" vertical="center" indent="1"/>
    </xf>
    <xf numFmtId="0" fontId="97" fillId="71" borderId="106" applyNumberFormat="0" applyAlignment="0" applyProtection="0">
      <alignment horizontal="left" vertical="center" indent="1"/>
    </xf>
    <xf numFmtId="0" fontId="97" fillId="72" borderId="106" applyNumberFormat="0" applyAlignment="0" applyProtection="0">
      <alignment horizontal="left" vertical="center" indent="1"/>
    </xf>
    <xf numFmtId="0" fontId="97" fillId="73" borderId="106" applyNumberFormat="0" applyAlignment="0" applyProtection="0">
      <alignment horizontal="left" vertical="center" indent="1"/>
    </xf>
    <xf numFmtId="0" fontId="97" fillId="60" borderId="106" applyNumberFormat="0" applyAlignment="0" applyProtection="0">
      <alignment horizontal="left" vertical="center" indent="1"/>
    </xf>
    <xf numFmtId="0" fontId="97" fillId="61" borderId="108" applyNumberFormat="0" applyAlignment="0" applyProtection="0">
      <alignment horizontal="left" vertical="center" indent="1"/>
    </xf>
    <xf numFmtId="175" fontId="95" fillId="60" borderId="107" applyNumberFormat="0" applyBorder="0" applyProtection="0">
      <alignment horizontal="right" vertical="center"/>
    </xf>
    <xf numFmtId="175" fontId="96" fillId="60" borderId="108" applyNumberFormat="0" applyBorder="0" applyProtection="0">
      <alignment horizontal="right" vertical="center"/>
    </xf>
    <xf numFmtId="175" fontId="95" fillId="74" borderId="106" applyNumberFormat="0" applyAlignment="0" applyProtection="0">
      <alignment horizontal="left" vertical="center" indent="1"/>
    </xf>
    <xf numFmtId="0" fontId="96" fillId="58" borderId="108" applyNumberFormat="0" applyAlignment="0" applyProtection="0">
      <alignment horizontal="left" vertical="center" indent="1"/>
    </xf>
    <xf numFmtId="0" fontId="97" fillId="61" borderId="108" applyNumberFormat="0" applyAlignment="0" applyProtection="0">
      <alignment horizontal="left" vertical="center" indent="1"/>
    </xf>
    <xf numFmtId="175" fontId="96" fillId="61" borderId="108" applyNumberFormat="0" applyProtection="0">
      <alignment horizontal="right" vertical="center"/>
    </xf>
    <xf numFmtId="0" fontId="6" fillId="0" borderId="0">
      <alignment horizontal="left" wrapText="1"/>
    </xf>
    <xf numFmtId="2" fontId="6" fillId="0" borderId="0" applyFill="0" applyBorder="0" applyProtection="0">
      <alignment horizontal="right"/>
    </xf>
    <xf numFmtId="14" fontId="77" fillId="56" borderId="104" applyProtection="0">
      <alignment horizontal="right"/>
    </xf>
    <xf numFmtId="0" fontId="77" fillId="0" borderId="0" applyNumberFormat="0" applyFill="0" applyBorder="0" applyProtection="0">
      <alignment horizontal="left"/>
    </xf>
    <xf numFmtId="182" fontId="6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97">
      <alignment horizontal="center" vertical="center" wrapText="1"/>
    </xf>
    <xf numFmtId="0" fontId="79" fillId="0" borderId="25" applyNumberFormat="0" applyFont="0" applyFill="0" applyAlignment="0" applyProtection="0"/>
    <xf numFmtId="183" fontId="91" fillId="0" borderId="0">
      <alignment horizontal="left"/>
    </xf>
    <xf numFmtId="37" fontId="38" fillId="4" borderId="0" applyNumberFormat="0" applyBorder="0" applyAlignment="0" applyProtection="0"/>
    <xf numFmtId="37" fontId="38" fillId="0" borderId="0"/>
    <xf numFmtId="37" fontId="38" fillId="4" borderId="0" applyNumberFormat="0" applyBorder="0" applyAlignment="0" applyProtection="0"/>
    <xf numFmtId="3" fontId="74" fillId="57" borderId="105" applyProtection="0"/>
    <xf numFmtId="0" fontId="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47" fillId="39" borderId="122" applyNumberFormat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8" fillId="0" borderId="113">
      <alignment horizontal="left" vertical="center"/>
    </xf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6" fillId="23" borderId="123" applyNumberFormat="0" applyFont="0" applyAlignment="0" applyProtection="0"/>
    <xf numFmtId="0" fontId="6" fillId="23" borderId="123" applyNumberFormat="0" applyFont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5" fillId="39" borderId="124" applyNumberFormat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" fontId="10" fillId="5" borderId="125" applyNumberFormat="0" applyProtection="0">
      <alignment vertical="center"/>
    </xf>
    <xf numFmtId="4" fontId="87" fillId="4" borderId="125" applyNumberFormat="0" applyProtection="0">
      <alignment vertical="center"/>
    </xf>
    <xf numFmtId="4" fontId="10" fillId="4" borderId="125" applyNumberFormat="0" applyProtection="0">
      <alignment vertical="center"/>
    </xf>
    <xf numFmtId="0" fontId="10" fillId="4" borderId="125" applyNumberFormat="0" applyProtection="0">
      <alignment horizontal="left" vertical="top" indent="1"/>
    </xf>
    <xf numFmtId="4" fontId="10" fillId="3" borderId="125" applyNumberFormat="0" applyProtection="0"/>
    <xf numFmtId="4" fontId="10" fillId="3" borderId="118" applyNumberFormat="0" applyProtection="0">
      <alignment vertical="center"/>
    </xf>
    <xf numFmtId="4" fontId="9" fillId="20" borderId="125" applyNumberFormat="0" applyProtection="0">
      <alignment horizontal="right" vertical="center"/>
    </xf>
    <xf numFmtId="4" fontId="9" fillId="21" borderId="125" applyNumberFormat="0" applyProtection="0">
      <alignment horizontal="right" vertical="center"/>
    </xf>
    <xf numFmtId="4" fontId="9" fillId="36" borderId="125" applyNumberFormat="0" applyProtection="0">
      <alignment horizontal="right" vertical="center"/>
    </xf>
    <xf numFmtId="4" fontId="9" fillId="28" borderId="125" applyNumberFormat="0" applyProtection="0">
      <alignment horizontal="right" vertical="center"/>
    </xf>
    <xf numFmtId="4" fontId="9" fillId="33" borderId="125" applyNumberFormat="0" applyProtection="0">
      <alignment horizontal="right" vertical="center"/>
    </xf>
    <xf numFmtId="4" fontId="9" fillId="30" borderId="125" applyNumberFormat="0" applyProtection="0">
      <alignment horizontal="right" vertical="center"/>
    </xf>
    <xf numFmtId="4" fontId="9" fillId="37" borderId="125" applyNumberFormat="0" applyProtection="0">
      <alignment horizontal="right" vertical="center"/>
    </xf>
    <xf numFmtId="4" fontId="9" fillId="49" borderId="125" applyNumberFormat="0" applyProtection="0">
      <alignment horizontal="right" vertical="center"/>
    </xf>
    <xf numFmtId="4" fontId="9" fillId="27" borderId="125" applyNumberFormat="0" applyProtection="0">
      <alignment horizontal="right" vertical="center"/>
    </xf>
    <xf numFmtId="3" fontId="79" fillId="0" borderId="0" applyFont="0" applyFill="0" applyBorder="0" applyAlignment="0" applyProtection="0"/>
    <xf numFmtId="4" fontId="9" fillId="51" borderId="125" applyNumberFormat="0" applyProtection="0">
      <alignment horizontal="right" vertic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6" fillId="50" borderId="125" applyNumberFormat="0" applyProtection="0">
      <alignment horizontal="left" vertical="center" indent="1"/>
    </xf>
    <xf numFmtId="0" fontId="6" fillId="50" borderId="125" applyNumberFormat="0" applyProtection="0">
      <alignment horizontal="left" vertical="top" indent="1"/>
    </xf>
    <xf numFmtId="0" fontId="6" fillId="3" borderId="125" applyNumberFormat="0" applyProtection="0">
      <alignment horizontal="left" vertical="center" indent="1"/>
    </xf>
    <xf numFmtId="0" fontId="6" fillId="3" borderId="125" applyNumberFormat="0" applyProtection="0">
      <alignment horizontal="left" vertical="top" indent="1"/>
    </xf>
    <xf numFmtId="0" fontId="6" fillId="53" borderId="125" applyNumberFormat="0" applyProtection="0">
      <alignment horizontal="left" vertical="center" indent="1"/>
    </xf>
    <xf numFmtId="0" fontId="6" fillId="53" borderId="125" applyNumberFormat="0" applyProtection="0">
      <alignment horizontal="left" vertical="top" indent="1"/>
    </xf>
    <xf numFmtId="0" fontId="6" fillId="54" borderId="125" applyNumberFormat="0" applyProtection="0">
      <alignment horizontal="left" vertical="center" indent="1"/>
    </xf>
    <xf numFmtId="0" fontId="6" fillId="54" borderId="125" applyNumberFormat="0" applyProtection="0">
      <alignment horizontal="left" vertical="top" indent="1"/>
    </xf>
    <xf numFmtId="4" fontId="9" fillId="42" borderId="125" applyNumberFormat="0" applyProtection="0">
      <alignment vertical="center"/>
    </xf>
    <xf numFmtId="4" fontId="90" fillId="42" borderId="125" applyNumberFormat="0" applyProtection="0">
      <alignment vertical="center"/>
    </xf>
    <xf numFmtId="4" fontId="9" fillId="42" borderId="125" applyNumberFormat="0" applyProtection="0">
      <alignment horizontal="left" vertical="center" indent="1"/>
    </xf>
    <xf numFmtId="0" fontId="9" fillId="42" borderId="125" applyNumberFormat="0" applyProtection="0">
      <alignment horizontal="left" vertical="top" indent="1"/>
    </xf>
    <xf numFmtId="4" fontId="9" fillId="0" borderId="125" applyNumberFormat="0" applyProtection="0">
      <alignment horizontal="right" vertical="center"/>
    </xf>
    <xf numFmtId="4" fontId="90" fillId="13" borderId="125" applyNumberFormat="0" applyProtection="0">
      <alignment horizontal="right" vertical="center"/>
    </xf>
    <xf numFmtId="4" fontId="9" fillId="0" borderId="125" applyNumberFormat="0" applyProtection="0">
      <alignment horizontal="left" vertical="center" indent="1"/>
    </xf>
    <xf numFmtId="4" fontId="9" fillId="0" borderId="125" applyNumberFormat="0" applyProtection="0">
      <alignment horizontal="left" vertical="center" indent="1"/>
    </xf>
    <xf numFmtId="4" fontId="9" fillId="44" borderId="125" applyNumberFormat="0" applyProtection="0">
      <alignment horizontal="left" vertical="center" indent="1"/>
    </xf>
    <xf numFmtId="0" fontId="9" fillId="3" borderId="125" applyNumberFormat="0" applyProtection="0">
      <alignment horizontal="center" vertical="top"/>
    </xf>
    <xf numFmtId="0" fontId="9" fillId="3" borderId="125" applyNumberFormat="0" applyProtection="0">
      <alignment horizontal="left" vertical="top"/>
    </xf>
    <xf numFmtId="4" fontId="75" fillId="13" borderId="125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120">
      <alignment horizontal="justify" vertical="top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6"/>
    <xf numFmtId="43" fontId="6" fillId="0" borderId="0" applyFont="0" applyFill="0" applyBorder="0" applyAlignment="0" applyProtection="0"/>
    <xf numFmtId="0" fontId="16" fillId="0" borderId="127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8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9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130"/>
    <xf numFmtId="0" fontId="6" fillId="0" borderId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8" fillId="0" borderId="132">
      <alignment horizontal="left" vertical="center"/>
    </xf>
    <xf numFmtId="10" fontId="38" fillId="42" borderId="131" applyNumberFormat="0" applyBorder="0" applyAlignment="0" applyProtection="0"/>
    <xf numFmtId="9" fontId="6" fillId="0" borderId="0" applyFont="0" applyFill="0" applyBorder="0" applyAlignment="0" applyProtection="0"/>
    <xf numFmtId="0" fontId="7" fillId="0" borderId="131">
      <alignment horizontal="center" vertical="center" wrapText="1"/>
    </xf>
    <xf numFmtId="41" fontId="6" fillId="0" borderId="0" applyFont="0" applyFill="0" applyBorder="0" applyAlignment="0" applyProtection="0"/>
  </cellStyleXfs>
  <cellXfs count="533">
    <xf numFmtId="0" fontId="0" fillId="0" borderId="0" xfId="0"/>
    <xf numFmtId="0" fontId="8" fillId="0" borderId="0" xfId="0" applyFont="1"/>
    <xf numFmtId="0" fontId="7" fillId="0" borderId="0" xfId="0" applyFont="1"/>
    <xf numFmtId="37" fontId="8" fillId="0" borderId="0" xfId="0" applyNumberFormat="1" applyFont="1"/>
    <xf numFmtId="37" fontId="8" fillId="0" borderId="2" xfId="0" applyNumberFormat="1" applyFont="1" applyBorder="1"/>
    <xf numFmtId="37" fontId="8" fillId="0" borderId="3" xfId="0" applyNumberFormat="1" applyFont="1" applyBorder="1"/>
    <xf numFmtId="0" fontId="6" fillId="0" borderId="0" xfId="0" applyFont="1"/>
    <xf numFmtId="37" fontId="8" fillId="2" borderId="10" xfId="0" applyNumberFormat="1" applyFont="1" applyFill="1" applyBorder="1"/>
    <xf numFmtId="37" fontId="8" fillId="2" borderId="11" xfId="0" applyNumberFormat="1" applyFont="1" applyFill="1" applyBorder="1"/>
    <xf numFmtId="37" fontId="10" fillId="0" borderId="12" xfId="5" applyNumberFormat="1" applyFont="1" applyFill="1" applyBorder="1" applyAlignment="1" applyProtection="1">
      <alignment horizontal="center" vertical="top"/>
      <protection locked="0"/>
    </xf>
    <xf numFmtId="37" fontId="9" fillId="0" borderId="7" xfId="3" quotePrefix="1" applyNumberFormat="1" applyFont="1" applyBorder="1" applyAlignment="1">
      <alignment horizontal="center" vertical="center"/>
    </xf>
    <xf numFmtId="37" fontId="8" fillId="0" borderId="7" xfId="0" applyNumberFormat="1" applyFont="1" applyBorder="1"/>
    <xf numFmtId="37" fontId="11" fillId="0" borderId="7" xfId="0" applyNumberFormat="1" applyFont="1" applyBorder="1"/>
    <xf numFmtId="37" fontId="9" fillId="0" borderId="2" xfId="3" applyNumberFormat="1" applyFont="1" applyBorder="1" applyAlignment="1">
      <alignment horizontal="center" vertical="center"/>
    </xf>
    <xf numFmtId="37" fontId="11" fillId="0" borderId="2" xfId="0" applyNumberFormat="1" applyFont="1" applyBorder="1"/>
    <xf numFmtId="37" fontId="9" fillId="0" borderId="2" xfId="3" quotePrefix="1" applyNumberFormat="1" applyFont="1" applyBorder="1" applyAlignment="1">
      <alignment horizontal="center" vertical="center"/>
    </xf>
    <xf numFmtId="37" fontId="9" fillId="0" borderId="2" xfId="3" quotePrefix="1" applyNumberFormat="1" applyFont="1" applyBorder="1" applyAlignment="1" applyProtection="1">
      <alignment horizontal="center" vertical="center"/>
      <protection locked="0"/>
    </xf>
    <xf numFmtId="37" fontId="9" fillId="0" borderId="3" xfId="3" applyNumberFormat="1" applyFont="1" applyBorder="1" applyAlignment="1">
      <alignment horizontal="center" vertical="center"/>
    </xf>
    <xf numFmtId="37" fontId="11" fillId="0" borderId="3" xfId="0" applyNumberFormat="1" applyFont="1" applyBorder="1"/>
    <xf numFmtId="37" fontId="11" fillId="0" borderId="1" xfId="0" applyNumberFormat="1" applyFont="1" applyBorder="1"/>
    <xf numFmtId="37" fontId="9" fillId="0" borderId="3" xfId="3" quotePrefix="1" applyNumberFormat="1" applyFont="1" applyBorder="1" applyAlignment="1">
      <alignment horizontal="center" vertical="center"/>
    </xf>
    <xf numFmtId="37" fontId="11" fillId="0" borderId="8" xfId="0" applyNumberFormat="1" applyFont="1" applyBorder="1"/>
    <xf numFmtId="37" fontId="8" fillId="2" borderId="13" xfId="0" applyNumberFormat="1" applyFont="1" applyFill="1" applyBorder="1"/>
    <xf numFmtId="37" fontId="6" fillId="0" borderId="2" xfId="0" applyNumberFormat="1" applyFont="1" applyBorder="1"/>
    <xf numFmtId="0" fontId="7" fillId="2" borderId="15" xfId="0" applyFont="1" applyFill="1" applyBorder="1" applyAlignment="1">
      <alignment horizontal="center"/>
    </xf>
    <xf numFmtId="37" fontId="7" fillId="0" borderId="17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37" fontId="4" fillId="0" borderId="2" xfId="0" applyNumberFormat="1" applyFont="1" applyFill="1" applyBorder="1"/>
    <xf numFmtId="0" fontId="4" fillId="0" borderId="0" xfId="0" applyFo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164" fontId="4" fillId="0" borderId="0" xfId="0" applyNumberFormat="1" applyFont="1" applyAlignment="1">
      <alignment horizontal="center"/>
    </xf>
    <xf numFmtId="37" fontId="4" fillId="0" borderId="2" xfId="0" applyNumberFormat="1" applyFont="1" applyBorder="1"/>
    <xf numFmtId="0" fontId="4" fillId="2" borderId="14" xfId="0" applyFont="1" applyFill="1" applyBorder="1" applyAlignment="1">
      <alignment horizontal="center"/>
    </xf>
    <xf numFmtId="164" fontId="7" fillId="2" borderId="15" xfId="2" applyNumberFormat="1" applyFont="1" applyFill="1" applyBorder="1" applyAlignment="1">
      <alignment horizontal="center"/>
    </xf>
    <xf numFmtId="0" fontId="7" fillId="2" borderId="15" xfId="0" applyFont="1" applyFill="1" applyBorder="1"/>
    <xf numFmtId="37" fontId="7" fillId="0" borderId="17" xfId="2" applyNumberFormat="1" applyFont="1" applyFill="1" applyBorder="1" applyAlignment="1"/>
    <xf numFmtId="37" fontId="11" fillId="0" borderId="45" xfId="0" applyNumberFormat="1" applyFont="1" applyBorder="1"/>
    <xf numFmtId="37" fontId="11" fillId="0" borderId="2" xfId="0" applyNumberFormat="1" applyFont="1" applyFill="1" applyBorder="1"/>
    <xf numFmtId="37" fontId="11" fillId="0" borderId="3" xfId="0" applyNumberFormat="1" applyFont="1" applyFill="1" applyBorder="1"/>
    <xf numFmtId="0" fontId="6" fillId="0" borderId="2" xfId="0" applyFont="1" applyFill="1" applyBorder="1"/>
    <xf numFmtId="37" fontId="7" fillId="0" borderId="49" xfId="9" applyNumberFormat="1" applyFont="1" applyBorder="1" applyAlignment="1">
      <alignment horizontal="centerContinuous"/>
    </xf>
    <xf numFmtId="37" fontId="3" fillId="0" borderId="0" xfId="0" applyNumberFormat="1" applyFont="1"/>
    <xf numFmtId="37" fontId="3" fillId="2" borderId="10" xfId="0" applyNumberFormat="1" applyFont="1" applyFill="1" applyBorder="1"/>
    <xf numFmtId="37" fontId="3" fillId="2" borderId="11" xfId="0" applyNumberFormat="1" applyFont="1" applyFill="1" applyBorder="1"/>
    <xf numFmtId="37" fontId="3" fillId="0" borderId="7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2" borderId="13" xfId="0" applyNumberFormat="1" applyFont="1" applyFill="1" applyBorder="1"/>
    <xf numFmtId="37" fontId="11" fillId="0" borderId="51" xfId="0" applyNumberFormat="1" applyFont="1" applyBorder="1"/>
    <xf numFmtId="37" fontId="8" fillId="0" borderId="51" xfId="0" applyNumberFormat="1" applyFont="1" applyFill="1" applyBorder="1"/>
    <xf numFmtId="37" fontId="11" fillId="0" borderId="51" xfId="0" applyNumberFormat="1" applyFont="1" applyFill="1" applyBorder="1"/>
    <xf numFmtId="37" fontId="8" fillId="0" borderId="7" xfId="0" applyNumberFormat="1" applyFont="1" applyFill="1" applyBorder="1"/>
    <xf numFmtId="37" fontId="11" fillId="0" borderId="7" xfId="0" applyNumberFormat="1" applyFont="1" applyFill="1" applyBorder="1"/>
    <xf numFmtId="37" fontId="8" fillId="0" borderId="2" xfId="0" applyNumberFormat="1" applyFont="1" applyFill="1" applyBorder="1"/>
    <xf numFmtId="37" fontId="8" fillId="0" borderId="3" xfId="0" applyNumberFormat="1" applyFont="1" applyFill="1" applyBorder="1"/>
    <xf numFmtId="37" fontId="11" fillId="0" borderId="1" xfId="0" applyNumberFormat="1" applyFont="1" applyFill="1" applyBorder="1"/>
    <xf numFmtId="37" fontId="11" fillId="0" borderId="8" xfId="0" applyNumberFormat="1" applyFont="1" applyFill="1" applyBorder="1"/>
    <xf numFmtId="37" fontId="11" fillId="0" borderId="22" xfId="0" applyNumberFormat="1" applyFont="1" applyBorder="1" applyAlignment="1">
      <alignment horizontal="centerContinuous"/>
    </xf>
    <xf numFmtId="37" fontId="10" fillId="0" borderId="53" xfId="5" applyNumberFormat="1" applyFont="1" applyFill="1" applyBorder="1" applyAlignment="1" applyProtection="1">
      <alignment horizontal="center" vertical="top"/>
      <protection locked="0"/>
    </xf>
    <xf numFmtId="37" fontId="6" fillId="0" borderId="54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4" fillId="0" borderId="0" xfId="0" applyFont="1" applyBorder="1"/>
    <xf numFmtId="0" fontId="7" fillId="2" borderId="55" xfId="0" applyFont="1" applyFill="1" applyBorder="1"/>
    <xf numFmtId="164" fontId="4" fillId="2" borderId="16" xfId="0" applyNumberFormat="1" applyFont="1" applyFill="1" applyBorder="1" applyAlignment="1">
      <alignment horizontal="center"/>
    </xf>
    <xf numFmtId="0" fontId="4" fillId="0" borderId="0" xfId="0" applyFont="1" applyFill="1"/>
    <xf numFmtId="37" fontId="4" fillId="0" borderId="0" xfId="0" applyNumberFormat="1" applyFont="1" applyFill="1"/>
    <xf numFmtId="0" fontId="3" fillId="0" borderId="2" xfId="0" applyFont="1" applyFill="1" applyBorder="1"/>
    <xf numFmtId="0" fontId="6" fillId="0" borderId="2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11" applyFont="1" applyBorder="1"/>
    <xf numFmtId="166" fontId="1" fillId="0" borderId="2" xfId="11" applyNumberFormat="1" applyFont="1" applyBorder="1"/>
    <xf numFmtId="0" fontId="1" fillId="0" borderId="3" xfId="11" applyFont="1" applyBorder="1"/>
    <xf numFmtId="37" fontId="7" fillId="0" borderId="62" xfId="0" applyNumberFormat="1" applyFont="1" applyBorder="1"/>
    <xf numFmtId="37" fontId="7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7" fillId="0" borderId="62" xfId="1" applyNumberFormat="1" applyFont="1" applyBorder="1" applyAlignment="1">
      <alignment horizontal="center"/>
    </xf>
    <xf numFmtId="0" fontId="1" fillId="0" borderId="0" xfId="0" applyFont="1"/>
    <xf numFmtId="37" fontId="7" fillId="0" borderId="62" xfId="2" applyNumberFormat="1" applyFont="1" applyBorder="1" applyAlignment="1">
      <alignment horizontal="centerContinuous"/>
    </xf>
    <xf numFmtId="37" fontId="7" fillId="0" borderId="64" xfId="2" applyNumberFormat="1" applyFont="1" applyBorder="1" applyAlignment="1">
      <alignment horizontal="centerContinuous"/>
    </xf>
    <xf numFmtId="164" fontId="7" fillId="0" borderId="50" xfId="2" applyNumberFormat="1" applyFont="1" applyBorder="1" applyAlignment="1">
      <alignment horizontal="centerContinuous"/>
    </xf>
    <xf numFmtId="164" fontId="7" fillId="0" borderId="52" xfId="9" applyNumberFormat="1" applyFont="1" applyBorder="1" applyAlignment="1">
      <alignment horizontal="center"/>
    </xf>
    <xf numFmtId="164" fontId="7" fillId="0" borderId="52" xfId="2" applyNumberFormat="1" applyFont="1" applyBorder="1" applyAlignment="1">
      <alignment horizontal="center"/>
    </xf>
    <xf numFmtId="37" fontId="7" fillId="0" borderId="64" xfId="9" applyNumberFormat="1" applyFont="1" applyBorder="1" applyAlignment="1">
      <alignment horizontal="centerContinuous"/>
    </xf>
    <xf numFmtId="37" fontId="7" fillId="0" borderId="50" xfId="9" applyNumberFormat="1" applyFont="1" applyBorder="1" applyAlignment="1">
      <alignment horizontal="centerContinuous"/>
    </xf>
    <xf numFmtId="166" fontId="7" fillId="0" borderId="49" xfId="1" applyNumberFormat="1" applyFont="1" applyBorder="1" applyAlignment="1">
      <alignment horizontal="centerContinuous"/>
    </xf>
    <xf numFmtId="37" fontId="7" fillId="0" borderId="62" xfId="2" applyNumberFormat="1" applyFont="1" applyBorder="1" applyAlignment="1">
      <alignment horizontal="center"/>
    </xf>
    <xf numFmtId="164" fontId="7" fillId="0" borderId="62" xfId="0" applyNumberFormat="1" applyFont="1" applyFill="1" applyBorder="1" applyAlignment="1">
      <alignment horizontal="center"/>
    </xf>
    <xf numFmtId="164" fontId="7" fillId="0" borderId="62" xfId="2" applyNumberFormat="1" applyFont="1" applyFill="1" applyBorder="1" applyAlignment="1">
      <alignment horizontal="center"/>
    </xf>
    <xf numFmtId="164" fontId="7" fillId="0" borderId="53" xfId="9" applyNumberFormat="1" applyFont="1" applyBorder="1" applyAlignment="1">
      <alignment horizontal="center"/>
    </xf>
    <xf numFmtId="164" fontId="7" fillId="0" borderId="53" xfId="2" applyNumberFormat="1" applyFont="1" applyBorder="1" applyAlignment="1">
      <alignment horizontal="center"/>
    </xf>
    <xf numFmtId="37" fontId="7" fillId="0" borderId="62" xfId="9" applyNumberFormat="1" applyFont="1" applyBorder="1" applyAlignment="1">
      <alignment horizontal="center"/>
    </xf>
    <xf numFmtId="0" fontId="7" fillId="0" borderId="62" xfId="0" applyFont="1" applyBorder="1"/>
    <xf numFmtId="37" fontId="4" fillId="0" borderId="44" xfId="0" applyNumberFormat="1" applyFont="1" applyFill="1" applyBorder="1"/>
    <xf numFmtId="37" fontId="7" fillId="0" borderId="52" xfId="9" applyNumberFormat="1" applyFont="1" applyBorder="1" applyAlignment="1">
      <alignment horizontal="centerContinuous"/>
    </xf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7" fillId="2" borderId="49" xfId="2" applyNumberFormat="1" applyFont="1" applyFill="1" applyBorder="1" applyAlignment="1">
      <alignment horizontal="center"/>
    </xf>
    <xf numFmtId="164" fontId="7" fillId="2" borderId="50" xfId="2" applyNumberFormat="1" applyFont="1" applyFill="1" applyBorder="1" applyAlignment="1">
      <alignment horizontal="center"/>
    </xf>
    <xf numFmtId="37" fontId="7" fillId="2" borderId="62" xfId="2" applyNumberFormat="1" applyFont="1" applyFill="1" applyBorder="1" applyAlignment="1">
      <alignment horizontal="center"/>
    </xf>
    <xf numFmtId="164" fontId="7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7" fillId="0" borderId="56" xfId="0" applyNumberFormat="1" applyFont="1" applyBorder="1"/>
    <xf numFmtId="37" fontId="6" fillId="0" borderId="3" xfId="0" applyNumberFormat="1" applyFont="1" applyBorder="1"/>
    <xf numFmtId="164" fontId="7" fillId="2" borderId="16" xfId="2" applyNumberFormat="1" applyFont="1" applyFill="1" applyBorder="1" applyAlignment="1">
      <alignment horizontal="center"/>
    </xf>
    <xf numFmtId="37" fontId="9" fillId="0" borderId="2" xfId="3" quotePrefix="1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/>
    <xf numFmtId="37" fontId="9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9" fillId="0" borderId="3" xfId="3" applyNumberFormat="1" applyFont="1" applyFill="1" applyBorder="1" applyAlignment="1">
      <alignment horizontal="center" vertical="center"/>
    </xf>
    <xf numFmtId="37" fontId="3" fillId="0" borderId="46" xfId="0" applyNumberFormat="1" applyFont="1" applyFill="1" applyBorder="1"/>
    <xf numFmtId="37" fontId="3" fillId="0" borderId="3" xfId="0" applyNumberFormat="1" applyFont="1" applyFill="1" applyBorder="1"/>
    <xf numFmtId="37" fontId="11" fillId="0" borderId="62" xfId="0" applyNumberFormat="1" applyFont="1" applyFill="1" applyBorder="1"/>
    <xf numFmtId="37" fontId="9" fillId="0" borderId="7" xfId="3" quotePrefix="1" applyNumberFormat="1" applyFont="1" applyFill="1" applyBorder="1" applyAlignment="1">
      <alignment horizontal="center" vertical="center"/>
    </xf>
    <xf numFmtId="37" fontId="3" fillId="0" borderId="7" xfId="0" applyNumberFormat="1" applyFont="1" applyFill="1" applyBorder="1"/>
    <xf numFmtId="37" fontId="9" fillId="0" borderId="2" xfId="3" applyNumberFormat="1" applyFont="1" applyFill="1" applyBorder="1" applyAlignment="1">
      <alignment horizontal="center" vertical="center"/>
    </xf>
    <xf numFmtId="37" fontId="9" fillId="0" borderId="3" xfId="3" quotePrefix="1" applyNumberFormat="1" applyFont="1" applyFill="1" applyBorder="1" applyAlignment="1">
      <alignment horizontal="center" vertical="center"/>
    </xf>
    <xf numFmtId="37" fontId="10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1" fillId="0" borderId="67" xfId="0" applyNumberFormat="1" applyFont="1" applyBorder="1" applyAlignment="1">
      <alignment horizontal="centerContinuous"/>
    </xf>
    <xf numFmtId="37" fontId="11" fillId="0" borderId="49" xfId="0" applyNumberFormat="1" applyFont="1" applyBorder="1" applyAlignment="1">
      <alignment horizontal="centerContinuous"/>
    </xf>
    <xf numFmtId="37" fontId="11" fillId="0" borderId="50" xfId="0" applyNumberFormat="1" applyFont="1" applyBorder="1" applyAlignment="1">
      <alignment horizontal="centerContinuous"/>
    </xf>
    <xf numFmtId="37" fontId="11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0" fillId="0" borderId="22" xfId="5" applyNumberFormat="1" applyFont="1" applyFill="1" applyBorder="1" applyAlignment="1" applyProtection="1">
      <alignment horizontal="center" vertical="top"/>
      <protection locked="0"/>
    </xf>
    <xf numFmtId="37" fontId="10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1" fillId="0" borderId="69" xfId="0" applyNumberFormat="1" applyFont="1" applyBorder="1" applyAlignment="1">
      <alignment horizontal="centerContinuous"/>
    </xf>
    <xf numFmtId="37" fontId="11" fillId="0" borderId="70" xfId="0" applyNumberFormat="1" applyFont="1" applyBorder="1" applyAlignment="1">
      <alignment horizontal="centerContinuous"/>
    </xf>
    <xf numFmtId="37" fontId="11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8" fillId="0" borderId="54" xfId="0" applyNumberFormat="1" applyFont="1" applyFill="1" applyBorder="1"/>
    <xf numFmtId="37" fontId="11" fillId="0" borderId="54" xfId="0" applyNumberFormat="1" applyFont="1" applyFill="1" applyBorder="1"/>
    <xf numFmtId="0" fontId="3" fillId="17" borderId="66" xfId="0" applyFont="1" applyFill="1" applyBorder="1"/>
    <xf numFmtId="37" fontId="11" fillId="0" borderId="66" xfId="0" applyNumberFormat="1" applyFont="1" applyFill="1" applyBorder="1"/>
    <xf numFmtId="37" fontId="8" fillId="2" borderId="66" xfId="0" applyNumberFormat="1" applyFont="1" applyFill="1" applyBorder="1"/>
    <xf numFmtId="37" fontId="11" fillId="0" borderId="66" xfId="0" applyNumberFormat="1" applyFont="1" applyBorder="1"/>
    <xf numFmtId="37" fontId="1" fillId="2" borderId="66" xfId="0" applyNumberFormat="1" applyFont="1" applyFill="1" applyBorder="1"/>
    <xf numFmtId="37" fontId="10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7" fillId="0" borderId="65" xfId="0" applyFont="1" applyBorder="1"/>
    <xf numFmtId="37" fontId="7" fillId="0" borderId="65" xfId="0" applyNumberFormat="1" applyFont="1" applyFill="1" applyBorder="1"/>
    <xf numFmtId="0" fontId="7" fillId="2" borderId="71" xfId="0" applyFont="1" applyFill="1" applyBorder="1" applyAlignment="1">
      <alignment horizontal="center"/>
    </xf>
    <xf numFmtId="166" fontId="7" fillId="2" borderId="71" xfId="1" applyNumberFormat="1" applyFont="1" applyFill="1" applyBorder="1"/>
    <xf numFmtId="37" fontId="7" fillId="0" borderId="68" xfId="2" applyNumberFormat="1" applyFont="1" applyBorder="1" applyAlignment="1">
      <alignment horizontal="centerContinuous"/>
    </xf>
    <xf numFmtId="37" fontId="7" fillId="0" borderId="73" xfId="2" applyNumberFormat="1" applyFont="1" applyBorder="1" applyAlignment="1">
      <alignment horizontal="centerContinuous"/>
    </xf>
    <xf numFmtId="164" fontId="7" fillId="0" borderId="15" xfId="2" applyNumberFormat="1" applyFont="1" applyBorder="1" applyAlignment="1">
      <alignment horizontal="centerContinuous"/>
    </xf>
    <xf numFmtId="164" fontId="7" fillId="0" borderId="22" xfId="9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37" fontId="7" fillId="0" borderId="73" xfId="9" applyNumberFormat="1" applyFont="1" applyBorder="1" applyAlignment="1">
      <alignment horizontal="centerContinuous"/>
    </xf>
    <xf numFmtId="37" fontId="7" fillId="0" borderId="16" xfId="9" applyNumberFormat="1" applyFont="1" applyBorder="1" applyAlignment="1">
      <alignment horizontal="centerContinuous"/>
    </xf>
    <xf numFmtId="37" fontId="7" fillId="0" borderId="15" xfId="9" applyNumberFormat="1" applyFont="1" applyBorder="1" applyAlignment="1">
      <alignment horizontal="centerContinuous"/>
    </xf>
    <xf numFmtId="166" fontId="7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7" fillId="0" borderId="68" xfId="2" applyNumberFormat="1" applyFont="1" applyBorder="1" applyAlignment="1">
      <alignment horizontal="center"/>
    </xf>
    <xf numFmtId="164" fontId="7" fillId="0" borderId="68" xfId="0" applyNumberFormat="1" applyFont="1" applyFill="1" applyBorder="1" applyAlignment="1">
      <alignment horizontal="center"/>
    </xf>
    <xf numFmtId="164" fontId="7" fillId="0" borderId="68" xfId="2" applyNumberFormat="1" applyFont="1" applyFill="1" applyBorder="1" applyAlignment="1">
      <alignment horizontal="center"/>
    </xf>
    <xf numFmtId="164" fontId="7" fillId="0" borderId="1" xfId="9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37" fontId="7" fillId="0" borderId="68" xfId="9" applyNumberFormat="1" applyFont="1" applyBorder="1" applyAlignment="1">
      <alignment horizontal="center"/>
    </xf>
    <xf numFmtId="166" fontId="7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7" fillId="0" borderId="68" xfId="0" applyFont="1" applyBorder="1"/>
    <xf numFmtId="0" fontId="7" fillId="2" borderId="73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37" fontId="7" fillId="0" borderId="68" xfId="0" applyNumberFormat="1" applyFont="1" applyFill="1" applyBorder="1"/>
    <xf numFmtId="0" fontId="7" fillId="0" borderId="0" xfId="0" applyFont="1" applyBorder="1"/>
    <xf numFmtId="0" fontId="7" fillId="0" borderId="13" xfId="0" applyFont="1" applyBorder="1"/>
    <xf numFmtId="0" fontId="7" fillId="0" borderId="75" xfId="0" applyFont="1" applyBorder="1"/>
    <xf numFmtId="0" fontId="7" fillId="0" borderId="72" xfId="0" applyFont="1" applyBorder="1"/>
    <xf numFmtId="37" fontId="7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4" fillId="0" borderId="65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4" fillId="0" borderId="0" xfId="0" applyFont="1" applyFill="1" applyBorder="1"/>
    <xf numFmtId="37" fontId="7" fillId="0" borderId="0" xfId="0" applyNumberFormat="1" applyFont="1" applyFill="1" applyBorder="1"/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7" fontId="6" fillId="0" borderId="0" xfId="0" applyNumberFormat="1" applyFont="1" applyBorder="1"/>
    <xf numFmtId="37" fontId="4" fillId="0" borderId="0" xfId="0" applyNumberFormat="1" applyFont="1" applyBorder="1" applyAlignment="1"/>
    <xf numFmtId="37" fontId="4" fillId="0" borderId="0" xfId="0" applyNumberFormat="1" applyFont="1" applyBorder="1"/>
    <xf numFmtId="167" fontId="7" fillId="0" borderId="68" xfId="14" applyNumberFormat="1" applyFont="1" applyFill="1" applyBorder="1" applyAlignment="1">
      <alignment horizontal="center"/>
    </xf>
    <xf numFmtId="37" fontId="7" fillId="0" borderId="68" xfId="14" applyNumberFormat="1" applyFont="1" applyFill="1" applyBorder="1" applyAlignment="1">
      <alignment horizontal="center"/>
    </xf>
    <xf numFmtId="37" fontId="7" fillId="0" borderId="68" xfId="0" applyNumberFormat="1" applyFont="1" applyFill="1" applyBorder="1" applyAlignment="1"/>
    <xf numFmtId="37" fontId="7" fillId="0" borderId="68" xfId="0" applyNumberFormat="1" applyFont="1" applyBorder="1"/>
    <xf numFmtId="0" fontId="7" fillId="2" borderId="70" xfId="0" applyFont="1" applyFill="1" applyBorder="1" applyAlignment="1">
      <alignment horizontal="center"/>
    </xf>
    <xf numFmtId="0" fontId="7" fillId="2" borderId="70" xfId="0" applyFont="1" applyFill="1" applyBorder="1"/>
    <xf numFmtId="164" fontId="7" fillId="2" borderId="70" xfId="0" applyNumberFormat="1" applyFont="1" applyFill="1" applyBorder="1" applyAlignment="1">
      <alignment horizontal="center"/>
    </xf>
    <xf numFmtId="37" fontId="7" fillId="0" borderId="71" xfId="0" applyNumberFormat="1" applyFont="1" applyFill="1" applyBorder="1"/>
    <xf numFmtId="37" fontId="11" fillId="0" borderId="68" xfId="0" applyNumberFormat="1" applyFont="1" applyBorder="1"/>
    <xf numFmtId="37" fontId="7" fillId="0" borderId="1" xfId="15" applyNumberFormat="1" applyFont="1" applyBorder="1" applyAlignment="1">
      <alignment horizontal="center"/>
    </xf>
    <xf numFmtId="37" fontId="7" fillId="0" borderId="1" xfId="16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37" fontId="7" fillId="2" borderId="75" xfId="0" applyNumberFormat="1" applyFont="1" applyFill="1" applyBorder="1"/>
    <xf numFmtId="37" fontId="7" fillId="2" borderId="76" xfId="0" applyNumberFormat="1" applyFont="1" applyFill="1" applyBorder="1"/>
    <xf numFmtId="37" fontId="7" fillId="0" borderId="73" xfId="16" applyNumberFormat="1" applyFont="1" applyBorder="1" applyAlignment="1">
      <alignment horizontal="centerContinuous"/>
    </xf>
    <xf numFmtId="37" fontId="7" fillId="0" borderId="70" xfId="16" applyNumberFormat="1" applyFont="1" applyBorder="1" applyAlignment="1">
      <alignment horizontal="centerContinuous"/>
    </xf>
    <xf numFmtId="0" fontId="7" fillId="0" borderId="71" xfId="16" applyFont="1" applyBorder="1" applyAlignment="1">
      <alignment horizontal="centerContinuous"/>
    </xf>
    <xf numFmtId="37" fontId="6" fillId="0" borderId="78" xfId="0" applyNumberFormat="1" applyFont="1" applyFill="1" applyBorder="1"/>
    <xf numFmtId="37" fontId="6" fillId="0" borderId="2" xfId="0" applyNumberFormat="1" applyFont="1" applyFill="1" applyBorder="1"/>
    <xf numFmtId="37" fontId="6" fillId="0" borderId="3" xfId="0" applyNumberFormat="1" applyFont="1" applyFill="1" applyBorder="1"/>
    <xf numFmtId="165" fontId="4" fillId="0" borderId="7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82" xfId="0" applyFont="1" applyFill="1" applyBorder="1"/>
    <xf numFmtId="164" fontId="4" fillId="2" borderId="83" xfId="0" applyNumberFormat="1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0" fontId="4" fillId="2" borderId="85" xfId="0" applyFont="1" applyFill="1" applyBorder="1"/>
    <xf numFmtId="164" fontId="4" fillId="2" borderId="86" xfId="0" applyNumberFormat="1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4" fillId="2" borderId="88" xfId="0" applyFont="1" applyFill="1" applyBorder="1"/>
    <xf numFmtId="164" fontId="4" fillId="2" borderId="89" xfId="0" applyNumberFormat="1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4" fillId="2" borderId="90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73" xfId="0" applyFont="1" applyFill="1" applyBorder="1"/>
    <xf numFmtId="37" fontId="7" fillId="0" borderId="73" xfId="14" applyNumberFormat="1" applyFont="1" applyFill="1" applyBorder="1" applyAlignment="1">
      <alignment horizontal="centerContinuous"/>
    </xf>
    <xf numFmtId="164" fontId="7" fillId="0" borderId="71" xfId="14" applyNumberFormat="1" applyFont="1" applyFill="1" applyBorder="1" applyAlignment="1">
      <alignment horizontal="centerContinuous"/>
    </xf>
    <xf numFmtId="167" fontId="7" fillId="0" borderId="73" xfId="14" applyNumberFormat="1" applyFont="1" applyFill="1" applyBorder="1" applyAlignment="1">
      <alignment horizontal="centerContinuous"/>
    </xf>
    <xf numFmtId="167" fontId="7" fillId="0" borderId="71" xfId="14" applyNumberFormat="1" applyFont="1" applyFill="1" applyBorder="1" applyAlignment="1">
      <alignment horizontal="centerContinuous"/>
    </xf>
    <xf numFmtId="164" fontId="7" fillId="0" borderId="68" xfId="14" applyNumberFormat="1" applyFont="1" applyFill="1" applyBorder="1" applyAlignment="1">
      <alignment horizontal="center"/>
    </xf>
    <xf numFmtId="164" fontId="7" fillId="0" borderId="77" xfId="14" applyNumberFormat="1" applyFont="1" applyFill="1" applyBorder="1" applyAlignment="1">
      <alignment horizontal="center"/>
    </xf>
    <xf numFmtId="164" fontId="7" fillId="0" borderId="53" xfId="14" applyNumberFormat="1" applyFont="1" applyFill="1" applyBorder="1" applyAlignment="1">
      <alignment horizontal="center"/>
    </xf>
    <xf numFmtId="164" fontId="7" fillId="0" borderId="77" xfId="15" applyNumberFormat="1" applyFont="1" applyFill="1" applyBorder="1" applyAlignment="1">
      <alignment horizontal="center"/>
    </xf>
    <xf numFmtId="164" fontId="7" fillId="0" borderId="53" xfId="15" applyNumberFormat="1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37" fontId="7" fillId="0" borderId="70" xfId="14" applyNumberFormat="1" applyFont="1" applyFill="1" applyBorder="1" applyAlignment="1">
      <alignment horizontal="centerContinuous"/>
    </xf>
    <xf numFmtId="37" fontId="7" fillId="0" borderId="71" xfId="14" applyNumberFormat="1" applyFont="1" applyBorder="1" applyAlignment="1">
      <alignment horizontal="centerContinuous"/>
    </xf>
    <xf numFmtId="37" fontId="7" fillId="0" borderId="68" xfId="15" applyNumberFormat="1" applyFont="1" applyBorder="1" applyAlignment="1">
      <alignment horizontal="center"/>
    </xf>
    <xf numFmtId="37" fontId="7" fillId="0" borderId="68" xfId="15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7" fontId="4" fillId="0" borderId="78" xfId="0" applyNumberFormat="1" applyFont="1" applyFill="1" applyBorder="1"/>
    <xf numFmtId="0" fontId="6" fillId="0" borderId="2" xfId="0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37" fontId="4" fillId="0" borderId="3" xfId="0" applyNumberFormat="1" applyFont="1" applyFill="1" applyBorder="1"/>
    <xf numFmtId="37" fontId="4" fillId="2" borderId="82" xfId="0" applyNumberFormat="1" applyFont="1" applyFill="1" applyBorder="1"/>
    <xf numFmtId="37" fontId="4" fillId="2" borderId="84" xfId="0" applyNumberFormat="1" applyFont="1" applyFill="1" applyBorder="1"/>
    <xf numFmtId="37" fontId="4" fillId="2" borderId="85" xfId="0" applyNumberFormat="1" applyFont="1" applyFill="1" applyBorder="1"/>
    <xf numFmtId="37" fontId="4" fillId="2" borderId="87" xfId="0" applyNumberFormat="1" applyFont="1" applyFill="1" applyBorder="1"/>
    <xf numFmtId="37" fontId="4" fillId="2" borderId="88" xfId="0" applyNumberFormat="1" applyFont="1" applyFill="1" applyBorder="1"/>
    <xf numFmtId="37" fontId="4" fillId="2" borderId="90" xfId="0" applyNumberFormat="1" applyFont="1" applyFill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" fillId="2" borderId="71" xfId="0" applyFont="1" applyFill="1" applyBorder="1"/>
    <xf numFmtId="0" fontId="4" fillId="2" borderId="73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70" xfId="0" applyFont="1" applyFill="1" applyBorder="1"/>
    <xf numFmtId="164" fontId="4" fillId="2" borderId="70" xfId="0" applyNumberFormat="1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0" borderId="78" xfId="0" applyFont="1" applyFill="1" applyBorder="1"/>
    <xf numFmtId="164" fontId="4" fillId="0" borderId="7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7" fillId="2" borderId="70" xfId="0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64" fontId="7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7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4" fillId="2" borderId="83" xfId="0" applyFont="1" applyFill="1" applyBorder="1"/>
    <xf numFmtId="37" fontId="11" fillId="2" borderId="83" xfId="0" applyNumberFormat="1" applyFont="1" applyFill="1" applyBorder="1"/>
    <xf numFmtId="0" fontId="4" fillId="2" borderId="82" xfId="0" applyFont="1" applyFill="1" applyBorder="1" applyAlignment="1">
      <alignment horizontal="center"/>
    </xf>
    <xf numFmtId="37" fontId="4" fillId="2" borderId="83" xfId="0" applyNumberFormat="1" applyFont="1" applyFill="1" applyBorder="1"/>
    <xf numFmtId="0" fontId="4" fillId="2" borderId="88" xfId="0" applyFont="1" applyFill="1" applyBorder="1" applyAlignment="1">
      <alignment horizontal="center"/>
    </xf>
    <xf numFmtId="0" fontId="4" fillId="2" borderId="89" xfId="0" applyFont="1" applyFill="1" applyBorder="1"/>
    <xf numFmtId="37" fontId="11" fillId="2" borderId="82" xfId="0" applyNumberFormat="1" applyFont="1" applyFill="1" applyBorder="1"/>
    <xf numFmtId="166" fontId="4" fillId="2" borderId="88" xfId="1" applyNumberFormat="1" applyFont="1" applyFill="1" applyBorder="1"/>
    <xf numFmtId="166" fontId="4" fillId="2" borderId="89" xfId="1" applyNumberFormat="1" applyFont="1" applyFill="1" applyBorder="1"/>
    <xf numFmtId="0" fontId="4" fillId="2" borderId="73" xfId="0" applyFont="1" applyFill="1" applyBorder="1"/>
    <xf numFmtId="37" fontId="11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4" fillId="2" borderId="85" xfId="0" applyFont="1" applyFill="1" applyBorder="1" applyAlignment="1">
      <alignment horizontal="center"/>
    </xf>
    <xf numFmtId="166" fontId="4" fillId="2" borderId="86" xfId="1" applyNumberFormat="1" applyFont="1" applyFill="1" applyBorder="1" applyAlignment="1">
      <alignment horizontal="center"/>
    </xf>
    <xf numFmtId="37" fontId="4" fillId="2" borderId="86" xfId="0" applyNumberFormat="1" applyFont="1" applyFill="1" applyBorder="1"/>
    <xf numFmtId="0" fontId="4" fillId="0" borderId="91" xfId="0" applyFont="1" applyFill="1" applyBorder="1" applyAlignment="1">
      <alignment horizontal="center"/>
    </xf>
    <xf numFmtId="37" fontId="4" fillId="0" borderId="91" xfId="0" applyNumberFormat="1" applyFont="1" applyFill="1" applyBorder="1"/>
    <xf numFmtId="164" fontId="4" fillId="0" borderId="91" xfId="0" applyNumberFormat="1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37" fontId="6" fillId="0" borderId="78" xfId="0" quotePrefix="1" applyNumberFormat="1" applyFont="1" applyFill="1" applyBorder="1" applyAlignment="1">
      <alignment horizontal="center"/>
    </xf>
    <xf numFmtId="37" fontId="6" fillId="0" borderId="78" xfId="0" applyNumberFormat="1" applyFont="1" applyFill="1" applyBorder="1" applyAlignment="1">
      <alignment horizontal="center"/>
    </xf>
    <xf numFmtId="37" fontId="6" fillId="0" borderId="3" xfId="0" quotePrefix="1" applyNumberFormat="1" applyFont="1" applyFill="1" applyBorder="1" applyAlignment="1">
      <alignment horizontal="center"/>
    </xf>
    <xf numFmtId="37" fontId="6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37" fontId="1" fillId="0" borderId="2" xfId="0" applyNumberFormat="1" applyFont="1" applyBorder="1"/>
    <xf numFmtId="1" fontId="1" fillId="0" borderId="4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46" xfId="0" applyFont="1" applyBorder="1"/>
    <xf numFmtId="37" fontId="11" fillId="0" borderId="68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1" fillId="0" borderId="89" xfId="1" applyNumberFormat="1" applyFont="1" applyFill="1" applyBorder="1"/>
    <xf numFmtId="37" fontId="1" fillId="0" borderId="0" xfId="0" applyNumberFormat="1" applyFont="1"/>
    <xf numFmtId="37" fontId="7" fillId="0" borderId="78" xfId="0" applyNumberFormat="1" applyFont="1" applyBorder="1"/>
    <xf numFmtId="37" fontId="7" fillId="0" borderId="93" xfId="0" applyNumberFormat="1" applyFont="1" applyFill="1" applyBorder="1"/>
    <xf numFmtId="37" fontId="1" fillId="0" borderId="2" xfId="1" applyNumberFormat="1" applyFont="1" applyFill="1" applyBorder="1" applyAlignment="1"/>
    <xf numFmtId="37" fontId="70" fillId="0" borderId="0" xfId="0" applyNumberFormat="1" applyFont="1"/>
    <xf numFmtId="37" fontId="11" fillId="0" borderId="93" xfId="0" applyNumberFormat="1" applyFont="1" applyFill="1" applyBorder="1"/>
    <xf numFmtId="37" fontId="7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1" fillId="0" borderId="46" xfId="0" applyNumberFormat="1" applyFont="1" applyBorder="1"/>
    <xf numFmtId="166" fontId="1" fillId="0" borderId="90" xfId="1" applyNumberFormat="1" applyFont="1" applyFill="1" applyBorder="1"/>
    <xf numFmtId="37" fontId="8" fillId="0" borderId="46" xfId="0" applyNumberFormat="1" applyFont="1" applyBorder="1"/>
    <xf numFmtId="37" fontId="11" fillId="0" borderId="97" xfId="0" applyNumberFormat="1" applyFont="1" applyBorder="1"/>
    <xf numFmtId="37" fontId="9" fillId="0" borderId="44" xfId="3" quotePrefix="1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11" fillId="0" borderId="77" xfId="0" applyFont="1" applyBorder="1" applyAlignment="1">
      <alignment horizontal="center" wrapText="1"/>
    </xf>
    <xf numFmtId="0" fontId="11" fillId="0" borderId="112" xfId="0" applyFont="1" applyBorder="1" applyAlignment="1">
      <alignment horizontal="center" wrapText="1"/>
    </xf>
    <xf numFmtId="0" fontId="11" fillId="0" borderId="77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2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11" fillId="0" borderId="9" xfId="0" applyFont="1" applyBorder="1"/>
    <xf numFmtId="37" fontId="1" fillId="0" borderId="77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0" fontId="11" fillId="0" borderId="112" xfId="0" applyFont="1" applyBorder="1"/>
    <xf numFmtId="174" fontId="11" fillId="0" borderId="112" xfId="0" applyNumberFormat="1" applyFont="1" applyBorder="1"/>
    <xf numFmtId="174" fontId="11" fillId="0" borderId="0" xfId="7696" applyNumberFormat="1" applyFont="1" applyBorder="1"/>
    <xf numFmtId="37" fontId="1" fillId="0" borderId="112" xfId="7696" applyNumberFormat="1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" fillId="0" borderId="0" xfId="7696" applyFont="1" applyBorder="1"/>
    <xf numFmtId="0" fontId="1" fillId="0" borderId="77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112" xfId="1" applyNumberFormat="1" applyFont="1" applyBorder="1"/>
    <xf numFmtId="0" fontId="1" fillId="0" borderId="114" xfId="0" applyFont="1" applyBorder="1"/>
    <xf numFmtId="0" fontId="11" fillId="0" borderId="114" xfId="0" applyFont="1" applyBorder="1"/>
    <xf numFmtId="0" fontId="1" fillId="0" borderId="0" xfId="0" applyFont="1" applyFill="1"/>
    <xf numFmtId="0" fontId="11" fillId="0" borderId="77" xfId="0" applyFont="1" applyBorder="1"/>
    <xf numFmtId="184" fontId="1" fillId="0" borderId="77" xfId="1" applyNumberFormat="1" applyFont="1" applyBorder="1"/>
    <xf numFmtId="0" fontId="11" fillId="0" borderId="73" xfId="0" applyFont="1" applyBorder="1"/>
    <xf numFmtId="174" fontId="11" fillId="0" borderId="112" xfId="7696" applyNumberFormat="1" applyFont="1" applyBorder="1"/>
    <xf numFmtId="37" fontId="11" fillId="0" borderId="112" xfId="7696" applyNumberFormat="1" applyFont="1" applyBorder="1"/>
    <xf numFmtId="0" fontId="11" fillId="0" borderId="0" xfId="0" applyFont="1"/>
    <xf numFmtId="174" fontId="11" fillId="0" borderId="112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74" fontId="1" fillId="0" borderId="0" xfId="7696" applyNumberFormat="1" applyFont="1"/>
    <xf numFmtId="184" fontId="1" fillId="0" borderId="0" xfId="1" applyNumberFormat="1" applyFont="1"/>
    <xf numFmtId="37" fontId="7" fillId="0" borderId="62" xfId="0" applyNumberFormat="1" applyFont="1" applyFill="1" applyBorder="1" applyAlignment="1"/>
    <xf numFmtId="0" fontId="7" fillId="0" borderId="62" xfId="0" applyFont="1" applyFill="1" applyBorder="1"/>
    <xf numFmtId="0" fontId="1" fillId="0" borderId="3" xfId="0" applyFont="1" applyFill="1" applyBorder="1"/>
    <xf numFmtId="37" fontId="11" fillId="0" borderId="97" xfId="0" applyNumberFormat="1" applyFont="1" applyFill="1" applyBorder="1"/>
    <xf numFmtId="0" fontId="1" fillId="2" borderId="97" xfId="0" applyFont="1" applyFill="1" applyBorder="1"/>
    <xf numFmtId="37" fontId="7" fillId="0" borderId="97" xfId="0" applyNumberFormat="1" applyFont="1" applyBorder="1"/>
    <xf numFmtId="37" fontId="6" fillId="0" borderId="119" xfId="0" quotePrefix="1" applyNumberFormat="1" applyFont="1" applyBorder="1" applyAlignment="1">
      <alignment horizontal="left"/>
    </xf>
    <xf numFmtId="37" fontId="11" fillId="0" borderId="79" xfId="0" applyNumberFormat="1" applyFont="1" applyFill="1" applyBorder="1"/>
    <xf numFmtId="37" fontId="1" fillId="0" borderId="80" xfId="0" applyNumberFormat="1" applyFont="1" applyFill="1" applyBorder="1"/>
    <xf numFmtId="166" fontId="1" fillId="0" borderId="81" xfId="1" applyNumberFormat="1" applyFont="1" applyFill="1" applyBorder="1"/>
    <xf numFmtId="0" fontId="1" fillId="0" borderId="91" xfId="0" applyFont="1" applyFill="1" applyBorder="1" applyAlignment="1">
      <alignment horizontal="center"/>
    </xf>
    <xf numFmtId="37" fontId="7" fillId="0" borderId="113" xfId="9" applyNumberFormat="1" applyFont="1" applyBorder="1" applyAlignment="1">
      <alignment horizontal="centerContinuous"/>
    </xf>
    <xf numFmtId="37" fontId="7" fillId="0" borderId="97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7" fillId="0" borderId="117" xfId="0" applyNumberFormat="1" applyFont="1" applyFill="1" applyBorder="1"/>
    <xf numFmtId="0" fontId="11" fillId="0" borderId="9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1" fillId="0" borderId="88" xfId="1" applyNumberFormat="1" applyFont="1" applyFill="1" applyBorder="1"/>
    <xf numFmtId="43" fontId="1" fillId="0" borderId="0" xfId="0" applyNumberFormat="1" applyFont="1"/>
    <xf numFmtId="174" fontId="1" fillId="0" borderId="0" xfId="0" applyNumberFormat="1" applyFont="1"/>
    <xf numFmtId="37" fontId="1" fillId="0" borderId="97" xfId="7696" applyNumberFormat="1" applyFont="1" applyBorder="1"/>
    <xf numFmtId="37" fontId="1" fillId="0" borderId="116" xfId="7696" applyNumberFormat="1" applyFont="1" applyBorder="1"/>
    <xf numFmtId="0" fontId="0" fillId="2" borderId="113" xfId="0" applyFill="1" applyBorder="1" applyAlignment="1">
      <alignment horizontal="center"/>
    </xf>
    <xf numFmtId="0" fontId="0" fillId="2" borderId="113" xfId="0" applyFill="1" applyBorder="1"/>
    <xf numFmtId="164" fontId="0" fillId="2" borderId="113" xfId="0" applyNumberFormat="1" applyFill="1" applyBorder="1" applyAlignment="1">
      <alignment horizontal="center"/>
    </xf>
    <xf numFmtId="0" fontId="7" fillId="2" borderId="97" xfId="0" applyFont="1" applyFill="1" applyBorder="1"/>
    <xf numFmtId="0" fontId="4" fillId="0" borderId="116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1" fillId="0" borderId="116" xfId="0" applyFont="1" applyBorder="1"/>
    <xf numFmtId="164" fontId="4" fillId="0" borderId="121" xfId="0" applyNumberFormat="1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37" fontId="4" fillId="0" borderId="121" xfId="0" applyNumberFormat="1" applyFont="1" applyFill="1" applyBorder="1" applyAlignment="1"/>
    <xf numFmtId="37" fontId="6" fillId="0" borderId="121" xfId="0" applyNumberFormat="1" applyFont="1" applyFill="1" applyBorder="1"/>
    <xf numFmtId="37" fontId="6" fillId="0" borderId="121" xfId="0" applyNumberFormat="1" applyFont="1" applyBorder="1"/>
    <xf numFmtId="0" fontId="1" fillId="0" borderId="121" xfId="0" applyFont="1" applyBorder="1" applyAlignment="1">
      <alignment horizontal="center"/>
    </xf>
    <xf numFmtId="166" fontId="4" fillId="0" borderId="121" xfId="1" applyNumberFormat="1" applyFont="1" applyFill="1" applyBorder="1" applyAlignment="1">
      <alignment horizontal="center"/>
    </xf>
    <xf numFmtId="37" fontId="4" fillId="0" borderId="121" xfId="1" applyNumberFormat="1" applyFont="1" applyFill="1" applyBorder="1" applyAlignment="1"/>
    <xf numFmtId="37" fontId="4" fillId="0" borderId="121" xfId="0" applyNumberFormat="1" applyFont="1" applyFill="1" applyBorder="1"/>
    <xf numFmtId="37" fontId="1" fillId="0" borderId="121" xfId="0" applyNumberFormat="1" applyFont="1" applyFill="1" applyBorder="1"/>
    <xf numFmtId="37" fontId="11" fillId="0" borderId="84" xfId="0" applyNumberFormat="1" applyFont="1" applyFill="1" applyBorder="1"/>
    <xf numFmtId="37" fontId="1" fillId="0" borderId="87" xfId="0" applyNumberFormat="1" applyFont="1" applyFill="1" applyBorder="1"/>
    <xf numFmtId="37" fontId="11" fillId="0" borderId="78" xfId="0" applyNumberFormat="1" applyFont="1" applyFill="1" applyBorder="1"/>
    <xf numFmtId="37" fontId="11" fillId="0" borderId="111" xfId="0" applyNumberFormat="1" applyFont="1" applyFill="1" applyBorder="1"/>
    <xf numFmtId="185" fontId="4" fillId="0" borderId="2" xfId="0" applyNumberFormat="1" applyFont="1" applyFill="1" applyBorder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174" fontId="107" fillId="0" borderId="0" xfId="8643" applyNumberFormat="1" applyFont="1" applyFill="1"/>
    <xf numFmtId="174" fontId="107" fillId="0" borderId="0" xfId="8643" applyNumberFormat="1" applyFont="1" applyFill="1" applyBorder="1"/>
    <xf numFmtId="174" fontId="106" fillId="0" borderId="0" xfId="8643" applyNumberFormat="1" applyFont="1" applyFill="1" applyBorder="1"/>
    <xf numFmtId="0" fontId="8" fillId="0" borderId="0" xfId="0" applyFont="1" applyBorder="1"/>
    <xf numFmtId="174" fontId="107" fillId="0" borderId="0" xfId="8693" applyNumberFormat="1" applyFont="1" applyFill="1"/>
    <xf numFmtId="174" fontId="107" fillId="0" borderId="0" xfId="8693" applyNumberFormat="1" applyFont="1" applyFill="1" applyBorder="1"/>
    <xf numFmtId="174" fontId="107" fillId="0" borderId="0" xfId="8696" applyNumberFormat="1" applyFont="1" applyFill="1"/>
    <xf numFmtId="174" fontId="107" fillId="0" borderId="0" xfId="8696" applyNumberFormat="1" applyFont="1" applyFill="1" applyBorder="1"/>
    <xf numFmtId="174" fontId="106" fillId="0" borderId="0" xfId="8696" applyNumberFormat="1" applyFont="1" applyFill="1" applyBorder="1"/>
    <xf numFmtId="38" fontId="1" fillId="0" borderId="2" xfId="0" applyNumberFormat="1" applyFont="1" applyBorder="1"/>
    <xf numFmtId="0" fontId="6" fillId="0" borderId="2" xfId="0" applyFont="1" applyBorder="1"/>
    <xf numFmtId="38" fontId="1" fillId="0" borderId="2" xfId="0" applyNumberFormat="1" applyFont="1" applyFill="1" applyBorder="1"/>
    <xf numFmtId="185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1" fillId="0" borderId="134" xfId="0" applyNumberFormat="1" applyFont="1" applyBorder="1"/>
    <xf numFmtId="0" fontId="6" fillId="0" borderId="9" xfId="8583" applyBorder="1"/>
    <xf numFmtId="0" fontId="6" fillId="0" borderId="135" xfId="0" applyFont="1" applyBorder="1"/>
    <xf numFmtId="37" fontId="9" fillId="0" borderId="2" xfId="3" quotePrefix="1" applyNumberFormat="1" applyFont="1" applyFill="1" applyBorder="1" applyAlignment="1" applyProtection="1">
      <alignment horizontal="center" vertical="center"/>
    </xf>
    <xf numFmtId="37" fontId="9" fillId="0" borderId="3" xfId="3" applyNumberFormat="1" applyFont="1" applyFill="1" applyBorder="1" applyAlignment="1" applyProtection="1">
      <alignment horizontal="center" vertical="center"/>
    </xf>
    <xf numFmtId="37" fontId="3" fillId="2" borderId="11" xfId="0" applyNumberFormat="1" applyFont="1" applyFill="1" applyBorder="1" applyProtection="1"/>
    <xf numFmtId="37" fontId="9" fillId="0" borderId="7" xfId="3" quotePrefix="1" applyNumberFormat="1" applyFont="1" applyFill="1" applyBorder="1" applyAlignment="1" applyProtection="1">
      <alignment horizontal="center" vertical="center"/>
    </xf>
    <xf numFmtId="37" fontId="9" fillId="0" borderId="3" xfId="3" quotePrefix="1" applyNumberFormat="1" applyFont="1" applyFill="1" applyBorder="1" applyAlignment="1" applyProtection="1">
      <alignment horizontal="center" vertical="center"/>
    </xf>
    <xf numFmtId="37" fontId="9" fillId="0" borderId="7" xfId="3" quotePrefix="1" applyNumberFormat="1" applyFont="1" applyBorder="1" applyAlignment="1" applyProtection="1">
      <alignment horizontal="center" vertical="center"/>
    </xf>
    <xf numFmtId="37" fontId="9" fillId="0" borderId="2" xfId="3" applyNumberFormat="1" applyFont="1" applyBorder="1" applyAlignment="1" applyProtection="1">
      <alignment horizontal="center" vertical="center"/>
    </xf>
    <xf numFmtId="37" fontId="9" fillId="0" borderId="2" xfId="3" quotePrefix="1" applyNumberFormat="1" applyFont="1" applyBorder="1" applyAlignment="1" applyProtection="1">
      <alignment horizontal="center" vertical="center"/>
    </xf>
    <xf numFmtId="37" fontId="9" fillId="0" borderId="3" xfId="3" applyNumberFormat="1" applyFont="1" applyBorder="1" applyAlignment="1" applyProtection="1">
      <alignment horizontal="center" vertical="center"/>
    </xf>
    <xf numFmtId="37" fontId="9" fillId="0" borderId="3" xfId="3" quotePrefix="1" applyNumberFormat="1" applyFont="1" applyBorder="1" applyAlignment="1" applyProtection="1">
      <alignment horizontal="center" vertical="center"/>
    </xf>
    <xf numFmtId="37" fontId="8" fillId="2" borderId="11" xfId="0" applyNumberFormat="1" applyFont="1" applyFill="1" applyBorder="1" applyProtection="1"/>
    <xf numFmtId="37" fontId="8" fillId="2" borderId="66" xfId="0" applyNumberFormat="1" applyFont="1" applyFill="1" applyBorder="1" applyProtection="1"/>
    <xf numFmtId="37" fontId="9" fillId="0" borderId="44" xfId="3" quotePrefix="1" applyNumberFormat="1" applyFont="1" applyBorder="1" applyAlignment="1" applyProtection="1">
      <alignment horizontal="center" vertical="center"/>
    </xf>
    <xf numFmtId="37" fontId="6" fillId="0" borderId="54" xfId="0" applyNumberFormat="1" applyFont="1" applyFill="1" applyBorder="1" applyAlignment="1" applyProtection="1">
      <alignment horizontal="center"/>
    </xf>
    <xf numFmtId="37" fontId="6" fillId="0" borderId="2" xfId="0" applyNumberFormat="1" applyFont="1" applyFill="1" applyBorder="1" applyAlignment="1" applyProtection="1">
      <alignment horizontal="center"/>
    </xf>
    <xf numFmtId="37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/>
    <xf numFmtId="37" fontId="1" fillId="0" borderId="9" xfId="7696" applyNumberFormat="1" applyFont="1" applyFill="1" applyBorder="1"/>
    <xf numFmtId="37" fontId="1" fillId="0" borderId="134" xfId="1" applyNumberFormat="1" applyFont="1" applyFill="1" applyBorder="1" applyAlignment="1"/>
    <xf numFmtId="0" fontId="11" fillId="0" borderId="131" xfId="0" applyFont="1" applyBorder="1" applyAlignment="1">
      <alignment horizontal="center" wrapText="1"/>
    </xf>
    <xf numFmtId="0" fontId="11" fillId="0" borderId="131" xfId="0" applyFont="1" applyFill="1" applyBorder="1" applyAlignment="1">
      <alignment horizontal="center"/>
    </xf>
    <xf numFmtId="37" fontId="1" fillId="0" borderId="131" xfId="7696" applyNumberFormat="1" applyFont="1" applyBorder="1"/>
    <xf numFmtId="37" fontId="1" fillId="0" borderId="91" xfId="0" applyNumberFormat="1" applyFont="1" applyFill="1" applyBorder="1"/>
    <xf numFmtId="37" fontId="7" fillId="0" borderId="53" xfId="9" quotePrefix="1" applyNumberFormat="1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0" fontId="11" fillId="0" borderId="136" xfId="0" applyFont="1" applyBorder="1" applyAlignment="1">
      <alignment horizontal="center" wrapText="1"/>
    </xf>
    <xf numFmtId="0" fontId="11" fillId="0" borderId="136" xfId="0" applyFont="1" applyBorder="1" applyAlignment="1">
      <alignment horizontal="center"/>
    </xf>
    <xf numFmtId="37" fontId="7" fillId="0" borderId="62" xfId="2" applyNumberFormat="1" applyFont="1" applyFill="1" applyBorder="1" applyAlignment="1">
      <alignment horizontal="center"/>
    </xf>
    <xf numFmtId="37" fontId="1" fillId="0" borderId="116" xfId="7696" applyNumberFormat="1" applyFont="1" applyFill="1" applyBorder="1"/>
    <xf numFmtId="37" fontId="4" fillId="0" borderId="134" xfId="0" applyNumberFormat="1" applyFont="1" applyFill="1" applyBorder="1" applyAlignment="1"/>
    <xf numFmtId="37" fontId="6" fillId="0" borderId="134" xfId="0" applyNumberFormat="1" applyFont="1" applyFill="1" applyBorder="1"/>
    <xf numFmtId="37" fontId="6" fillId="0" borderId="134" xfId="0" applyNumberFormat="1" applyFont="1" applyBorder="1"/>
    <xf numFmtId="0" fontId="1" fillId="0" borderId="134" xfId="0" applyFont="1" applyBorder="1" applyAlignment="1">
      <alignment horizontal="center"/>
    </xf>
    <xf numFmtId="166" fontId="4" fillId="0" borderId="134" xfId="1" applyNumberFormat="1" applyFont="1" applyFill="1" applyBorder="1" applyAlignment="1">
      <alignment horizontal="center"/>
    </xf>
    <xf numFmtId="37" fontId="4" fillId="0" borderId="134" xfId="1" applyNumberFormat="1" applyFont="1" applyFill="1" applyBorder="1" applyAlignment="1"/>
    <xf numFmtId="37" fontId="4" fillId="0" borderId="134" xfId="0" applyNumberFormat="1" applyFont="1" applyFill="1" applyBorder="1"/>
    <xf numFmtId="0" fontId="4" fillId="0" borderId="134" xfId="0" applyFont="1" applyBorder="1" applyAlignment="1">
      <alignment horizontal="center"/>
    </xf>
    <xf numFmtId="0" fontId="1" fillId="0" borderId="134" xfId="0" applyFont="1" applyBorder="1"/>
    <xf numFmtId="164" fontId="4" fillId="0" borderId="134" xfId="0" applyNumberFormat="1" applyFont="1" applyBorder="1" applyAlignment="1">
      <alignment horizontal="center"/>
    </xf>
    <xf numFmtId="37" fontId="1" fillId="0" borderId="134" xfId="0" applyNumberFormat="1" applyFont="1" applyFill="1" applyBorder="1"/>
    <xf numFmtId="0" fontId="7" fillId="0" borderId="137" xfId="10" applyFont="1" applyBorder="1" applyAlignment="1">
      <alignment horizontal="centerContinuous"/>
    </xf>
    <xf numFmtId="0" fontId="7" fillId="0" borderId="132" xfId="10" applyFont="1" applyBorder="1" applyAlignment="1">
      <alignment horizontal="centerContinuous"/>
    </xf>
    <xf numFmtId="0" fontId="7" fillId="0" borderId="111" xfId="10" applyFont="1" applyBorder="1" applyAlignment="1">
      <alignment horizontal="centerContinuous"/>
    </xf>
    <xf numFmtId="0" fontId="7" fillId="0" borderId="136" xfId="1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166" fontId="1" fillId="0" borderId="3" xfId="11" applyNumberFormat="1" applyFont="1" applyBorder="1"/>
    <xf numFmtId="0" fontId="11" fillId="0" borderId="136" xfId="0" applyFont="1" applyBorder="1"/>
    <xf numFmtId="37" fontId="1" fillId="0" borderId="136" xfId="7696" applyNumberFormat="1" applyFont="1" applyBorder="1"/>
    <xf numFmtId="184" fontId="1" fillId="0" borderId="136" xfId="1" applyNumberFormat="1" applyFont="1" applyBorder="1"/>
    <xf numFmtId="37" fontId="1" fillId="0" borderId="97" xfId="7696" applyNumberFormat="1" applyFont="1" applyFill="1" applyBorder="1"/>
    <xf numFmtId="0" fontId="11" fillId="0" borderId="133" xfId="0" applyFont="1" applyBorder="1"/>
    <xf numFmtId="37" fontId="1" fillId="0" borderId="133" xfId="7696" applyNumberFormat="1" applyFont="1" applyBorder="1"/>
    <xf numFmtId="184" fontId="1" fillId="0" borderId="133" xfId="1" applyNumberFormat="1" applyFont="1" applyBorder="1"/>
    <xf numFmtId="37" fontId="1" fillId="0" borderId="136" xfId="7696" applyNumberFormat="1" applyFont="1" applyFill="1" applyBorder="1"/>
    <xf numFmtId="0" fontId="11" fillId="0" borderId="138" xfId="0" applyFont="1" applyBorder="1"/>
    <xf numFmtId="37" fontId="1" fillId="0" borderId="138" xfId="7696" applyNumberFormat="1" applyFont="1" applyBorder="1"/>
    <xf numFmtId="37" fontId="1" fillId="0" borderId="138" xfId="7696" applyNumberFormat="1" applyFont="1" applyFill="1" applyBorder="1"/>
    <xf numFmtId="184" fontId="1" fillId="0" borderId="138" xfId="1" applyNumberFormat="1" applyFont="1" applyBorder="1"/>
    <xf numFmtId="37" fontId="3" fillId="0" borderId="46" xfId="0" applyNumberFormat="1" applyFont="1" applyBorder="1"/>
    <xf numFmtId="37" fontId="11" fillId="0" borderId="134" xfId="0" applyNumberFormat="1" applyFont="1" applyBorder="1"/>
    <xf numFmtId="37" fontId="10" fillId="0" borderId="139" xfId="5" applyNumberFormat="1" applyFont="1" applyFill="1" applyBorder="1" applyAlignment="1" applyProtection="1">
      <alignment horizontal="center" vertical="top"/>
      <protection locked="0"/>
    </xf>
    <xf numFmtId="37" fontId="10" fillId="0" borderId="133" xfId="5" applyNumberFormat="1" applyFont="1" applyFill="1" applyBorder="1" applyAlignment="1" applyProtection="1">
      <alignment horizontal="center" vertical="top"/>
      <protection locked="0"/>
    </xf>
    <xf numFmtId="37" fontId="10" fillId="0" borderId="9" xfId="5" applyNumberFormat="1" applyFont="1" applyFill="1" applyBorder="1" applyAlignment="1" applyProtection="1">
      <alignment horizontal="center" vertical="top"/>
      <protection locked="0"/>
    </xf>
    <xf numFmtId="37" fontId="8" fillId="0" borderId="134" xfId="0" applyNumberFormat="1" applyFont="1" applyFill="1" applyBorder="1"/>
    <xf numFmtId="37" fontId="3" fillId="0" borderId="134" xfId="0" applyNumberFormat="1" applyFont="1" applyFill="1" applyBorder="1"/>
    <xf numFmtId="37" fontId="8" fillId="0" borderId="134" xfId="0" applyNumberFormat="1" applyFont="1" applyBorder="1"/>
    <xf numFmtId="37" fontId="11" fillId="0" borderId="134" xfId="0" applyNumberFormat="1" applyFont="1" applyFill="1" applyBorder="1"/>
    <xf numFmtId="37" fontId="11" fillId="0" borderId="136" xfId="0" applyNumberFormat="1" applyFont="1" applyFill="1" applyBorder="1"/>
    <xf numFmtId="37" fontId="11" fillId="0" borderId="136" xfId="0" applyNumberFormat="1" applyFont="1" applyBorder="1"/>
    <xf numFmtId="37" fontId="8" fillId="0" borderId="46" xfId="0" applyNumberFormat="1" applyFont="1" applyFill="1" applyBorder="1"/>
    <xf numFmtId="37" fontId="3" fillId="0" borderId="44" xfId="0" applyNumberFormat="1" applyFont="1" applyBorder="1"/>
    <xf numFmtId="37" fontId="3" fillId="0" borderId="44" xfId="0" applyNumberFormat="1" applyFont="1" applyFill="1" applyBorder="1"/>
    <xf numFmtId="37" fontId="10" fillId="0" borderId="136" xfId="5" applyNumberFormat="1" applyFont="1" applyFill="1" applyBorder="1" applyAlignment="1" applyProtection="1">
      <alignment horizontal="center" vertical="top"/>
      <protection locked="0"/>
    </xf>
    <xf numFmtId="37" fontId="10" fillId="0" borderId="111" xfId="5" applyNumberFormat="1" applyFont="1" applyFill="1" applyBorder="1" applyAlignment="1" applyProtection="1">
      <alignment horizontal="center" vertical="top"/>
      <protection locked="0"/>
    </xf>
    <xf numFmtId="37" fontId="11" fillId="0" borderId="6" xfId="0" applyNumberFormat="1" applyFont="1" applyBorder="1" applyAlignment="1">
      <alignment horizontal="center" vertical="center" textRotation="90"/>
    </xf>
    <xf numFmtId="37" fontId="11" fillId="0" borderId="9" xfId="0" applyNumberFormat="1" applyFont="1" applyBorder="1" applyAlignment="1">
      <alignment horizontal="center" vertical="center" textRotation="90"/>
    </xf>
    <xf numFmtId="37" fontId="11" fillId="0" borderId="1" xfId="0" applyNumberFormat="1" applyFont="1" applyBorder="1" applyAlignment="1">
      <alignment horizontal="center" vertical="center" textRotation="90"/>
    </xf>
    <xf numFmtId="0" fontId="7" fillId="0" borderId="133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20" xfId="0" applyFont="1" applyBorder="1" applyAlignment="1">
      <alignment horizontal="center" vertical="center" textRotation="90"/>
    </xf>
  </cellXfs>
  <cellStyles count="8728">
    <cellStyle name="20% - Accent1 10" xfId="6724" xr:uid="{00000000-0005-0000-0000-000000000000}"/>
    <cellStyle name="20% - Accent1 11" xfId="6540" xr:uid="{00000000-0005-0000-0000-000001000000}"/>
    <cellStyle name="20% - Accent1 12" xfId="7001" xr:uid="{00000000-0005-0000-0000-000002000000}"/>
    <cellStyle name="20% - Accent1 13" xfId="6705" xr:uid="{00000000-0005-0000-0000-000003000000}"/>
    <cellStyle name="20% - Accent1 2" xfId="172" xr:uid="{00000000-0005-0000-0000-000004000000}"/>
    <cellStyle name="20% - Accent1 2 10" xfId="2455" xr:uid="{00000000-0005-0000-0000-000005000000}"/>
    <cellStyle name="20% - Accent1 2 11" xfId="2653" xr:uid="{00000000-0005-0000-0000-000006000000}"/>
    <cellStyle name="20% - Accent1 2 12" xfId="3110" xr:uid="{00000000-0005-0000-0000-000007000000}"/>
    <cellStyle name="20% - Accent1 2 13" xfId="490" xr:uid="{00000000-0005-0000-0000-000008000000}"/>
    <cellStyle name="20% - Accent1 2 14" xfId="5949" xr:uid="{00000000-0005-0000-0000-000009000000}"/>
    <cellStyle name="20% - Accent1 2 15" xfId="6221" xr:uid="{00000000-0005-0000-0000-00000A000000}"/>
    <cellStyle name="20% - Accent1 2 16" xfId="6958" xr:uid="{00000000-0005-0000-0000-00000B000000}"/>
    <cellStyle name="20% - Accent1 2 17" xfId="6735" xr:uid="{00000000-0005-0000-0000-00000C000000}"/>
    <cellStyle name="20% - Accent1 2 18" xfId="6466" xr:uid="{00000000-0005-0000-0000-00000D000000}"/>
    <cellStyle name="20% - Accent1 2 19" xfId="7026" xr:uid="{00000000-0005-0000-0000-00000E000000}"/>
    <cellStyle name="20% - Accent1 2 2" xfId="173" xr:uid="{00000000-0005-0000-0000-00000F000000}"/>
    <cellStyle name="20% - Accent1 2 2 2" xfId="1234" xr:uid="{00000000-0005-0000-0000-000010000000}"/>
    <cellStyle name="20% - Accent1 2 2 2 2" xfId="2188" xr:uid="{00000000-0005-0000-0000-000011000000}"/>
    <cellStyle name="20% - Accent1 2 2 2 2 2" xfId="4080" xr:uid="{00000000-0005-0000-0000-000012000000}"/>
    <cellStyle name="20% - Accent1 2 2 2 2 3" xfId="4879" xr:uid="{00000000-0005-0000-0000-000013000000}"/>
    <cellStyle name="20% - Accent1 2 2 2 2 4" xfId="5509" xr:uid="{00000000-0005-0000-0000-000014000000}"/>
    <cellStyle name="20% - Accent1 2 2 2 3" xfId="3328" xr:uid="{00000000-0005-0000-0000-000015000000}"/>
    <cellStyle name="20% - Accent1 2 2 2 4" xfId="2812" xr:uid="{00000000-0005-0000-0000-000016000000}"/>
    <cellStyle name="20% - Accent1 2 2 2 5" xfId="2736" xr:uid="{00000000-0005-0000-0000-000017000000}"/>
    <cellStyle name="20% - Accent1 2 2 3" xfId="1213" xr:uid="{00000000-0005-0000-0000-000018000000}"/>
    <cellStyle name="20% - Accent1 2 2 3 2" xfId="2184" xr:uid="{00000000-0005-0000-0000-000019000000}"/>
    <cellStyle name="20% - Accent1 2 2 3 2 2" xfId="4076" xr:uid="{00000000-0005-0000-0000-00001A000000}"/>
    <cellStyle name="20% - Accent1 2 2 3 2 3" xfId="4875" xr:uid="{00000000-0005-0000-0000-00001B000000}"/>
    <cellStyle name="20% - Accent1 2 2 3 2 4" xfId="5505" xr:uid="{00000000-0005-0000-0000-00001C000000}"/>
    <cellStyle name="20% - Accent1 2 2 3 3" xfId="3315" xr:uid="{00000000-0005-0000-0000-00001D000000}"/>
    <cellStyle name="20% - Accent1 2 2 3 4" xfId="3544" xr:uid="{00000000-0005-0000-0000-00001E000000}"/>
    <cellStyle name="20% - Accent1 2 2 3 5" xfId="4442" xr:uid="{00000000-0005-0000-0000-00001F000000}"/>
    <cellStyle name="20% - Accent1 2 2 4" xfId="1859" xr:uid="{00000000-0005-0000-0000-000020000000}"/>
    <cellStyle name="20% - Accent1 2 2 4 2" xfId="3808" xr:uid="{00000000-0005-0000-0000-000021000000}"/>
    <cellStyle name="20% - Accent1 2 2 4 3" xfId="4650" xr:uid="{00000000-0005-0000-0000-000022000000}"/>
    <cellStyle name="20% - Accent1 2 2 4 4" xfId="5333" xr:uid="{00000000-0005-0000-0000-000023000000}"/>
    <cellStyle name="20% - Accent1 2 2 5" xfId="2655" xr:uid="{00000000-0005-0000-0000-000024000000}"/>
    <cellStyle name="20% - Accent1 2 2 6" xfId="2996" xr:uid="{00000000-0005-0000-0000-000025000000}"/>
    <cellStyle name="20% - Accent1 2 2 7" xfId="3762" xr:uid="{00000000-0005-0000-0000-000026000000}"/>
    <cellStyle name="20% - Accent1 2 20" xfId="6959" xr:uid="{00000000-0005-0000-0000-000027000000}"/>
    <cellStyle name="20% - Accent1 2 21" xfId="6310" xr:uid="{00000000-0005-0000-0000-000028000000}"/>
    <cellStyle name="20% - Accent1 2 22" xfId="6999" xr:uid="{00000000-0005-0000-0000-000029000000}"/>
    <cellStyle name="20% - Accent1 2 3" xfId="432" xr:uid="{00000000-0005-0000-0000-00002A000000}"/>
    <cellStyle name="20% - Accent1 2 3 2" xfId="1287" xr:uid="{00000000-0005-0000-0000-00002B000000}"/>
    <cellStyle name="20% - Accent1 2 3 2 2" xfId="2241" xr:uid="{00000000-0005-0000-0000-00002C000000}"/>
    <cellStyle name="20% - Accent1 2 3 2 2 2" xfId="4133" xr:uid="{00000000-0005-0000-0000-00002D000000}"/>
    <cellStyle name="20% - Accent1 2 3 2 2 3" xfId="4932" xr:uid="{00000000-0005-0000-0000-00002E000000}"/>
    <cellStyle name="20% - Accent1 2 3 2 2 4" xfId="5562" xr:uid="{00000000-0005-0000-0000-00002F000000}"/>
    <cellStyle name="20% - Accent1 2 3 2 3" xfId="3381" xr:uid="{00000000-0005-0000-0000-000030000000}"/>
    <cellStyle name="20% - Accent1 2 3 2 4" xfId="2531" xr:uid="{00000000-0005-0000-0000-000031000000}"/>
    <cellStyle name="20% - Accent1 2 3 2 5" xfId="3768" xr:uid="{00000000-0005-0000-0000-000032000000}"/>
    <cellStyle name="20% - Accent1 2 3 3" xfId="1301" xr:uid="{00000000-0005-0000-0000-000033000000}"/>
    <cellStyle name="20% - Accent1 2 3 3 2" xfId="2252" xr:uid="{00000000-0005-0000-0000-000034000000}"/>
    <cellStyle name="20% - Accent1 2 3 3 2 2" xfId="4144" xr:uid="{00000000-0005-0000-0000-000035000000}"/>
    <cellStyle name="20% - Accent1 2 3 3 2 3" xfId="4943" xr:uid="{00000000-0005-0000-0000-000036000000}"/>
    <cellStyle name="20% - Accent1 2 3 3 2 4" xfId="5573" xr:uid="{00000000-0005-0000-0000-000037000000}"/>
    <cellStyle name="20% - Accent1 2 3 3 3" xfId="3394" xr:uid="{00000000-0005-0000-0000-000038000000}"/>
    <cellStyle name="20% - Accent1 2 3 3 4" xfId="2519" xr:uid="{00000000-0005-0000-0000-000039000000}"/>
    <cellStyle name="20% - Accent1 2 3 3 5" xfId="3754" xr:uid="{00000000-0005-0000-0000-00003A000000}"/>
    <cellStyle name="20% - Accent1 2 3 4" xfId="1909" xr:uid="{00000000-0005-0000-0000-00003B000000}"/>
    <cellStyle name="20% - Accent1 2 3 4 2" xfId="3858" xr:uid="{00000000-0005-0000-0000-00003C000000}"/>
    <cellStyle name="20% - Accent1 2 3 4 3" xfId="4700" xr:uid="{00000000-0005-0000-0000-00003D000000}"/>
    <cellStyle name="20% - Accent1 2 3 4 4" xfId="5383" xr:uid="{00000000-0005-0000-0000-00003E000000}"/>
    <cellStyle name="20% - Accent1 2 3 5" xfId="2715" xr:uid="{00000000-0005-0000-0000-00003F000000}"/>
    <cellStyle name="20% - Accent1 2 3 6" xfId="2598" xr:uid="{00000000-0005-0000-0000-000040000000}"/>
    <cellStyle name="20% - Accent1 2 3 7" xfId="2642" xr:uid="{00000000-0005-0000-0000-000041000000}"/>
    <cellStyle name="20% - Accent1 2 4" xfId="876" xr:uid="{00000000-0005-0000-0000-000042000000}"/>
    <cellStyle name="20% - Accent1 2 4 2" xfId="1343" xr:uid="{00000000-0005-0000-0000-000043000000}"/>
    <cellStyle name="20% - Accent1 2 4 2 2" xfId="2289" xr:uid="{00000000-0005-0000-0000-000044000000}"/>
    <cellStyle name="20% - Accent1 2 4 2 2 2" xfId="4181" xr:uid="{00000000-0005-0000-0000-000045000000}"/>
    <cellStyle name="20% - Accent1 2 4 2 2 3" xfId="4980" xr:uid="{00000000-0005-0000-0000-000046000000}"/>
    <cellStyle name="20% - Accent1 2 4 2 2 4" xfId="5610" xr:uid="{00000000-0005-0000-0000-000047000000}"/>
    <cellStyle name="20% - Accent1 2 4 2 3" xfId="3433" xr:uid="{00000000-0005-0000-0000-000048000000}"/>
    <cellStyle name="20% - Accent1 2 4 2 4" xfId="2460" xr:uid="{00000000-0005-0000-0000-000049000000}"/>
    <cellStyle name="20% - Accent1 2 4 2 5" xfId="2652" xr:uid="{00000000-0005-0000-0000-00004A000000}"/>
    <cellStyle name="20% - Accent1 2 4 3" xfId="1583" xr:uid="{00000000-0005-0000-0000-00004B000000}"/>
    <cellStyle name="20% - Accent1 2 4 3 2" xfId="2376" xr:uid="{00000000-0005-0000-0000-00004C000000}"/>
    <cellStyle name="20% - Accent1 2 4 3 2 2" xfId="4268" xr:uid="{00000000-0005-0000-0000-00004D000000}"/>
    <cellStyle name="20% - Accent1 2 4 3 2 3" xfId="5067" xr:uid="{00000000-0005-0000-0000-00004E000000}"/>
    <cellStyle name="20% - Accent1 2 4 3 2 4" xfId="5697" xr:uid="{00000000-0005-0000-0000-00004F000000}"/>
    <cellStyle name="20% - Accent1 2 4 3 3" xfId="3609" xr:uid="{00000000-0005-0000-0000-000050000000}"/>
    <cellStyle name="20% - Accent1 2 4 3 4" xfId="4487" xr:uid="{00000000-0005-0000-0000-000051000000}"/>
    <cellStyle name="20% - Accent1 2 4 3 5" xfId="5229" xr:uid="{00000000-0005-0000-0000-000052000000}"/>
    <cellStyle name="20% - Accent1 2 4 4" xfId="1911" xr:uid="{00000000-0005-0000-0000-000053000000}"/>
    <cellStyle name="20% - Accent1 2 4 4 2" xfId="3860" xr:uid="{00000000-0005-0000-0000-000054000000}"/>
    <cellStyle name="20% - Accent1 2 4 4 3" xfId="4702" xr:uid="{00000000-0005-0000-0000-000055000000}"/>
    <cellStyle name="20% - Accent1 2 4 4 4" xfId="5385" xr:uid="{00000000-0005-0000-0000-000056000000}"/>
    <cellStyle name="20% - Accent1 2 4 5" xfId="3004" xr:uid="{00000000-0005-0000-0000-000057000000}"/>
    <cellStyle name="20% - Accent1 2 4 6" xfId="3659" xr:uid="{00000000-0005-0000-0000-000058000000}"/>
    <cellStyle name="20% - Accent1 2 4 7" xfId="4534" xr:uid="{00000000-0005-0000-0000-000059000000}"/>
    <cellStyle name="20% - Accent1 2 5" xfId="985" xr:uid="{00000000-0005-0000-0000-00005A000000}"/>
    <cellStyle name="20% - Accent1 2 5 2" xfId="1417" xr:uid="{00000000-0005-0000-0000-00005B000000}"/>
    <cellStyle name="20% - Accent1 2 5 2 2" xfId="2335" xr:uid="{00000000-0005-0000-0000-00005C000000}"/>
    <cellStyle name="20% - Accent1 2 5 2 2 2" xfId="4227" xr:uid="{00000000-0005-0000-0000-00005D000000}"/>
    <cellStyle name="20% - Accent1 2 5 2 2 3" xfId="5026" xr:uid="{00000000-0005-0000-0000-00005E000000}"/>
    <cellStyle name="20% - Accent1 2 5 2 2 4" xfId="5656" xr:uid="{00000000-0005-0000-0000-00005F000000}"/>
    <cellStyle name="20% - Accent1 2 5 2 3" xfId="3499" xr:uid="{00000000-0005-0000-0000-000060000000}"/>
    <cellStyle name="20% - Accent1 2 5 2 4" xfId="4402" xr:uid="{00000000-0005-0000-0000-000061000000}"/>
    <cellStyle name="20% - Accent1 2 5 2 5" xfId="5188" xr:uid="{00000000-0005-0000-0000-000062000000}"/>
    <cellStyle name="20% - Accent1 2 5 3" xfId="1654" xr:uid="{00000000-0005-0000-0000-000063000000}"/>
    <cellStyle name="20% - Accent1 2 5 3 2" xfId="2419" xr:uid="{00000000-0005-0000-0000-000064000000}"/>
    <cellStyle name="20% - Accent1 2 5 3 2 2" xfId="4311" xr:uid="{00000000-0005-0000-0000-000065000000}"/>
    <cellStyle name="20% - Accent1 2 5 3 2 3" xfId="5110" xr:uid="{00000000-0005-0000-0000-000066000000}"/>
    <cellStyle name="20% - Accent1 2 5 3 2 4" xfId="5740" xr:uid="{00000000-0005-0000-0000-000067000000}"/>
    <cellStyle name="20% - Accent1 2 5 3 3" xfId="3666" xr:uid="{00000000-0005-0000-0000-000068000000}"/>
    <cellStyle name="20% - Accent1 2 5 3 4" xfId="4540" xr:uid="{00000000-0005-0000-0000-000069000000}"/>
    <cellStyle name="20% - Accent1 2 5 3 5" xfId="5272" xr:uid="{00000000-0005-0000-0000-00006A000000}"/>
    <cellStyle name="20% - Accent1 2 5 4" xfId="1982" xr:uid="{00000000-0005-0000-0000-00006B000000}"/>
    <cellStyle name="20% - Accent1 2 5 4 2" xfId="3922" xr:uid="{00000000-0005-0000-0000-00006C000000}"/>
    <cellStyle name="20% - Accent1 2 5 4 3" xfId="4758" xr:uid="{00000000-0005-0000-0000-00006D000000}"/>
    <cellStyle name="20% - Accent1 2 5 4 4" xfId="5428" xr:uid="{00000000-0005-0000-0000-00006E000000}"/>
    <cellStyle name="20% - Accent1 2 5 5" xfId="3099" xr:uid="{00000000-0005-0000-0000-00006F000000}"/>
    <cellStyle name="20% - Accent1 2 5 6" xfId="3664" xr:uid="{00000000-0005-0000-0000-000070000000}"/>
    <cellStyle name="20% - Accent1 2 5 7" xfId="4538" xr:uid="{00000000-0005-0000-0000-000071000000}"/>
    <cellStyle name="20% - Accent1 2 6" xfId="1029" xr:uid="{00000000-0005-0000-0000-000072000000}"/>
    <cellStyle name="20% - Accent1 2 6 2" xfId="1455" xr:uid="{00000000-0005-0000-0000-000073000000}"/>
    <cellStyle name="20% - Accent1 2 6 2 2" xfId="2352" xr:uid="{00000000-0005-0000-0000-000074000000}"/>
    <cellStyle name="20% - Accent1 2 6 2 2 2" xfId="4244" xr:uid="{00000000-0005-0000-0000-000075000000}"/>
    <cellStyle name="20% - Accent1 2 6 2 2 3" xfId="5043" xr:uid="{00000000-0005-0000-0000-000076000000}"/>
    <cellStyle name="20% - Accent1 2 6 2 2 4" xfId="5673" xr:uid="{00000000-0005-0000-0000-000077000000}"/>
    <cellStyle name="20% - Accent1 2 6 2 3" xfId="3527" xr:uid="{00000000-0005-0000-0000-000078000000}"/>
    <cellStyle name="20% - Accent1 2 6 2 4" xfId="4425" xr:uid="{00000000-0005-0000-0000-000079000000}"/>
    <cellStyle name="20% - Accent1 2 6 2 5" xfId="5205" xr:uid="{00000000-0005-0000-0000-00007A000000}"/>
    <cellStyle name="20% - Accent1 2 6 3" xfId="1690" xr:uid="{00000000-0005-0000-0000-00007B000000}"/>
    <cellStyle name="20% - Accent1 2 6 3 2" xfId="2434" xr:uid="{00000000-0005-0000-0000-00007C000000}"/>
    <cellStyle name="20% - Accent1 2 6 3 2 2" xfId="4326" xr:uid="{00000000-0005-0000-0000-00007D000000}"/>
    <cellStyle name="20% - Accent1 2 6 3 2 3" xfId="5125" xr:uid="{00000000-0005-0000-0000-00007E000000}"/>
    <cellStyle name="20% - Accent1 2 6 3 2 4" xfId="5755" xr:uid="{00000000-0005-0000-0000-00007F000000}"/>
    <cellStyle name="20% - Accent1 2 6 3 3" xfId="3691" xr:uid="{00000000-0005-0000-0000-000080000000}"/>
    <cellStyle name="20% - Accent1 2 6 3 4" xfId="4560" xr:uid="{00000000-0005-0000-0000-000081000000}"/>
    <cellStyle name="20% - Accent1 2 6 3 5" xfId="5287" xr:uid="{00000000-0005-0000-0000-000082000000}"/>
    <cellStyle name="20% - Accent1 2 6 4" xfId="2018" xr:uid="{00000000-0005-0000-0000-000083000000}"/>
    <cellStyle name="20% - Accent1 2 6 4 2" xfId="3947" xr:uid="{00000000-0005-0000-0000-000084000000}"/>
    <cellStyle name="20% - Accent1 2 6 4 3" xfId="4778" xr:uid="{00000000-0005-0000-0000-000085000000}"/>
    <cellStyle name="20% - Accent1 2 6 4 4" xfId="5443" xr:uid="{00000000-0005-0000-0000-000086000000}"/>
    <cellStyle name="20% - Accent1 2 6 5" xfId="3140" xr:uid="{00000000-0005-0000-0000-000087000000}"/>
    <cellStyle name="20% - Accent1 2 6 6" xfId="3917" xr:uid="{00000000-0005-0000-0000-000088000000}"/>
    <cellStyle name="20% - Accent1 2 6 7" xfId="4754" xr:uid="{00000000-0005-0000-0000-000089000000}"/>
    <cellStyle name="20% - Accent1 2 7" xfId="1161" xr:uid="{00000000-0005-0000-0000-00008A000000}"/>
    <cellStyle name="20% - Accent1 2 7 2" xfId="2143" xr:uid="{00000000-0005-0000-0000-00008B000000}"/>
    <cellStyle name="20% - Accent1 2 7 2 2" xfId="4035" xr:uid="{00000000-0005-0000-0000-00008C000000}"/>
    <cellStyle name="20% - Accent1 2 7 2 3" xfId="4834" xr:uid="{00000000-0005-0000-0000-00008D000000}"/>
    <cellStyle name="20% - Accent1 2 7 2 4" xfId="5464" xr:uid="{00000000-0005-0000-0000-00008E000000}"/>
    <cellStyle name="20% - Accent1 2 7 3" xfId="3270" xr:uid="{00000000-0005-0000-0000-00008F000000}"/>
    <cellStyle name="20% - Accent1 2 7 4" xfId="2917" xr:uid="{00000000-0005-0000-0000-000090000000}"/>
    <cellStyle name="20% - Accent1 2 7 5" xfId="2562" xr:uid="{00000000-0005-0000-0000-000091000000}"/>
    <cellStyle name="20% - Accent1 2 8" xfId="1232" xr:uid="{00000000-0005-0000-0000-000092000000}"/>
    <cellStyle name="20% - Accent1 2 8 2" xfId="2186" xr:uid="{00000000-0005-0000-0000-000093000000}"/>
    <cellStyle name="20% - Accent1 2 8 2 2" xfId="4078" xr:uid="{00000000-0005-0000-0000-000094000000}"/>
    <cellStyle name="20% - Accent1 2 8 2 3" xfId="4877" xr:uid="{00000000-0005-0000-0000-000095000000}"/>
    <cellStyle name="20% - Accent1 2 8 2 4" xfId="5507" xr:uid="{00000000-0005-0000-0000-000096000000}"/>
    <cellStyle name="20% - Accent1 2 8 3" xfId="3326" xr:uid="{00000000-0005-0000-0000-000097000000}"/>
    <cellStyle name="20% - Accent1 2 8 4" xfId="2821" xr:uid="{00000000-0005-0000-0000-000098000000}"/>
    <cellStyle name="20% - Accent1 2 8 5" xfId="2962" xr:uid="{00000000-0005-0000-0000-000099000000}"/>
    <cellStyle name="20% - Accent1 2 9" xfId="1815" xr:uid="{00000000-0005-0000-0000-00009A000000}"/>
    <cellStyle name="20% - Accent1 2 9 2" xfId="3774" xr:uid="{00000000-0005-0000-0000-00009B000000}"/>
    <cellStyle name="20% - Accent1 2 9 3" xfId="4617" xr:uid="{00000000-0005-0000-0000-00009C000000}"/>
    <cellStyle name="20% - Accent1 2 9 4" xfId="5307" xr:uid="{00000000-0005-0000-0000-00009D000000}"/>
    <cellStyle name="20% - Accent1 3" xfId="174" xr:uid="{00000000-0005-0000-0000-00009E000000}"/>
    <cellStyle name="20% - Accent1 3 10" xfId="2456" xr:uid="{00000000-0005-0000-0000-00009F000000}"/>
    <cellStyle name="20% - Accent1 3 11" xfId="2788" xr:uid="{00000000-0005-0000-0000-0000A0000000}"/>
    <cellStyle name="20% - Accent1 3 12" xfId="2738" xr:uid="{00000000-0005-0000-0000-0000A1000000}"/>
    <cellStyle name="20% - Accent1 3 2" xfId="361" xr:uid="{00000000-0005-0000-0000-0000A2000000}"/>
    <cellStyle name="20% - Accent1 3 2 2" xfId="1235" xr:uid="{00000000-0005-0000-0000-0000A3000000}"/>
    <cellStyle name="20% - Accent1 3 2 2 2" xfId="2189" xr:uid="{00000000-0005-0000-0000-0000A4000000}"/>
    <cellStyle name="20% - Accent1 3 2 2 2 2" xfId="4081" xr:uid="{00000000-0005-0000-0000-0000A5000000}"/>
    <cellStyle name="20% - Accent1 3 2 2 2 3" xfId="4880" xr:uid="{00000000-0005-0000-0000-0000A6000000}"/>
    <cellStyle name="20% - Accent1 3 2 2 2 4" xfId="5510" xr:uid="{00000000-0005-0000-0000-0000A7000000}"/>
    <cellStyle name="20% - Accent1 3 2 2 3" xfId="3329" xr:uid="{00000000-0005-0000-0000-0000A8000000}"/>
    <cellStyle name="20% - Accent1 3 2 2 4" xfId="2805" xr:uid="{00000000-0005-0000-0000-0000A9000000}"/>
    <cellStyle name="20% - Accent1 3 2 2 5" xfId="3929" xr:uid="{00000000-0005-0000-0000-0000AA000000}"/>
    <cellStyle name="20% - Accent1 3 2 3" xfId="1212" xr:uid="{00000000-0005-0000-0000-0000AB000000}"/>
    <cellStyle name="20% - Accent1 3 2 3 2" xfId="2183" xr:uid="{00000000-0005-0000-0000-0000AC000000}"/>
    <cellStyle name="20% - Accent1 3 2 3 2 2" xfId="4075" xr:uid="{00000000-0005-0000-0000-0000AD000000}"/>
    <cellStyle name="20% - Accent1 3 2 3 2 3" xfId="4874" xr:uid="{00000000-0005-0000-0000-0000AE000000}"/>
    <cellStyle name="20% - Accent1 3 2 3 2 4" xfId="5504" xr:uid="{00000000-0005-0000-0000-0000AF000000}"/>
    <cellStyle name="20% - Accent1 3 2 3 3" xfId="3314" xr:uid="{00000000-0005-0000-0000-0000B0000000}"/>
    <cellStyle name="20% - Accent1 3 2 3 4" xfId="3708" xr:uid="{00000000-0005-0000-0000-0000B1000000}"/>
    <cellStyle name="20% - Accent1 3 2 3 5" xfId="4574" xr:uid="{00000000-0005-0000-0000-0000B2000000}"/>
    <cellStyle name="20% - Accent1 3 2 4" xfId="1860" xr:uid="{00000000-0005-0000-0000-0000B3000000}"/>
    <cellStyle name="20% - Accent1 3 2 4 2" xfId="3809" xr:uid="{00000000-0005-0000-0000-0000B4000000}"/>
    <cellStyle name="20% - Accent1 3 2 4 3" xfId="4651" xr:uid="{00000000-0005-0000-0000-0000B5000000}"/>
    <cellStyle name="20% - Accent1 3 2 4 4" xfId="5334" xr:uid="{00000000-0005-0000-0000-0000B6000000}"/>
    <cellStyle name="20% - Accent1 3 2 5" xfId="2656" xr:uid="{00000000-0005-0000-0000-0000B7000000}"/>
    <cellStyle name="20% - Accent1 3 2 6" xfId="2989" xr:uid="{00000000-0005-0000-0000-0000B8000000}"/>
    <cellStyle name="20% - Accent1 3 2 7" xfId="2685" xr:uid="{00000000-0005-0000-0000-0000B9000000}"/>
    <cellStyle name="20% - Accent1 3 3" xfId="431" xr:uid="{00000000-0005-0000-0000-0000BA000000}"/>
    <cellStyle name="20% - Accent1 3 3 2" xfId="1286" xr:uid="{00000000-0005-0000-0000-0000BB000000}"/>
    <cellStyle name="20% - Accent1 3 3 2 2" xfId="2240" xr:uid="{00000000-0005-0000-0000-0000BC000000}"/>
    <cellStyle name="20% - Accent1 3 3 2 2 2" xfId="4132" xr:uid="{00000000-0005-0000-0000-0000BD000000}"/>
    <cellStyle name="20% - Accent1 3 3 2 2 3" xfId="4931" xr:uid="{00000000-0005-0000-0000-0000BE000000}"/>
    <cellStyle name="20% - Accent1 3 3 2 2 4" xfId="5561" xr:uid="{00000000-0005-0000-0000-0000BF000000}"/>
    <cellStyle name="20% - Accent1 3 3 2 3" xfId="3380" xr:uid="{00000000-0005-0000-0000-0000C0000000}"/>
    <cellStyle name="20% - Accent1 3 3 2 4" xfId="2681" xr:uid="{00000000-0005-0000-0000-0000C1000000}"/>
    <cellStyle name="20% - Accent1 3 3 2 5" xfId="2627" xr:uid="{00000000-0005-0000-0000-0000C2000000}"/>
    <cellStyle name="20% - Accent1 3 3 3" xfId="1262" xr:uid="{00000000-0005-0000-0000-0000C3000000}"/>
    <cellStyle name="20% - Accent1 3 3 3 2" xfId="2216" xr:uid="{00000000-0005-0000-0000-0000C4000000}"/>
    <cellStyle name="20% - Accent1 3 3 3 2 2" xfId="4108" xr:uid="{00000000-0005-0000-0000-0000C5000000}"/>
    <cellStyle name="20% - Accent1 3 3 3 2 3" xfId="4907" xr:uid="{00000000-0005-0000-0000-0000C6000000}"/>
    <cellStyle name="20% - Accent1 3 3 3 2 4" xfId="5537" xr:uid="{00000000-0005-0000-0000-0000C7000000}"/>
    <cellStyle name="20% - Accent1 3 3 3 3" xfId="3356" xr:uid="{00000000-0005-0000-0000-0000C8000000}"/>
    <cellStyle name="20% - Accent1 3 3 3 4" xfId="3961" xr:uid="{00000000-0005-0000-0000-0000C9000000}"/>
    <cellStyle name="20% - Accent1 3 3 3 5" xfId="4791" xr:uid="{00000000-0005-0000-0000-0000CA000000}"/>
    <cellStyle name="20% - Accent1 3 3 4" xfId="1908" xr:uid="{00000000-0005-0000-0000-0000CB000000}"/>
    <cellStyle name="20% - Accent1 3 3 4 2" xfId="3857" xr:uid="{00000000-0005-0000-0000-0000CC000000}"/>
    <cellStyle name="20% - Accent1 3 3 4 3" xfId="4699" xr:uid="{00000000-0005-0000-0000-0000CD000000}"/>
    <cellStyle name="20% - Accent1 3 3 4 4" xfId="5382" xr:uid="{00000000-0005-0000-0000-0000CE000000}"/>
    <cellStyle name="20% - Accent1 3 3 5" xfId="2714" xr:uid="{00000000-0005-0000-0000-0000CF000000}"/>
    <cellStyle name="20% - Accent1 3 3 6" xfId="2599" xr:uid="{00000000-0005-0000-0000-0000D0000000}"/>
    <cellStyle name="20% - Accent1 3 3 7" xfId="2641" xr:uid="{00000000-0005-0000-0000-0000D1000000}"/>
    <cellStyle name="20% - Accent1 3 4" xfId="877" xr:uid="{00000000-0005-0000-0000-0000D2000000}"/>
    <cellStyle name="20% - Accent1 3 4 2" xfId="1344" xr:uid="{00000000-0005-0000-0000-0000D3000000}"/>
    <cellStyle name="20% - Accent1 3 4 2 2" xfId="2290" xr:uid="{00000000-0005-0000-0000-0000D4000000}"/>
    <cellStyle name="20% - Accent1 3 4 2 2 2" xfId="4182" xr:uid="{00000000-0005-0000-0000-0000D5000000}"/>
    <cellStyle name="20% - Accent1 3 4 2 2 3" xfId="4981" xr:uid="{00000000-0005-0000-0000-0000D6000000}"/>
    <cellStyle name="20% - Accent1 3 4 2 2 4" xfId="5611" xr:uid="{00000000-0005-0000-0000-0000D7000000}"/>
    <cellStyle name="20% - Accent1 3 4 2 3" xfId="3434" xr:uid="{00000000-0005-0000-0000-0000D8000000}"/>
    <cellStyle name="20% - Accent1 3 4 2 4" xfId="2457" xr:uid="{00000000-0005-0000-0000-0000D9000000}"/>
    <cellStyle name="20% - Accent1 3 4 2 5" xfId="2781" xr:uid="{00000000-0005-0000-0000-0000DA000000}"/>
    <cellStyle name="20% - Accent1 3 4 3" xfId="1584" xr:uid="{00000000-0005-0000-0000-0000DB000000}"/>
    <cellStyle name="20% - Accent1 3 4 3 2" xfId="2377" xr:uid="{00000000-0005-0000-0000-0000DC000000}"/>
    <cellStyle name="20% - Accent1 3 4 3 2 2" xfId="4269" xr:uid="{00000000-0005-0000-0000-0000DD000000}"/>
    <cellStyle name="20% - Accent1 3 4 3 2 3" xfId="5068" xr:uid="{00000000-0005-0000-0000-0000DE000000}"/>
    <cellStyle name="20% - Accent1 3 4 3 2 4" xfId="5698" xr:uid="{00000000-0005-0000-0000-0000DF000000}"/>
    <cellStyle name="20% - Accent1 3 4 3 3" xfId="3610" xr:uid="{00000000-0005-0000-0000-0000E0000000}"/>
    <cellStyle name="20% - Accent1 3 4 3 4" xfId="4488" xr:uid="{00000000-0005-0000-0000-0000E1000000}"/>
    <cellStyle name="20% - Accent1 3 4 3 5" xfId="5230" xr:uid="{00000000-0005-0000-0000-0000E2000000}"/>
    <cellStyle name="20% - Accent1 3 4 4" xfId="1912" xr:uid="{00000000-0005-0000-0000-0000E3000000}"/>
    <cellStyle name="20% - Accent1 3 4 4 2" xfId="3861" xr:uid="{00000000-0005-0000-0000-0000E4000000}"/>
    <cellStyle name="20% - Accent1 3 4 4 3" xfId="4703" xr:uid="{00000000-0005-0000-0000-0000E5000000}"/>
    <cellStyle name="20% - Accent1 3 4 4 4" xfId="5386" xr:uid="{00000000-0005-0000-0000-0000E6000000}"/>
    <cellStyle name="20% - Accent1 3 4 5" xfId="3005" xr:uid="{00000000-0005-0000-0000-0000E7000000}"/>
    <cellStyle name="20% - Accent1 3 4 6" xfId="3490" xr:uid="{00000000-0005-0000-0000-0000E8000000}"/>
    <cellStyle name="20% - Accent1 3 4 7" xfId="4394" xr:uid="{00000000-0005-0000-0000-0000E9000000}"/>
    <cellStyle name="20% - Accent1 3 5" xfId="984" xr:uid="{00000000-0005-0000-0000-0000EA000000}"/>
    <cellStyle name="20% - Accent1 3 5 2" xfId="1416" xr:uid="{00000000-0005-0000-0000-0000EB000000}"/>
    <cellStyle name="20% - Accent1 3 5 2 2" xfId="2334" xr:uid="{00000000-0005-0000-0000-0000EC000000}"/>
    <cellStyle name="20% - Accent1 3 5 2 2 2" xfId="4226" xr:uid="{00000000-0005-0000-0000-0000ED000000}"/>
    <cellStyle name="20% - Accent1 3 5 2 2 3" xfId="5025" xr:uid="{00000000-0005-0000-0000-0000EE000000}"/>
    <cellStyle name="20% - Accent1 3 5 2 2 4" xfId="5655" xr:uid="{00000000-0005-0000-0000-0000EF000000}"/>
    <cellStyle name="20% - Accent1 3 5 2 3" xfId="3498" xr:uid="{00000000-0005-0000-0000-0000F0000000}"/>
    <cellStyle name="20% - Accent1 3 5 2 4" xfId="4401" xr:uid="{00000000-0005-0000-0000-0000F1000000}"/>
    <cellStyle name="20% - Accent1 3 5 2 5" xfId="5187" xr:uid="{00000000-0005-0000-0000-0000F2000000}"/>
    <cellStyle name="20% - Accent1 3 5 3" xfId="1653" xr:uid="{00000000-0005-0000-0000-0000F3000000}"/>
    <cellStyle name="20% - Accent1 3 5 3 2" xfId="2418" xr:uid="{00000000-0005-0000-0000-0000F4000000}"/>
    <cellStyle name="20% - Accent1 3 5 3 2 2" xfId="4310" xr:uid="{00000000-0005-0000-0000-0000F5000000}"/>
    <cellStyle name="20% - Accent1 3 5 3 2 3" xfId="5109" xr:uid="{00000000-0005-0000-0000-0000F6000000}"/>
    <cellStyle name="20% - Accent1 3 5 3 2 4" xfId="5739" xr:uid="{00000000-0005-0000-0000-0000F7000000}"/>
    <cellStyle name="20% - Accent1 3 5 3 3" xfId="3665" xr:uid="{00000000-0005-0000-0000-0000F8000000}"/>
    <cellStyle name="20% - Accent1 3 5 3 4" xfId="4539" xr:uid="{00000000-0005-0000-0000-0000F9000000}"/>
    <cellStyle name="20% - Accent1 3 5 3 5" xfId="5271" xr:uid="{00000000-0005-0000-0000-0000FA000000}"/>
    <cellStyle name="20% - Accent1 3 5 4" xfId="1981" xr:uid="{00000000-0005-0000-0000-0000FB000000}"/>
    <cellStyle name="20% - Accent1 3 5 4 2" xfId="3921" xr:uid="{00000000-0005-0000-0000-0000FC000000}"/>
    <cellStyle name="20% - Accent1 3 5 4 3" xfId="4757" xr:uid="{00000000-0005-0000-0000-0000FD000000}"/>
    <cellStyle name="20% - Accent1 3 5 4 4" xfId="5427" xr:uid="{00000000-0005-0000-0000-0000FE000000}"/>
    <cellStyle name="20% - Accent1 3 5 5" xfId="3098" xr:uid="{00000000-0005-0000-0000-0000FF000000}"/>
    <cellStyle name="20% - Accent1 3 5 6" xfId="3919" xr:uid="{00000000-0005-0000-0000-000000010000}"/>
    <cellStyle name="20% - Accent1 3 5 7" xfId="4756" xr:uid="{00000000-0005-0000-0000-000001010000}"/>
    <cellStyle name="20% - Accent1 3 6" xfId="979" xr:uid="{00000000-0005-0000-0000-000002010000}"/>
    <cellStyle name="20% - Accent1 3 6 2" xfId="1412" xr:uid="{00000000-0005-0000-0000-000003010000}"/>
    <cellStyle name="20% - Accent1 3 6 2 2" xfId="2333" xr:uid="{00000000-0005-0000-0000-000004010000}"/>
    <cellStyle name="20% - Accent1 3 6 2 2 2" xfId="4225" xr:uid="{00000000-0005-0000-0000-000005010000}"/>
    <cellStyle name="20% - Accent1 3 6 2 2 3" xfId="5024" xr:uid="{00000000-0005-0000-0000-000006010000}"/>
    <cellStyle name="20% - Accent1 3 6 2 2 4" xfId="5654" xr:uid="{00000000-0005-0000-0000-000007010000}"/>
    <cellStyle name="20% - Accent1 3 6 2 3" xfId="3495" xr:uid="{00000000-0005-0000-0000-000008010000}"/>
    <cellStyle name="20% - Accent1 3 6 2 4" xfId="4399" xr:uid="{00000000-0005-0000-0000-000009010000}"/>
    <cellStyle name="20% - Accent1 3 6 2 5" xfId="5186" xr:uid="{00000000-0005-0000-0000-00000A010000}"/>
    <cellStyle name="20% - Accent1 3 6 3" xfId="1649" xr:uid="{00000000-0005-0000-0000-00000B010000}"/>
    <cellStyle name="20% - Accent1 3 6 3 2" xfId="2417" xr:uid="{00000000-0005-0000-0000-00000C010000}"/>
    <cellStyle name="20% - Accent1 3 6 3 2 2" xfId="4309" xr:uid="{00000000-0005-0000-0000-00000D010000}"/>
    <cellStyle name="20% - Accent1 3 6 3 2 3" xfId="5108" xr:uid="{00000000-0005-0000-0000-00000E010000}"/>
    <cellStyle name="20% - Accent1 3 6 3 2 4" xfId="5738" xr:uid="{00000000-0005-0000-0000-00000F010000}"/>
    <cellStyle name="20% - Accent1 3 6 3 3" xfId="3663" xr:uid="{00000000-0005-0000-0000-000010010000}"/>
    <cellStyle name="20% - Accent1 3 6 3 4" xfId="4537" xr:uid="{00000000-0005-0000-0000-000011010000}"/>
    <cellStyle name="20% - Accent1 3 6 3 5" xfId="5270" xr:uid="{00000000-0005-0000-0000-000012010000}"/>
    <cellStyle name="20% - Accent1 3 6 4" xfId="1977" xr:uid="{00000000-0005-0000-0000-000013010000}"/>
    <cellStyle name="20% - Accent1 3 6 4 2" xfId="3918" xr:uid="{00000000-0005-0000-0000-000014010000}"/>
    <cellStyle name="20% - Accent1 3 6 4 3" xfId="4755" xr:uid="{00000000-0005-0000-0000-000015010000}"/>
    <cellStyle name="20% - Accent1 3 6 4 4" xfId="5426" xr:uid="{00000000-0005-0000-0000-000016010000}"/>
    <cellStyle name="20% - Accent1 3 6 5" xfId="3093" xr:uid="{00000000-0005-0000-0000-000017010000}"/>
    <cellStyle name="20% - Accent1 3 6 6" xfId="3574" xr:uid="{00000000-0005-0000-0000-000018010000}"/>
    <cellStyle name="20% - Accent1 3 6 7" xfId="4464" xr:uid="{00000000-0005-0000-0000-000019010000}"/>
    <cellStyle name="20% - Accent1 3 7" xfId="1162" xr:uid="{00000000-0005-0000-0000-00001A010000}"/>
    <cellStyle name="20% - Accent1 3 7 2" xfId="2144" xr:uid="{00000000-0005-0000-0000-00001B010000}"/>
    <cellStyle name="20% - Accent1 3 7 2 2" xfId="4036" xr:uid="{00000000-0005-0000-0000-00001C010000}"/>
    <cellStyle name="20% - Accent1 3 7 2 3" xfId="4835" xr:uid="{00000000-0005-0000-0000-00001D010000}"/>
    <cellStyle name="20% - Accent1 3 7 2 4" xfId="5465" xr:uid="{00000000-0005-0000-0000-00001E010000}"/>
    <cellStyle name="20% - Accent1 3 7 3" xfId="3271" xr:uid="{00000000-0005-0000-0000-00001F010000}"/>
    <cellStyle name="20% - Accent1 3 7 4" xfId="2912" xr:uid="{00000000-0005-0000-0000-000020010000}"/>
    <cellStyle name="20% - Accent1 3 7 5" xfId="2564" xr:uid="{00000000-0005-0000-0000-000021010000}"/>
    <cellStyle name="20% - Accent1 3 8" xfId="1299" xr:uid="{00000000-0005-0000-0000-000022010000}"/>
    <cellStyle name="20% - Accent1 3 8 2" xfId="2251" xr:uid="{00000000-0005-0000-0000-000023010000}"/>
    <cellStyle name="20% - Accent1 3 8 2 2" xfId="4143" xr:uid="{00000000-0005-0000-0000-000024010000}"/>
    <cellStyle name="20% - Accent1 3 8 2 3" xfId="4942" xr:uid="{00000000-0005-0000-0000-000025010000}"/>
    <cellStyle name="20% - Accent1 3 8 2 4" xfId="5572" xr:uid="{00000000-0005-0000-0000-000026010000}"/>
    <cellStyle name="20% - Accent1 3 8 3" xfId="3392" xr:uid="{00000000-0005-0000-0000-000027010000}"/>
    <cellStyle name="20% - Accent1 3 8 4" xfId="2521" xr:uid="{00000000-0005-0000-0000-000028010000}"/>
    <cellStyle name="20% - Accent1 3 8 5" xfId="3983" xr:uid="{00000000-0005-0000-0000-000029010000}"/>
    <cellStyle name="20% - Accent1 3 9" xfId="1816" xr:uid="{00000000-0005-0000-0000-00002A010000}"/>
    <cellStyle name="20% - Accent1 3 9 2" xfId="3775" xr:uid="{00000000-0005-0000-0000-00002B010000}"/>
    <cellStyle name="20% - Accent1 3 9 3" xfId="4618" xr:uid="{00000000-0005-0000-0000-00002C010000}"/>
    <cellStyle name="20% - Accent1 3 9 4" xfId="5308" xr:uid="{00000000-0005-0000-0000-00002D010000}"/>
    <cellStyle name="20% - Accent1 4" xfId="347" xr:uid="{00000000-0005-0000-0000-00002E010000}"/>
    <cellStyle name="20% - Accent1 5" xfId="5953" xr:uid="{00000000-0005-0000-0000-00002F010000}"/>
    <cellStyle name="20% - Accent1 6" xfId="5871" xr:uid="{00000000-0005-0000-0000-000030010000}"/>
    <cellStyle name="20% - Accent1 7" xfId="5978" xr:uid="{00000000-0005-0000-0000-000031010000}"/>
    <cellStyle name="20% - Accent1 8" xfId="6521" xr:uid="{00000000-0005-0000-0000-000032010000}"/>
    <cellStyle name="20% - Accent1 9" xfId="6063" xr:uid="{00000000-0005-0000-0000-000033010000}"/>
    <cellStyle name="20% - Accent2 10" xfId="7024" xr:uid="{00000000-0005-0000-0000-000034010000}"/>
    <cellStyle name="20% - Accent2 11" xfId="6125" xr:uid="{00000000-0005-0000-0000-000035010000}"/>
    <cellStyle name="20% - Accent2 12" xfId="6490" xr:uid="{00000000-0005-0000-0000-000036010000}"/>
    <cellStyle name="20% - Accent2 13" xfId="6951" xr:uid="{00000000-0005-0000-0000-000037010000}"/>
    <cellStyle name="20% - Accent2 2" xfId="175" xr:uid="{00000000-0005-0000-0000-000038010000}"/>
    <cellStyle name="20% - Accent2 2 10" xfId="2458" xr:uid="{00000000-0005-0000-0000-000039010000}"/>
    <cellStyle name="20% - Accent2 2 11" xfId="2774" xr:uid="{00000000-0005-0000-0000-00003A010000}"/>
    <cellStyle name="20% - Accent2 2 12" xfId="2571" xr:uid="{00000000-0005-0000-0000-00003B010000}"/>
    <cellStyle name="20% - Accent2 2 13" xfId="657" xr:uid="{00000000-0005-0000-0000-00003C010000}"/>
    <cellStyle name="20% - Accent2 2 14" xfId="6890" xr:uid="{00000000-0005-0000-0000-00003D010000}"/>
    <cellStyle name="20% - Accent2 2 15" xfId="6925" xr:uid="{00000000-0005-0000-0000-00003E010000}"/>
    <cellStyle name="20% - Accent2 2 16" xfId="6844" xr:uid="{00000000-0005-0000-0000-00003F010000}"/>
    <cellStyle name="20% - Accent2 2 17" xfId="6982" xr:uid="{00000000-0005-0000-0000-000040010000}"/>
    <cellStyle name="20% - Accent2 2 18" xfId="7008" xr:uid="{00000000-0005-0000-0000-000041010000}"/>
    <cellStyle name="20% - Accent2 2 19" xfId="6534" xr:uid="{00000000-0005-0000-0000-000042010000}"/>
    <cellStyle name="20% - Accent2 2 2" xfId="176" xr:uid="{00000000-0005-0000-0000-000043010000}"/>
    <cellStyle name="20% - Accent2 2 2 2" xfId="1236" xr:uid="{00000000-0005-0000-0000-000044010000}"/>
    <cellStyle name="20% - Accent2 2 2 2 2" xfId="2190" xr:uid="{00000000-0005-0000-0000-000045010000}"/>
    <cellStyle name="20% - Accent2 2 2 2 2 2" xfId="4082" xr:uid="{00000000-0005-0000-0000-000046010000}"/>
    <cellStyle name="20% - Accent2 2 2 2 2 3" xfId="4881" xr:uid="{00000000-0005-0000-0000-000047010000}"/>
    <cellStyle name="20% - Accent2 2 2 2 2 4" xfId="5511" xr:uid="{00000000-0005-0000-0000-000048010000}"/>
    <cellStyle name="20% - Accent2 2 2 2 3" xfId="3330" xr:uid="{00000000-0005-0000-0000-000049010000}"/>
    <cellStyle name="20% - Accent2 2 2 2 4" xfId="2799" xr:uid="{00000000-0005-0000-0000-00004A010000}"/>
    <cellStyle name="20% - Accent2 2 2 2 5" xfId="2910" xr:uid="{00000000-0005-0000-0000-00004B010000}"/>
    <cellStyle name="20% - Accent2 2 2 3" xfId="1211" xr:uid="{00000000-0005-0000-0000-00004C010000}"/>
    <cellStyle name="20% - Accent2 2 2 3 2" xfId="2182" xr:uid="{00000000-0005-0000-0000-00004D010000}"/>
    <cellStyle name="20% - Accent2 2 2 3 2 2" xfId="4074" xr:uid="{00000000-0005-0000-0000-00004E010000}"/>
    <cellStyle name="20% - Accent2 2 2 3 2 3" xfId="4873" xr:uid="{00000000-0005-0000-0000-00004F010000}"/>
    <cellStyle name="20% - Accent2 2 2 3 2 4" xfId="5503" xr:uid="{00000000-0005-0000-0000-000050010000}"/>
    <cellStyle name="20% - Accent2 2 2 3 3" xfId="3313" xr:uid="{00000000-0005-0000-0000-000051010000}"/>
    <cellStyle name="20% - Accent2 2 2 3 4" xfId="3962" xr:uid="{00000000-0005-0000-0000-000052010000}"/>
    <cellStyle name="20% - Accent2 2 2 3 5" xfId="4792" xr:uid="{00000000-0005-0000-0000-000053010000}"/>
    <cellStyle name="20% - Accent2 2 2 4" xfId="1861" xr:uid="{00000000-0005-0000-0000-000054010000}"/>
    <cellStyle name="20% - Accent2 2 2 4 2" xfId="3810" xr:uid="{00000000-0005-0000-0000-000055010000}"/>
    <cellStyle name="20% - Accent2 2 2 4 3" xfId="4652" xr:uid="{00000000-0005-0000-0000-000056010000}"/>
    <cellStyle name="20% - Accent2 2 2 4 4" xfId="5335" xr:uid="{00000000-0005-0000-0000-000057010000}"/>
    <cellStyle name="20% - Accent2 2 2 5" xfId="2657" xr:uid="{00000000-0005-0000-0000-000058010000}"/>
    <cellStyle name="20% - Accent2 2 2 6" xfId="2963" xr:uid="{00000000-0005-0000-0000-000059010000}"/>
    <cellStyle name="20% - Accent2 2 2 7" xfId="3755" xr:uid="{00000000-0005-0000-0000-00005A010000}"/>
    <cellStyle name="20% - Accent2 2 20" xfId="7045" xr:uid="{00000000-0005-0000-0000-00005B010000}"/>
    <cellStyle name="20% - Accent2 2 21" xfId="7061" xr:uid="{00000000-0005-0000-0000-00005C010000}"/>
    <cellStyle name="20% - Accent2 2 22" xfId="7074" xr:uid="{00000000-0005-0000-0000-00005D010000}"/>
    <cellStyle name="20% - Accent2 2 3" xfId="429" xr:uid="{00000000-0005-0000-0000-00005E010000}"/>
    <cellStyle name="20% - Accent2 2 3 2" xfId="1285" xr:uid="{00000000-0005-0000-0000-00005F010000}"/>
    <cellStyle name="20% - Accent2 2 3 2 2" xfId="2239" xr:uid="{00000000-0005-0000-0000-000060010000}"/>
    <cellStyle name="20% - Accent2 2 3 2 2 2" xfId="4131" xr:uid="{00000000-0005-0000-0000-000061010000}"/>
    <cellStyle name="20% - Accent2 2 3 2 2 3" xfId="4930" xr:uid="{00000000-0005-0000-0000-000062010000}"/>
    <cellStyle name="20% - Accent2 2 3 2 2 4" xfId="5560" xr:uid="{00000000-0005-0000-0000-000063010000}"/>
    <cellStyle name="20% - Accent2 2 3 2 3" xfId="3379" xr:uid="{00000000-0005-0000-0000-000064010000}"/>
    <cellStyle name="20% - Accent2 2 3 2 4" xfId="2689" xr:uid="{00000000-0005-0000-0000-000065010000}"/>
    <cellStyle name="20% - Accent2 2 3 2 5" xfId="2624" xr:uid="{00000000-0005-0000-0000-000066010000}"/>
    <cellStyle name="20% - Accent2 2 3 3" xfId="1337" xr:uid="{00000000-0005-0000-0000-000067010000}"/>
    <cellStyle name="20% - Accent2 2 3 3 2" xfId="2284" xr:uid="{00000000-0005-0000-0000-000068010000}"/>
    <cellStyle name="20% - Accent2 2 3 3 2 2" xfId="4176" xr:uid="{00000000-0005-0000-0000-000069010000}"/>
    <cellStyle name="20% - Accent2 2 3 3 2 3" xfId="4975" xr:uid="{00000000-0005-0000-0000-00006A010000}"/>
    <cellStyle name="20% - Accent2 2 3 3 2 4" xfId="5605" xr:uid="{00000000-0005-0000-0000-00006B010000}"/>
    <cellStyle name="20% - Accent2 2 3 3 3" xfId="3428" xr:uid="{00000000-0005-0000-0000-00006C010000}"/>
    <cellStyle name="20% - Accent2 2 3 3 4" xfId="2477" xr:uid="{00000000-0005-0000-0000-00006D010000}"/>
    <cellStyle name="20% - Accent2 2 3 3 5" xfId="2919" xr:uid="{00000000-0005-0000-0000-00006E010000}"/>
    <cellStyle name="20% - Accent2 2 3 4" xfId="1907" xr:uid="{00000000-0005-0000-0000-00006F010000}"/>
    <cellStyle name="20% - Accent2 2 3 4 2" xfId="3856" xr:uid="{00000000-0005-0000-0000-000070010000}"/>
    <cellStyle name="20% - Accent2 2 3 4 3" xfId="4698" xr:uid="{00000000-0005-0000-0000-000071010000}"/>
    <cellStyle name="20% - Accent2 2 3 4 4" xfId="5381" xr:uid="{00000000-0005-0000-0000-000072010000}"/>
    <cellStyle name="20% - Accent2 2 3 5" xfId="2713" xr:uid="{00000000-0005-0000-0000-000073010000}"/>
    <cellStyle name="20% - Accent2 2 3 6" xfId="2600" xr:uid="{00000000-0005-0000-0000-000074010000}"/>
    <cellStyle name="20% - Accent2 2 3 7" xfId="3318" xr:uid="{00000000-0005-0000-0000-000075010000}"/>
    <cellStyle name="20% - Accent2 2 4" xfId="878" xr:uid="{00000000-0005-0000-0000-000076010000}"/>
    <cellStyle name="20% - Accent2 2 4 2" xfId="1345" xr:uid="{00000000-0005-0000-0000-000077010000}"/>
    <cellStyle name="20% - Accent2 2 4 2 2" xfId="2291" xr:uid="{00000000-0005-0000-0000-000078010000}"/>
    <cellStyle name="20% - Accent2 2 4 2 2 2" xfId="4183" xr:uid="{00000000-0005-0000-0000-000079010000}"/>
    <cellStyle name="20% - Accent2 2 4 2 2 3" xfId="4982" xr:uid="{00000000-0005-0000-0000-00007A010000}"/>
    <cellStyle name="20% - Accent2 2 4 2 2 4" xfId="5612" xr:uid="{00000000-0005-0000-0000-00007B010000}"/>
    <cellStyle name="20% - Accent2 2 4 2 3" xfId="3435" xr:uid="{00000000-0005-0000-0000-00007C010000}"/>
    <cellStyle name="20% - Accent2 2 4 2 4" xfId="2454" xr:uid="{00000000-0005-0000-0000-00007D010000}"/>
    <cellStyle name="20% - Accent2 2 4 2 5" xfId="2654" xr:uid="{00000000-0005-0000-0000-00007E010000}"/>
    <cellStyle name="20% - Accent2 2 4 3" xfId="1585" xr:uid="{00000000-0005-0000-0000-00007F010000}"/>
    <cellStyle name="20% - Accent2 2 4 3 2" xfId="2378" xr:uid="{00000000-0005-0000-0000-000080010000}"/>
    <cellStyle name="20% - Accent2 2 4 3 2 2" xfId="4270" xr:uid="{00000000-0005-0000-0000-000081010000}"/>
    <cellStyle name="20% - Accent2 2 4 3 2 3" xfId="5069" xr:uid="{00000000-0005-0000-0000-000082010000}"/>
    <cellStyle name="20% - Accent2 2 4 3 2 4" xfId="5699" xr:uid="{00000000-0005-0000-0000-000083010000}"/>
    <cellStyle name="20% - Accent2 2 4 3 3" xfId="3611" xr:uid="{00000000-0005-0000-0000-000084010000}"/>
    <cellStyle name="20% - Accent2 2 4 3 4" xfId="4489" xr:uid="{00000000-0005-0000-0000-000085010000}"/>
    <cellStyle name="20% - Accent2 2 4 3 5" xfId="5231" xr:uid="{00000000-0005-0000-0000-000086010000}"/>
    <cellStyle name="20% - Accent2 2 4 4" xfId="1913" xr:uid="{00000000-0005-0000-0000-000087010000}"/>
    <cellStyle name="20% - Accent2 2 4 4 2" xfId="3862" xr:uid="{00000000-0005-0000-0000-000088010000}"/>
    <cellStyle name="20% - Accent2 2 4 4 3" xfId="4704" xr:uid="{00000000-0005-0000-0000-000089010000}"/>
    <cellStyle name="20% - Accent2 2 4 4 4" xfId="5387" xr:uid="{00000000-0005-0000-0000-00008A010000}"/>
    <cellStyle name="20% - Accent2 2 4 5" xfId="3006" xr:uid="{00000000-0005-0000-0000-00008B010000}"/>
    <cellStyle name="20% - Accent2 2 4 6" xfId="3003" xr:uid="{00000000-0005-0000-0000-00008C010000}"/>
    <cellStyle name="20% - Accent2 2 4 7" xfId="3912" xr:uid="{00000000-0005-0000-0000-00008D010000}"/>
    <cellStyle name="20% - Accent2 2 5" xfId="953" xr:uid="{00000000-0005-0000-0000-00008E010000}"/>
    <cellStyle name="20% - Accent2 2 5 2" xfId="1387" xr:uid="{00000000-0005-0000-0000-00008F010000}"/>
    <cellStyle name="20% - Accent2 2 5 2 2" xfId="2332" xr:uid="{00000000-0005-0000-0000-000090010000}"/>
    <cellStyle name="20% - Accent2 2 5 2 2 2" xfId="4224" xr:uid="{00000000-0005-0000-0000-000091010000}"/>
    <cellStyle name="20% - Accent2 2 5 2 2 3" xfId="5023" xr:uid="{00000000-0005-0000-0000-000092010000}"/>
    <cellStyle name="20% - Accent2 2 5 2 2 4" xfId="5653" xr:uid="{00000000-0005-0000-0000-000093010000}"/>
    <cellStyle name="20% - Accent2 2 5 2 3" xfId="3476" xr:uid="{00000000-0005-0000-0000-000094010000}"/>
    <cellStyle name="20% - Accent2 2 5 2 4" xfId="4386" xr:uid="{00000000-0005-0000-0000-000095010000}"/>
    <cellStyle name="20% - Accent2 2 5 2 5" xfId="5185" xr:uid="{00000000-0005-0000-0000-000096010000}"/>
    <cellStyle name="20% - Accent2 2 5 3" xfId="1624" xr:uid="{00000000-0005-0000-0000-000097010000}"/>
    <cellStyle name="20% - Accent2 2 5 3 2" xfId="2416" xr:uid="{00000000-0005-0000-0000-000098010000}"/>
    <cellStyle name="20% - Accent2 2 5 3 2 2" xfId="4308" xr:uid="{00000000-0005-0000-0000-000099010000}"/>
    <cellStyle name="20% - Accent2 2 5 3 2 3" xfId="5107" xr:uid="{00000000-0005-0000-0000-00009A010000}"/>
    <cellStyle name="20% - Accent2 2 5 3 2 4" xfId="5737" xr:uid="{00000000-0005-0000-0000-00009B010000}"/>
    <cellStyle name="20% - Accent2 2 5 3 3" xfId="3649" xr:uid="{00000000-0005-0000-0000-00009C010000}"/>
    <cellStyle name="20% - Accent2 2 5 3 4" xfId="4527" xr:uid="{00000000-0005-0000-0000-00009D010000}"/>
    <cellStyle name="20% - Accent2 2 5 3 5" xfId="5269" xr:uid="{00000000-0005-0000-0000-00009E010000}"/>
    <cellStyle name="20% - Accent2 2 5 4" xfId="1952" xr:uid="{00000000-0005-0000-0000-00009F010000}"/>
    <cellStyle name="20% - Accent2 2 5 4 2" xfId="3900" xr:uid="{00000000-0005-0000-0000-0000A0010000}"/>
    <cellStyle name="20% - Accent2 2 5 4 3" xfId="4742" xr:uid="{00000000-0005-0000-0000-0000A1010000}"/>
    <cellStyle name="20% - Accent2 2 5 4 4" xfId="5425" xr:uid="{00000000-0005-0000-0000-0000A2010000}"/>
    <cellStyle name="20% - Accent2 2 5 5" xfId="3067" xr:uid="{00000000-0005-0000-0000-0000A3010000}"/>
    <cellStyle name="20% - Accent2 2 5 6" xfId="2863" xr:uid="{00000000-0005-0000-0000-0000A4010000}"/>
    <cellStyle name="20% - Accent2 2 5 7" xfId="2859" xr:uid="{00000000-0005-0000-0000-0000A5010000}"/>
    <cellStyle name="20% - Accent2 2 6" xfId="1022" xr:uid="{00000000-0005-0000-0000-0000A6010000}"/>
    <cellStyle name="20% - Accent2 2 6 2" xfId="1448" xr:uid="{00000000-0005-0000-0000-0000A7010000}"/>
    <cellStyle name="20% - Accent2 2 6 2 2" xfId="2347" xr:uid="{00000000-0005-0000-0000-0000A8010000}"/>
    <cellStyle name="20% - Accent2 2 6 2 2 2" xfId="4239" xr:uid="{00000000-0005-0000-0000-0000A9010000}"/>
    <cellStyle name="20% - Accent2 2 6 2 2 3" xfId="5038" xr:uid="{00000000-0005-0000-0000-0000AA010000}"/>
    <cellStyle name="20% - Accent2 2 6 2 2 4" xfId="5668" xr:uid="{00000000-0005-0000-0000-0000AB010000}"/>
    <cellStyle name="20% - Accent2 2 6 2 3" xfId="3521" xr:uid="{00000000-0005-0000-0000-0000AC010000}"/>
    <cellStyle name="20% - Accent2 2 6 2 4" xfId="4419" xr:uid="{00000000-0005-0000-0000-0000AD010000}"/>
    <cellStyle name="20% - Accent2 2 6 2 5" xfId="5200" xr:uid="{00000000-0005-0000-0000-0000AE010000}"/>
    <cellStyle name="20% - Accent2 2 6 3" xfId="1684" xr:uid="{00000000-0005-0000-0000-0000AF010000}"/>
    <cellStyle name="20% - Accent2 2 6 3 2" xfId="2430" xr:uid="{00000000-0005-0000-0000-0000B0010000}"/>
    <cellStyle name="20% - Accent2 2 6 3 2 2" xfId="4322" xr:uid="{00000000-0005-0000-0000-0000B1010000}"/>
    <cellStyle name="20% - Accent2 2 6 3 2 3" xfId="5121" xr:uid="{00000000-0005-0000-0000-0000B2010000}"/>
    <cellStyle name="20% - Accent2 2 6 3 2 4" xfId="5751" xr:uid="{00000000-0005-0000-0000-0000B3010000}"/>
    <cellStyle name="20% - Accent2 2 6 3 3" xfId="3686" xr:uid="{00000000-0005-0000-0000-0000B4010000}"/>
    <cellStyle name="20% - Accent2 2 6 3 4" xfId="4555" xr:uid="{00000000-0005-0000-0000-0000B5010000}"/>
    <cellStyle name="20% - Accent2 2 6 3 5" xfId="5283" xr:uid="{00000000-0005-0000-0000-0000B6010000}"/>
    <cellStyle name="20% - Accent2 2 6 4" xfId="2012" xr:uid="{00000000-0005-0000-0000-0000B7010000}"/>
    <cellStyle name="20% - Accent2 2 6 4 2" xfId="3942" xr:uid="{00000000-0005-0000-0000-0000B8010000}"/>
    <cellStyle name="20% - Accent2 2 6 4 3" xfId="4773" xr:uid="{00000000-0005-0000-0000-0000B9010000}"/>
    <cellStyle name="20% - Accent2 2 6 4 4" xfId="5439" xr:uid="{00000000-0005-0000-0000-0000BA010000}"/>
    <cellStyle name="20% - Accent2 2 6 5" xfId="3133" xr:uid="{00000000-0005-0000-0000-0000BB010000}"/>
    <cellStyle name="20% - Accent2 2 6 6" xfId="3999" xr:uid="{00000000-0005-0000-0000-0000BC010000}"/>
    <cellStyle name="20% - Accent2 2 6 7" xfId="4815" xr:uid="{00000000-0005-0000-0000-0000BD010000}"/>
    <cellStyle name="20% - Accent2 2 7" xfId="1163" xr:uid="{00000000-0005-0000-0000-0000BE010000}"/>
    <cellStyle name="20% - Accent2 2 7 2" xfId="2145" xr:uid="{00000000-0005-0000-0000-0000BF010000}"/>
    <cellStyle name="20% - Accent2 2 7 2 2" xfId="4037" xr:uid="{00000000-0005-0000-0000-0000C0010000}"/>
    <cellStyle name="20% - Accent2 2 7 2 3" xfId="4836" xr:uid="{00000000-0005-0000-0000-0000C1010000}"/>
    <cellStyle name="20% - Accent2 2 7 2 4" xfId="5466" xr:uid="{00000000-0005-0000-0000-0000C2010000}"/>
    <cellStyle name="20% - Accent2 2 7 3" xfId="3272" xr:uid="{00000000-0005-0000-0000-0000C3010000}"/>
    <cellStyle name="20% - Accent2 2 7 4" xfId="2905" xr:uid="{00000000-0005-0000-0000-0000C4010000}"/>
    <cellStyle name="20% - Accent2 2 7 5" xfId="3514" xr:uid="{00000000-0005-0000-0000-0000C5010000}"/>
    <cellStyle name="20% - Accent2 2 8" xfId="1296" xr:uid="{00000000-0005-0000-0000-0000C6010000}"/>
    <cellStyle name="20% - Accent2 2 8 2" xfId="2250" xr:uid="{00000000-0005-0000-0000-0000C7010000}"/>
    <cellStyle name="20% - Accent2 2 8 2 2" xfId="4142" xr:uid="{00000000-0005-0000-0000-0000C8010000}"/>
    <cellStyle name="20% - Accent2 2 8 2 3" xfId="4941" xr:uid="{00000000-0005-0000-0000-0000C9010000}"/>
    <cellStyle name="20% - Accent2 2 8 2 4" xfId="5571" xr:uid="{00000000-0005-0000-0000-0000CA010000}"/>
    <cellStyle name="20% - Accent2 2 8 3" xfId="3390" xr:uid="{00000000-0005-0000-0000-0000CB010000}"/>
    <cellStyle name="20% - Accent2 2 8 4" xfId="2522" xr:uid="{00000000-0005-0000-0000-0000CC010000}"/>
    <cellStyle name="20% - Accent2 2 8 5" xfId="3908" xr:uid="{00000000-0005-0000-0000-0000CD010000}"/>
    <cellStyle name="20% - Accent2 2 9" xfId="1817" xr:uid="{00000000-0005-0000-0000-0000CE010000}"/>
    <cellStyle name="20% - Accent2 2 9 2" xfId="3776" xr:uid="{00000000-0005-0000-0000-0000CF010000}"/>
    <cellStyle name="20% - Accent2 2 9 3" xfId="4619" xr:uid="{00000000-0005-0000-0000-0000D0010000}"/>
    <cellStyle name="20% - Accent2 2 9 4" xfId="5309" xr:uid="{00000000-0005-0000-0000-0000D1010000}"/>
    <cellStyle name="20% - Accent2 3" xfId="177" xr:uid="{00000000-0005-0000-0000-0000D2010000}"/>
    <cellStyle name="20% - Accent2 3 10" xfId="2459" xr:uid="{00000000-0005-0000-0000-0000D3010000}"/>
    <cellStyle name="20% - Accent2 3 11" xfId="2716" xr:uid="{00000000-0005-0000-0000-0000D4010000}"/>
    <cellStyle name="20% - Accent2 3 12" xfId="2597" xr:uid="{00000000-0005-0000-0000-0000D5010000}"/>
    <cellStyle name="20% - Accent2 3 2" xfId="363" xr:uid="{00000000-0005-0000-0000-0000D6010000}"/>
    <cellStyle name="20% - Accent2 3 2 2" xfId="1237" xr:uid="{00000000-0005-0000-0000-0000D7010000}"/>
    <cellStyle name="20% - Accent2 3 2 2 2" xfId="2191" xr:uid="{00000000-0005-0000-0000-0000D8010000}"/>
    <cellStyle name="20% - Accent2 3 2 2 2 2" xfId="4083" xr:uid="{00000000-0005-0000-0000-0000D9010000}"/>
    <cellStyle name="20% - Accent2 3 2 2 2 3" xfId="4882" xr:uid="{00000000-0005-0000-0000-0000DA010000}"/>
    <cellStyle name="20% - Accent2 3 2 2 2 4" xfId="5512" xr:uid="{00000000-0005-0000-0000-0000DB010000}"/>
    <cellStyle name="20% - Accent2 3 2 2 3" xfId="3331" xr:uid="{00000000-0005-0000-0000-0000DC010000}"/>
    <cellStyle name="20% - Accent2 3 2 2 4" xfId="2792" xr:uid="{00000000-0005-0000-0000-0000DD010000}"/>
    <cellStyle name="20% - Accent2 3 2 2 5" xfId="3728" xr:uid="{00000000-0005-0000-0000-0000DE010000}"/>
    <cellStyle name="20% - Accent2 3 2 3" xfId="1288" xr:uid="{00000000-0005-0000-0000-0000DF010000}"/>
    <cellStyle name="20% - Accent2 3 2 3 2" xfId="2242" xr:uid="{00000000-0005-0000-0000-0000E0010000}"/>
    <cellStyle name="20% - Accent2 3 2 3 2 2" xfId="4134" xr:uid="{00000000-0005-0000-0000-0000E1010000}"/>
    <cellStyle name="20% - Accent2 3 2 3 2 3" xfId="4933" xr:uid="{00000000-0005-0000-0000-0000E2010000}"/>
    <cellStyle name="20% - Accent2 3 2 3 2 4" xfId="5563" xr:uid="{00000000-0005-0000-0000-0000E3010000}"/>
    <cellStyle name="20% - Accent2 3 2 3 3" xfId="3382" xr:uid="{00000000-0005-0000-0000-0000E4010000}"/>
    <cellStyle name="20% - Accent2 3 2 3 4" xfId="2530" xr:uid="{00000000-0005-0000-0000-0000E5010000}"/>
    <cellStyle name="20% - Accent2 3 2 3 5" xfId="4029" xr:uid="{00000000-0005-0000-0000-0000E6010000}"/>
    <cellStyle name="20% - Accent2 3 2 4" xfId="1862" xr:uid="{00000000-0005-0000-0000-0000E7010000}"/>
    <cellStyle name="20% - Accent2 3 2 4 2" xfId="3811" xr:uid="{00000000-0005-0000-0000-0000E8010000}"/>
    <cellStyle name="20% - Accent2 3 2 4 3" xfId="4653" xr:uid="{00000000-0005-0000-0000-0000E9010000}"/>
    <cellStyle name="20% - Accent2 3 2 4 4" xfId="5336" xr:uid="{00000000-0005-0000-0000-0000EA010000}"/>
    <cellStyle name="20% - Accent2 3 2 5" xfId="2658" xr:uid="{00000000-0005-0000-0000-0000EB010000}"/>
    <cellStyle name="20% - Accent2 3 2 6" xfId="2712" xr:uid="{00000000-0005-0000-0000-0000EC010000}"/>
    <cellStyle name="20% - Accent2 3 2 7" xfId="2601" xr:uid="{00000000-0005-0000-0000-0000ED010000}"/>
    <cellStyle name="20% - Accent2 3 3" xfId="475" xr:uid="{00000000-0005-0000-0000-0000EE010000}"/>
    <cellStyle name="20% - Accent2 3 3 2" xfId="1295" xr:uid="{00000000-0005-0000-0000-0000EF010000}"/>
    <cellStyle name="20% - Accent2 3 3 2 2" xfId="2249" xr:uid="{00000000-0005-0000-0000-0000F0010000}"/>
    <cellStyle name="20% - Accent2 3 3 2 2 2" xfId="4141" xr:uid="{00000000-0005-0000-0000-0000F1010000}"/>
    <cellStyle name="20% - Accent2 3 3 2 2 3" xfId="4940" xr:uid="{00000000-0005-0000-0000-0000F2010000}"/>
    <cellStyle name="20% - Accent2 3 3 2 2 4" xfId="5570" xr:uid="{00000000-0005-0000-0000-0000F3010000}"/>
    <cellStyle name="20% - Accent2 3 3 2 3" xfId="3389" xr:uid="{00000000-0005-0000-0000-0000F4010000}"/>
    <cellStyle name="20% - Accent2 3 3 2 4" xfId="2523" xr:uid="{00000000-0005-0000-0000-0000F5010000}"/>
    <cellStyle name="20% - Accent2 3 3 2 5" xfId="3655" xr:uid="{00000000-0005-0000-0000-0000F6010000}"/>
    <cellStyle name="20% - Accent2 3 3 3" xfId="1261" xr:uid="{00000000-0005-0000-0000-0000F7010000}"/>
    <cellStyle name="20% - Accent2 3 3 3 2" xfId="2215" xr:uid="{00000000-0005-0000-0000-0000F8010000}"/>
    <cellStyle name="20% - Accent2 3 3 3 2 2" xfId="4107" xr:uid="{00000000-0005-0000-0000-0000F9010000}"/>
    <cellStyle name="20% - Accent2 3 3 3 2 3" xfId="4906" xr:uid="{00000000-0005-0000-0000-0000FA010000}"/>
    <cellStyle name="20% - Accent2 3 3 3 2 4" xfId="5536" xr:uid="{00000000-0005-0000-0000-0000FB010000}"/>
    <cellStyle name="20% - Accent2 3 3 3 3" xfId="3355" xr:uid="{00000000-0005-0000-0000-0000FC010000}"/>
    <cellStyle name="20% - Accent2 3 3 3 4" xfId="3571" xr:uid="{00000000-0005-0000-0000-0000FD010000}"/>
    <cellStyle name="20% - Accent2 3 3 3 5" xfId="4461" xr:uid="{00000000-0005-0000-0000-0000FE010000}"/>
    <cellStyle name="20% - Accent2 3 3 4" xfId="1910" xr:uid="{00000000-0005-0000-0000-0000FF010000}"/>
    <cellStyle name="20% - Accent2 3 3 4 2" xfId="3859" xr:uid="{00000000-0005-0000-0000-000000020000}"/>
    <cellStyle name="20% - Accent2 3 3 4 3" xfId="4701" xr:uid="{00000000-0005-0000-0000-000001020000}"/>
    <cellStyle name="20% - Accent2 3 3 4 4" xfId="5384" xr:uid="{00000000-0005-0000-0000-000002020000}"/>
    <cellStyle name="20% - Accent2 3 3 5" xfId="2742" xr:uid="{00000000-0005-0000-0000-000003020000}"/>
    <cellStyle name="20% - Accent2 3 3 6" xfId="3732" xr:uid="{00000000-0005-0000-0000-000004020000}"/>
    <cellStyle name="20% - Accent2 3 3 7" xfId="4589" xr:uid="{00000000-0005-0000-0000-000005020000}"/>
    <cellStyle name="20% - Accent2 3 4" xfId="879" xr:uid="{00000000-0005-0000-0000-000006020000}"/>
    <cellStyle name="20% - Accent2 3 4 2" xfId="1346" xr:uid="{00000000-0005-0000-0000-000007020000}"/>
    <cellStyle name="20% - Accent2 3 4 2 2" xfId="2292" xr:uid="{00000000-0005-0000-0000-000008020000}"/>
    <cellStyle name="20% - Accent2 3 4 2 2 2" xfId="4184" xr:uid="{00000000-0005-0000-0000-000009020000}"/>
    <cellStyle name="20% - Accent2 3 4 2 2 3" xfId="4983" xr:uid="{00000000-0005-0000-0000-00000A020000}"/>
    <cellStyle name="20% - Accent2 3 4 2 2 4" xfId="5613" xr:uid="{00000000-0005-0000-0000-00000B020000}"/>
    <cellStyle name="20% - Accent2 3 4 2 3" xfId="3436" xr:uid="{00000000-0005-0000-0000-00000C020000}"/>
    <cellStyle name="20% - Accent2 3 4 2 4" xfId="4346" xr:uid="{00000000-0005-0000-0000-00000D020000}"/>
    <cellStyle name="20% - Accent2 3 4 2 5" xfId="5145" xr:uid="{00000000-0005-0000-0000-00000E020000}"/>
    <cellStyle name="20% - Accent2 3 4 3" xfId="1586" xr:uid="{00000000-0005-0000-0000-00000F020000}"/>
    <cellStyle name="20% - Accent2 3 4 3 2" xfId="2379" xr:uid="{00000000-0005-0000-0000-000010020000}"/>
    <cellStyle name="20% - Accent2 3 4 3 2 2" xfId="4271" xr:uid="{00000000-0005-0000-0000-000011020000}"/>
    <cellStyle name="20% - Accent2 3 4 3 2 3" xfId="5070" xr:uid="{00000000-0005-0000-0000-000012020000}"/>
    <cellStyle name="20% - Accent2 3 4 3 2 4" xfId="5700" xr:uid="{00000000-0005-0000-0000-000013020000}"/>
    <cellStyle name="20% - Accent2 3 4 3 3" xfId="3612" xr:uid="{00000000-0005-0000-0000-000014020000}"/>
    <cellStyle name="20% - Accent2 3 4 3 4" xfId="4490" xr:uid="{00000000-0005-0000-0000-000015020000}"/>
    <cellStyle name="20% - Accent2 3 4 3 5" xfId="5232" xr:uid="{00000000-0005-0000-0000-000016020000}"/>
    <cellStyle name="20% - Accent2 3 4 4" xfId="1914" xr:uid="{00000000-0005-0000-0000-000017020000}"/>
    <cellStyle name="20% - Accent2 3 4 4 2" xfId="3863" xr:uid="{00000000-0005-0000-0000-000018020000}"/>
    <cellStyle name="20% - Accent2 3 4 4 3" xfId="4705" xr:uid="{00000000-0005-0000-0000-000019020000}"/>
    <cellStyle name="20% - Accent2 3 4 4 4" xfId="5388" xr:uid="{00000000-0005-0000-0000-00001A020000}"/>
    <cellStyle name="20% - Accent2 3 4 5" xfId="3007" xr:uid="{00000000-0005-0000-0000-00001B020000}"/>
    <cellStyle name="20% - Accent2 3 4 6" xfId="2730" xr:uid="{00000000-0005-0000-0000-00001C020000}"/>
    <cellStyle name="20% - Accent2 3 4 7" xfId="2586" xr:uid="{00000000-0005-0000-0000-00001D020000}"/>
    <cellStyle name="20% - Accent2 3 5" xfId="1070" xr:uid="{00000000-0005-0000-0000-00001E020000}"/>
    <cellStyle name="20% - Accent2 3 5 2" xfId="1494" xr:uid="{00000000-0005-0000-0000-00001F020000}"/>
    <cellStyle name="20% - Accent2 3 5 2 2" xfId="2366" xr:uid="{00000000-0005-0000-0000-000020020000}"/>
    <cellStyle name="20% - Accent2 3 5 2 2 2" xfId="4258" xr:uid="{00000000-0005-0000-0000-000021020000}"/>
    <cellStyle name="20% - Accent2 3 5 2 2 3" xfId="5057" xr:uid="{00000000-0005-0000-0000-000022020000}"/>
    <cellStyle name="20% - Accent2 3 5 2 2 4" xfId="5687" xr:uid="{00000000-0005-0000-0000-000023020000}"/>
    <cellStyle name="20% - Accent2 3 5 2 3" xfId="3554" xr:uid="{00000000-0005-0000-0000-000024020000}"/>
    <cellStyle name="20% - Accent2 3 5 2 4" xfId="4450" xr:uid="{00000000-0005-0000-0000-000025020000}"/>
    <cellStyle name="20% - Accent2 3 5 2 5" xfId="5219" xr:uid="{00000000-0005-0000-0000-000026020000}"/>
    <cellStyle name="20% - Accent2 3 5 3" xfId="1727" xr:uid="{00000000-0005-0000-0000-000027020000}"/>
    <cellStyle name="20% - Accent2 3 5 3 2" xfId="2446" xr:uid="{00000000-0005-0000-0000-000028020000}"/>
    <cellStyle name="20% - Accent2 3 5 3 2 2" xfId="4338" xr:uid="{00000000-0005-0000-0000-000029020000}"/>
    <cellStyle name="20% - Accent2 3 5 3 2 3" xfId="5137" xr:uid="{00000000-0005-0000-0000-00002A020000}"/>
    <cellStyle name="20% - Accent2 3 5 3 2 4" xfId="5767" xr:uid="{00000000-0005-0000-0000-00002B020000}"/>
    <cellStyle name="20% - Accent2 3 5 3 3" xfId="3716" xr:uid="{00000000-0005-0000-0000-00002C020000}"/>
    <cellStyle name="20% - Accent2 3 5 3 4" xfId="4579" xr:uid="{00000000-0005-0000-0000-00002D020000}"/>
    <cellStyle name="20% - Accent2 3 5 3 5" xfId="5299" xr:uid="{00000000-0005-0000-0000-00002E020000}"/>
    <cellStyle name="20% - Accent2 3 5 4" xfId="2055" xr:uid="{00000000-0005-0000-0000-00002F020000}"/>
    <cellStyle name="20% - Accent2 3 5 4 2" xfId="3972" xr:uid="{00000000-0005-0000-0000-000030020000}"/>
    <cellStyle name="20% - Accent2 3 5 4 3" xfId="4798" xr:uid="{00000000-0005-0000-0000-000031020000}"/>
    <cellStyle name="20% - Accent2 3 5 4 4" xfId="5455" xr:uid="{00000000-0005-0000-0000-000032020000}"/>
    <cellStyle name="20% - Accent2 3 5 5" xfId="3180" xr:uid="{00000000-0005-0000-0000-000033020000}"/>
    <cellStyle name="20% - Accent2 3 5 6" xfId="2848" xr:uid="{00000000-0005-0000-0000-000034020000}"/>
    <cellStyle name="20% - Accent2 3 5 7" xfId="2946" xr:uid="{00000000-0005-0000-0000-000035020000}"/>
    <cellStyle name="20% - Accent2 3 6" xfId="1113" xr:uid="{00000000-0005-0000-0000-000036020000}"/>
    <cellStyle name="20% - Accent2 3 6 2" xfId="1536" xr:uid="{00000000-0005-0000-0000-000037020000}"/>
    <cellStyle name="20% - Accent2 3 6 2 2" xfId="2373" xr:uid="{00000000-0005-0000-0000-000038020000}"/>
    <cellStyle name="20% - Accent2 3 6 2 2 2" xfId="4265" xr:uid="{00000000-0005-0000-0000-000039020000}"/>
    <cellStyle name="20% - Accent2 3 6 2 2 3" xfId="5064" xr:uid="{00000000-0005-0000-0000-00003A020000}"/>
    <cellStyle name="20% - Accent2 3 6 2 2 4" xfId="5694" xr:uid="{00000000-0005-0000-0000-00003B020000}"/>
    <cellStyle name="20% - Accent2 3 6 2 3" xfId="3582" xr:uid="{00000000-0005-0000-0000-00003C020000}"/>
    <cellStyle name="20% - Accent2 3 6 2 4" xfId="4469" xr:uid="{00000000-0005-0000-0000-00003D020000}"/>
    <cellStyle name="20% - Accent2 3 6 2 5" xfId="5226" xr:uid="{00000000-0005-0000-0000-00003E020000}"/>
    <cellStyle name="20% - Accent2 3 6 3" xfId="1768" xr:uid="{00000000-0005-0000-0000-00003F020000}"/>
    <cellStyle name="20% - Accent2 3 6 3 2" xfId="2452" xr:uid="{00000000-0005-0000-0000-000040020000}"/>
    <cellStyle name="20% - Accent2 3 6 3 2 2" xfId="4344" xr:uid="{00000000-0005-0000-0000-000041020000}"/>
    <cellStyle name="20% - Accent2 3 6 3 2 3" xfId="5143" xr:uid="{00000000-0005-0000-0000-000042020000}"/>
    <cellStyle name="20% - Accent2 3 6 3 2 4" xfId="5773" xr:uid="{00000000-0005-0000-0000-000043020000}"/>
    <cellStyle name="20% - Accent2 3 6 3 3" xfId="3744" xr:uid="{00000000-0005-0000-0000-000044020000}"/>
    <cellStyle name="20% - Accent2 3 6 3 4" xfId="4598" xr:uid="{00000000-0005-0000-0000-000045020000}"/>
    <cellStyle name="20% - Accent2 3 6 3 5" xfId="5305" xr:uid="{00000000-0005-0000-0000-000046020000}"/>
    <cellStyle name="20% - Accent2 3 6 4" xfId="2096" xr:uid="{00000000-0005-0000-0000-000047020000}"/>
    <cellStyle name="20% - Accent2 3 6 4 2" xfId="4001" xr:uid="{00000000-0005-0000-0000-000048020000}"/>
    <cellStyle name="20% - Accent2 3 6 4 3" xfId="4816" xr:uid="{00000000-0005-0000-0000-000049020000}"/>
    <cellStyle name="20% - Accent2 3 6 4 4" xfId="5461" xr:uid="{00000000-0005-0000-0000-00004A020000}"/>
    <cellStyle name="20% - Accent2 3 6 5" xfId="3223" xr:uid="{00000000-0005-0000-0000-00004B020000}"/>
    <cellStyle name="20% - Accent2 3 6 6" xfId="2831" xr:uid="{00000000-0005-0000-0000-00004C020000}"/>
    <cellStyle name="20% - Accent2 3 6 7" xfId="2763" xr:uid="{00000000-0005-0000-0000-00004D020000}"/>
    <cellStyle name="20% - Accent2 3 7" xfId="1164" xr:uid="{00000000-0005-0000-0000-00004E020000}"/>
    <cellStyle name="20% - Accent2 3 7 2" xfId="2146" xr:uid="{00000000-0005-0000-0000-00004F020000}"/>
    <cellStyle name="20% - Accent2 3 7 2 2" xfId="4038" xr:uid="{00000000-0005-0000-0000-000050020000}"/>
    <cellStyle name="20% - Accent2 3 7 2 3" xfId="4837" xr:uid="{00000000-0005-0000-0000-000051020000}"/>
    <cellStyle name="20% - Accent2 3 7 2 4" xfId="5467" xr:uid="{00000000-0005-0000-0000-000052020000}"/>
    <cellStyle name="20% - Accent2 3 7 3" xfId="3273" xr:uid="{00000000-0005-0000-0000-000053020000}"/>
    <cellStyle name="20% - Accent2 3 7 4" xfId="2898" xr:uid="{00000000-0005-0000-0000-000054020000}"/>
    <cellStyle name="20% - Accent2 3 7 5" xfId="3995" xr:uid="{00000000-0005-0000-0000-000055020000}"/>
    <cellStyle name="20% - Accent2 3 8" xfId="1289" xr:uid="{00000000-0005-0000-0000-000056020000}"/>
    <cellStyle name="20% - Accent2 3 8 2" xfId="2243" xr:uid="{00000000-0005-0000-0000-000057020000}"/>
    <cellStyle name="20% - Accent2 3 8 2 2" xfId="4135" xr:uid="{00000000-0005-0000-0000-000058020000}"/>
    <cellStyle name="20% - Accent2 3 8 2 3" xfId="4934" xr:uid="{00000000-0005-0000-0000-000059020000}"/>
    <cellStyle name="20% - Accent2 3 8 2 4" xfId="5564" xr:uid="{00000000-0005-0000-0000-00005A020000}"/>
    <cellStyle name="20% - Accent2 3 8 3" xfId="3383" xr:uid="{00000000-0005-0000-0000-00005B020000}"/>
    <cellStyle name="20% - Accent2 3 8 4" xfId="2529" xr:uid="{00000000-0005-0000-0000-00005C020000}"/>
    <cellStyle name="20% - Accent2 3 8 5" xfId="2726" xr:uid="{00000000-0005-0000-0000-00005D020000}"/>
    <cellStyle name="20% - Accent2 3 9" xfId="1818" xr:uid="{00000000-0005-0000-0000-00005E020000}"/>
    <cellStyle name="20% - Accent2 3 9 2" xfId="3777" xr:uid="{00000000-0005-0000-0000-00005F020000}"/>
    <cellStyle name="20% - Accent2 3 9 3" xfId="4620" xr:uid="{00000000-0005-0000-0000-000060020000}"/>
    <cellStyle name="20% - Accent2 3 9 4" xfId="5310" xr:uid="{00000000-0005-0000-0000-000061020000}"/>
    <cellStyle name="20% - Accent2 4" xfId="666" xr:uid="{00000000-0005-0000-0000-000062020000}"/>
    <cellStyle name="20% - Accent2 5" xfId="5923" xr:uid="{00000000-0005-0000-0000-000063020000}"/>
    <cellStyle name="20% - Accent2 6" xfId="6189" xr:uid="{00000000-0005-0000-0000-000064020000}"/>
    <cellStyle name="20% - Accent2 7" xfId="6953" xr:uid="{00000000-0005-0000-0000-000065020000}"/>
    <cellStyle name="20% - Accent2 8" xfId="6984" xr:uid="{00000000-0005-0000-0000-000066020000}"/>
    <cellStyle name="20% - Accent2 9" xfId="6896" xr:uid="{00000000-0005-0000-0000-000067020000}"/>
    <cellStyle name="20% - Accent3 10" xfId="6351" xr:uid="{00000000-0005-0000-0000-000068020000}"/>
    <cellStyle name="20% - Accent3 11" xfId="7042" xr:uid="{00000000-0005-0000-0000-000069020000}"/>
    <cellStyle name="20% - Accent3 12" xfId="7058" xr:uid="{00000000-0005-0000-0000-00006A020000}"/>
    <cellStyle name="20% - Accent3 13" xfId="7072" xr:uid="{00000000-0005-0000-0000-00006B020000}"/>
    <cellStyle name="20% - Accent3 2" xfId="178" xr:uid="{00000000-0005-0000-0000-00006C020000}"/>
    <cellStyle name="20% - Accent3 2 10" xfId="2461" xr:uid="{00000000-0005-0000-0000-00006D020000}"/>
    <cellStyle name="20% - Accent3 2 11" xfId="3806" xr:uid="{00000000-0005-0000-0000-00006E020000}"/>
    <cellStyle name="20% - Accent3 2 12" xfId="4648" xr:uid="{00000000-0005-0000-0000-00006F020000}"/>
    <cellStyle name="20% - Accent3 2 13" xfId="338" xr:uid="{00000000-0005-0000-0000-000070020000}"/>
    <cellStyle name="20% - Accent3 2 14" xfId="6372" xr:uid="{00000000-0005-0000-0000-000071020000}"/>
    <cellStyle name="20% - Accent3 2 15" xfId="6830" xr:uid="{00000000-0005-0000-0000-000072020000}"/>
    <cellStyle name="20% - Accent3 2 16" xfId="6833" xr:uid="{00000000-0005-0000-0000-000073020000}"/>
    <cellStyle name="20% - Accent3 2 17" xfId="6405" xr:uid="{00000000-0005-0000-0000-000074020000}"/>
    <cellStyle name="20% - Accent3 2 18" xfId="6725" xr:uid="{00000000-0005-0000-0000-000075020000}"/>
    <cellStyle name="20% - Accent3 2 19" xfId="6156" xr:uid="{00000000-0005-0000-0000-000076020000}"/>
    <cellStyle name="20% - Accent3 2 2" xfId="179" xr:uid="{00000000-0005-0000-0000-000077020000}"/>
    <cellStyle name="20% - Accent3 2 2 2" xfId="1238" xr:uid="{00000000-0005-0000-0000-000078020000}"/>
    <cellStyle name="20% - Accent3 2 2 2 2" xfId="2192" xr:uid="{00000000-0005-0000-0000-000079020000}"/>
    <cellStyle name="20% - Accent3 2 2 2 2 2" xfId="4084" xr:uid="{00000000-0005-0000-0000-00007A020000}"/>
    <cellStyle name="20% - Accent3 2 2 2 2 3" xfId="4883" xr:uid="{00000000-0005-0000-0000-00007B020000}"/>
    <cellStyle name="20% - Accent3 2 2 2 2 4" xfId="5513" xr:uid="{00000000-0005-0000-0000-00007C020000}"/>
    <cellStyle name="20% - Accent3 2 2 2 3" xfId="3332" xr:uid="{00000000-0005-0000-0000-00007D020000}"/>
    <cellStyle name="20% - Accent3 2 2 2 4" xfId="2785" xr:uid="{00000000-0005-0000-0000-00007E020000}"/>
    <cellStyle name="20% - Accent3 2 2 2 5" xfId="3971" xr:uid="{00000000-0005-0000-0000-00007F020000}"/>
    <cellStyle name="20% - Accent3 2 2 3" xfId="1233" xr:uid="{00000000-0005-0000-0000-000080020000}"/>
    <cellStyle name="20% - Accent3 2 2 3 2" xfId="2187" xr:uid="{00000000-0005-0000-0000-000081020000}"/>
    <cellStyle name="20% - Accent3 2 2 3 2 2" xfId="4079" xr:uid="{00000000-0005-0000-0000-000082020000}"/>
    <cellStyle name="20% - Accent3 2 2 3 2 3" xfId="4878" xr:uid="{00000000-0005-0000-0000-000083020000}"/>
    <cellStyle name="20% - Accent3 2 2 3 2 4" xfId="5508" xr:uid="{00000000-0005-0000-0000-000084020000}"/>
    <cellStyle name="20% - Accent3 2 2 3 3" xfId="3327" xr:uid="{00000000-0005-0000-0000-000085020000}"/>
    <cellStyle name="20% - Accent3 2 2 3 4" xfId="2816" xr:uid="{00000000-0005-0000-0000-000086020000}"/>
    <cellStyle name="20% - Accent3 2 2 3 5" xfId="2837" xr:uid="{00000000-0005-0000-0000-000087020000}"/>
    <cellStyle name="20% - Accent3 2 2 4" xfId="1863" xr:uid="{00000000-0005-0000-0000-000088020000}"/>
    <cellStyle name="20% - Accent3 2 2 4 2" xfId="3812" xr:uid="{00000000-0005-0000-0000-000089020000}"/>
    <cellStyle name="20% - Accent3 2 2 4 3" xfId="4654" xr:uid="{00000000-0005-0000-0000-00008A020000}"/>
    <cellStyle name="20% - Accent3 2 2 4 4" xfId="5337" xr:uid="{00000000-0005-0000-0000-00008B020000}"/>
    <cellStyle name="20% - Accent3 2 2 5" xfId="2659" xr:uid="{00000000-0005-0000-0000-00008C020000}"/>
    <cellStyle name="20% - Accent3 2 2 6" xfId="3804" xr:uid="{00000000-0005-0000-0000-00008D020000}"/>
    <cellStyle name="20% - Accent3 2 2 7" xfId="4647" xr:uid="{00000000-0005-0000-0000-00008E020000}"/>
    <cellStyle name="20% - Accent3 2 20" xfId="6513" xr:uid="{00000000-0005-0000-0000-00008F020000}"/>
    <cellStyle name="20% - Accent3 2 21" xfId="6502" xr:uid="{00000000-0005-0000-0000-000090020000}"/>
    <cellStyle name="20% - Accent3 2 22" xfId="6782" xr:uid="{00000000-0005-0000-0000-000091020000}"/>
    <cellStyle name="20% - Accent3 2 3" xfId="427" xr:uid="{00000000-0005-0000-0000-000092020000}"/>
    <cellStyle name="20% - Accent3 2 3 2" xfId="1284" xr:uid="{00000000-0005-0000-0000-000093020000}"/>
    <cellStyle name="20% - Accent3 2 3 2 2" xfId="2238" xr:uid="{00000000-0005-0000-0000-000094020000}"/>
    <cellStyle name="20% - Accent3 2 3 2 2 2" xfId="4130" xr:uid="{00000000-0005-0000-0000-000095020000}"/>
    <cellStyle name="20% - Accent3 2 3 2 2 3" xfId="4929" xr:uid="{00000000-0005-0000-0000-000096020000}"/>
    <cellStyle name="20% - Accent3 2 3 2 2 4" xfId="5559" xr:uid="{00000000-0005-0000-0000-000097020000}"/>
    <cellStyle name="20% - Accent3 2 3 2 3" xfId="3378" xr:uid="{00000000-0005-0000-0000-000098020000}"/>
    <cellStyle name="20% - Accent3 2 3 2 4" xfId="3037" xr:uid="{00000000-0005-0000-0000-000099020000}"/>
    <cellStyle name="20% - Accent3 2 3 2 5" xfId="3970" xr:uid="{00000000-0005-0000-0000-00009A020000}"/>
    <cellStyle name="20% - Accent3 2 3 3" xfId="1260" xr:uid="{00000000-0005-0000-0000-00009B020000}"/>
    <cellStyle name="20% - Accent3 2 3 3 2" xfId="2214" xr:uid="{00000000-0005-0000-0000-00009C020000}"/>
    <cellStyle name="20% - Accent3 2 3 3 2 2" xfId="4106" xr:uid="{00000000-0005-0000-0000-00009D020000}"/>
    <cellStyle name="20% - Accent3 2 3 3 2 3" xfId="4905" xr:uid="{00000000-0005-0000-0000-00009E020000}"/>
    <cellStyle name="20% - Accent3 2 3 3 2 4" xfId="5535" xr:uid="{00000000-0005-0000-0000-00009F020000}"/>
    <cellStyle name="20% - Accent3 2 3 3 3" xfId="3354" xr:uid="{00000000-0005-0000-0000-0000A0020000}"/>
    <cellStyle name="20% - Accent3 2 3 3 4" xfId="3733" xr:uid="{00000000-0005-0000-0000-0000A1020000}"/>
    <cellStyle name="20% - Accent3 2 3 3 5" xfId="4590" xr:uid="{00000000-0005-0000-0000-0000A2020000}"/>
    <cellStyle name="20% - Accent3 2 3 4" xfId="1906" xr:uid="{00000000-0005-0000-0000-0000A3020000}"/>
    <cellStyle name="20% - Accent3 2 3 4 2" xfId="3855" xr:uid="{00000000-0005-0000-0000-0000A4020000}"/>
    <cellStyle name="20% - Accent3 2 3 4 3" xfId="4697" xr:uid="{00000000-0005-0000-0000-0000A5020000}"/>
    <cellStyle name="20% - Accent3 2 3 4 4" xfId="5380" xr:uid="{00000000-0005-0000-0000-0000A6020000}"/>
    <cellStyle name="20% - Accent3 2 3 5" xfId="2711" xr:uid="{00000000-0005-0000-0000-0000A7020000}"/>
    <cellStyle name="20% - Accent3 2 3 6" xfId="2602" xr:uid="{00000000-0005-0000-0000-0000A8020000}"/>
    <cellStyle name="20% - Accent3 2 3 7" xfId="3114" xr:uid="{00000000-0005-0000-0000-0000A9020000}"/>
    <cellStyle name="20% - Accent3 2 4" xfId="880" xr:uid="{00000000-0005-0000-0000-0000AA020000}"/>
    <cellStyle name="20% - Accent3 2 4 2" xfId="1347" xr:uid="{00000000-0005-0000-0000-0000AB020000}"/>
    <cellStyle name="20% - Accent3 2 4 2 2" xfId="2293" xr:uid="{00000000-0005-0000-0000-0000AC020000}"/>
    <cellStyle name="20% - Accent3 2 4 2 2 2" xfId="4185" xr:uid="{00000000-0005-0000-0000-0000AD020000}"/>
    <cellStyle name="20% - Accent3 2 4 2 2 3" xfId="4984" xr:uid="{00000000-0005-0000-0000-0000AE020000}"/>
    <cellStyle name="20% - Accent3 2 4 2 2 4" xfId="5614" xr:uid="{00000000-0005-0000-0000-0000AF020000}"/>
    <cellStyle name="20% - Accent3 2 4 2 3" xfId="3437" xr:uid="{00000000-0005-0000-0000-0000B0020000}"/>
    <cellStyle name="20% - Accent3 2 4 2 4" xfId="4347" xr:uid="{00000000-0005-0000-0000-0000B1020000}"/>
    <cellStyle name="20% - Accent3 2 4 2 5" xfId="5146" xr:uid="{00000000-0005-0000-0000-0000B2020000}"/>
    <cellStyle name="20% - Accent3 2 4 3" xfId="1587" xr:uid="{00000000-0005-0000-0000-0000B3020000}"/>
    <cellStyle name="20% - Accent3 2 4 3 2" xfId="2380" xr:uid="{00000000-0005-0000-0000-0000B4020000}"/>
    <cellStyle name="20% - Accent3 2 4 3 2 2" xfId="4272" xr:uid="{00000000-0005-0000-0000-0000B5020000}"/>
    <cellStyle name="20% - Accent3 2 4 3 2 3" xfId="5071" xr:uid="{00000000-0005-0000-0000-0000B6020000}"/>
    <cellStyle name="20% - Accent3 2 4 3 2 4" xfId="5701" xr:uid="{00000000-0005-0000-0000-0000B7020000}"/>
    <cellStyle name="20% - Accent3 2 4 3 3" xfId="3613" xr:uid="{00000000-0005-0000-0000-0000B8020000}"/>
    <cellStyle name="20% - Accent3 2 4 3 4" xfId="4491" xr:uid="{00000000-0005-0000-0000-0000B9020000}"/>
    <cellStyle name="20% - Accent3 2 4 3 5" xfId="5233" xr:uid="{00000000-0005-0000-0000-0000BA020000}"/>
    <cellStyle name="20% - Accent3 2 4 4" xfId="1915" xr:uid="{00000000-0005-0000-0000-0000BB020000}"/>
    <cellStyle name="20% - Accent3 2 4 4 2" xfId="3864" xr:uid="{00000000-0005-0000-0000-0000BC020000}"/>
    <cellStyle name="20% - Accent3 2 4 4 3" xfId="4706" xr:uid="{00000000-0005-0000-0000-0000BD020000}"/>
    <cellStyle name="20% - Accent3 2 4 4 4" xfId="5389" xr:uid="{00000000-0005-0000-0000-0000BE020000}"/>
    <cellStyle name="20% - Accent3 2 4 5" xfId="3008" xr:uid="{00000000-0005-0000-0000-0000BF020000}"/>
    <cellStyle name="20% - Accent3 2 4 6" xfId="2684" xr:uid="{00000000-0005-0000-0000-0000C0020000}"/>
    <cellStyle name="20% - Accent3 2 4 7" xfId="3054" xr:uid="{00000000-0005-0000-0000-0000C1020000}"/>
    <cellStyle name="20% - Accent3 2 5" xfId="952" xr:uid="{00000000-0005-0000-0000-0000C2020000}"/>
    <cellStyle name="20% - Accent3 2 5 2" xfId="1386" xr:uid="{00000000-0005-0000-0000-0000C3020000}"/>
    <cellStyle name="20% - Accent3 2 5 2 2" xfId="2331" xr:uid="{00000000-0005-0000-0000-0000C4020000}"/>
    <cellStyle name="20% - Accent3 2 5 2 2 2" xfId="4223" xr:uid="{00000000-0005-0000-0000-0000C5020000}"/>
    <cellStyle name="20% - Accent3 2 5 2 2 3" xfId="5022" xr:uid="{00000000-0005-0000-0000-0000C6020000}"/>
    <cellStyle name="20% - Accent3 2 5 2 2 4" xfId="5652" xr:uid="{00000000-0005-0000-0000-0000C7020000}"/>
    <cellStyle name="20% - Accent3 2 5 2 3" xfId="3475" xr:uid="{00000000-0005-0000-0000-0000C8020000}"/>
    <cellStyle name="20% - Accent3 2 5 2 4" xfId="4385" xr:uid="{00000000-0005-0000-0000-0000C9020000}"/>
    <cellStyle name="20% - Accent3 2 5 2 5" xfId="5184" xr:uid="{00000000-0005-0000-0000-0000CA020000}"/>
    <cellStyle name="20% - Accent3 2 5 3" xfId="1623" xr:uid="{00000000-0005-0000-0000-0000CB020000}"/>
    <cellStyle name="20% - Accent3 2 5 3 2" xfId="2415" xr:uid="{00000000-0005-0000-0000-0000CC020000}"/>
    <cellStyle name="20% - Accent3 2 5 3 2 2" xfId="4307" xr:uid="{00000000-0005-0000-0000-0000CD020000}"/>
    <cellStyle name="20% - Accent3 2 5 3 2 3" xfId="5106" xr:uid="{00000000-0005-0000-0000-0000CE020000}"/>
    <cellStyle name="20% - Accent3 2 5 3 2 4" xfId="5736" xr:uid="{00000000-0005-0000-0000-0000CF020000}"/>
    <cellStyle name="20% - Accent3 2 5 3 3" xfId="3648" xr:uid="{00000000-0005-0000-0000-0000D0020000}"/>
    <cellStyle name="20% - Accent3 2 5 3 4" xfId="4526" xr:uid="{00000000-0005-0000-0000-0000D1020000}"/>
    <cellStyle name="20% - Accent3 2 5 3 5" xfId="5268" xr:uid="{00000000-0005-0000-0000-0000D2020000}"/>
    <cellStyle name="20% - Accent3 2 5 4" xfId="1951" xr:uid="{00000000-0005-0000-0000-0000D3020000}"/>
    <cellStyle name="20% - Accent3 2 5 4 2" xfId="3899" xr:uid="{00000000-0005-0000-0000-0000D4020000}"/>
    <cellStyle name="20% - Accent3 2 5 4 3" xfId="4741" xr:uid="{00000000-0005-0000-0000-0000D5020000}"/>
    <cellStyle name="20% - Accent3 2 5 4 4" xfId="5424" xr:uid="{00000000-0005-0000-0000-0000D6020000}"/>
    <cellStyle name="20% - Accent3 2 5 5" xfId="3066" xr:uid="{00000000-0005-0000-0000-0000D7020000}"/>
    <cellStyle name="20% - Accent3 2 5 6" xfId="2868" xr:uid="{00000000-0005-0000-0000-0000D8020000}"/>
    <cellStyle name="20% - Accent3 2 5 7" xfId="3179" xr:uid="{00000000-0005-0000-0000-0000D9020000}"/>
    <cellStyle name="20% - Accent3 2 6" xfId="1025" xr:uid="{00000000-0005-0000-0000-0000DA020000}"/>
    <cellStyle name="20% - Accent3 2 6 2" xfId="1451" xr:uid="{00000000-0005-0000-0000-0000DB020000}"/>
    <cellStyle name="20% - Accent3 2 6 2 2" xfId="2349" xr:uid="{00000000-0005-0000-0000-0000DC020000}"/>
    <cellStyle name="20% - Accent3 2 6 2 2 2" xfId="4241" xr:uid="{00000000-0005-0000-0000-0000DD020000}"/>
    <cellStyle name="20% - Accent3 2 6 2 2 3" xfId="5040" xr:uid="{00000000-0005-0000-0000-0000DE020000}"/>
    <cellStyle name="20% - Accent3 2 6 2 2 4" xfId="5670" xr:uid="{00000000-0005-0000-0000-0000DF020000}"/>
    <cellStyle name="20% - Accent3 2 6 2 3" xfId="3523" xr:uid="{00000000-0005-0000-0000-0000E0020000}"/>
    <cellStyle name="20% - Accent3 2 6 2 4" xfId="4421" xr:uid="{00000000-0005-0000-0000-0000E1020000}"/>
    <cellStyle name="20% - Accent3 2 6 2 5" xfId="5202" xr:uid="{00000000-0005-0000-0000-0000E2020000}"/>
    <cellStyle name="20% - Accent3 2 6 3" xfId="1687" xr:uid="{00000000-0005-0000-0000-0000E3020000}"/>
    <cellStyle name="20% - Accent3 2 6 3 2" xfId="2432" xr:uid="{00000000-0005-0000-0000-0000E4020000}"/>
    <cellStyle name="20% - Accent3 2 6 3 2 2" xfId="4324" xr:uid="{00000000-0005-0000-0000-0000E5020000}"/>
    <cellStyle name="20% - Accent3 2 6 3 2 3" xfId="5123" xr:uid="{00000000-0005-0000-0000-0000E6020000}"/>
    <cellStyle name="20% - Accent3 2 6 3 2 4" xfId="5753" xr:uid="{00000000-0005-0000-0000-0000E7020000}"/>
    <cellStyle name="20% - Accent3 2 6 3 3" xfId="3688" xr:uid="{00000000-0005-0000-0000-0000E8020000}"/>
    <cellStyle name="20% - Accent3 2 6 3 4" xfId="4557" xr:uid="{00000000-0005-0000-0000-0000E9020000}"/>
    <cellStyle name="20% - Accent3 2 6 3 5" xfId="5285" xr:uid="{00000000-0005-0000-0000-0000EA020000}"/>
    <cellStyle name="20% - Accent3 2 6 4" xfId="2015" xr:uid="{00000000-0005-0000-0000-0000EB020000}"/>
    <cellStyle name="20% - Accent3 2 6 4 2" xfId="3944" xr:uid="{00000000-0005-0000-0000-0000EC020000}"/>
    <cellStyle name="20% - Accent3 2 6 4 3" xfId="4775" xr:uid="{00000000-0005-0000-0000-0000ED020000}"/>
    <cellStyle name="20% - Accent3 2 6 4 4" xfId="5441" xr:uid="{00000000-0005-0000-0000-0000EE020000}"/>
    <cellStyle name="20% - Accent3 2 6 5" xfId="3136" xr:uid="{00000000-0005-0000-0000-0000EF020000}"/>
    <cellStyle name="20% - Accent3 2 6 6" xfId="3969" xr:uid="{00000000-0005-0000-0000-0000F0020000}"/>
    <cellStyle name="20% - Accent3 2 6 7" xfId="4797" xr:uid="{00000000-0005-0000-0000-0000F1020000}"/>
    <cellStyle name="20% - Accent3 2 7" xfId="1165" xr:uid="{00000000-0005-0000-0000-0000F2020000}"/>
    <cellStyle name="20% - Accent3 2 7 2" xfId="2147" xr:uid="{00000000-0005-0000-0000-0000F3020000}"/>
    <cellStyle name="20% - Accent3 2 7 2 2" xfId="4039" xr:uid="{00000000-0005-0000-0000-0000F4020000}"/>
    <cellStyle name="20% - Accent3 2 7 2 3" xfId="4838" xr:uid="{00000000-0005-0000-0000-0000F5020000}"/>
    <cellStyle name="20% - Accent3 2 7 2 4" xfId="5468" xr:uid="{00000000-0005-0000-0000-0000F6020000}"/>
    <cellStyle name="20% - Accent3 2 7 3" xfId="3274" xr:uid="{00000000-0005-0000-0000-0000F7020000}"/>
    <cellStyle name="20% - Accent3 2 7 4" xfId="2894" xr:uid="{00000000-0005-0000-0000-0000F8020000}"/>
    <cellStyle name="20% - Accent3 2 7 5" xfId="3751" xr:uid="{00000000-0005-0000-0000-0000F9020000}"/>
    <cellStyle name="20% - Accent3 2 8" xfId="1369" xr:uid="{00000000-0005-0000-0000-0000FA020000}"/>
    <cellStyle name="20% - Accent3 2 8 2" xfId="2315" xr:uid="{00000000-0005-0000-0000-0000FB020000}"/>
    <cellStyle name="20% - Accent3 2 8 2 2" xfId="4207" xr:uid="{00000000-0005-0000-0000-0000FC020000}"/>
    <cellStyle name="20% - Accent3 2 8 2 3" xfId="5006" xr:uid="{00000000-0005-0000-0000-0000FD020000}"/>
    <cellStyle name="20% - Accent3 2 8 2 4" xfId="5636" xr:uid="{00000000-0005-0000-0000-0000FE020000}"/>
    <cellStyle name="20% - Accent3 2 8 3" xfId="3459" xr:uid="{00000000-0005-0000-0000-0000FF020000}"/>
    <cellStyle name="20% - Accent3 2 8 4" xfId="4369" xr:uid="{00000000-0005-0000-0000-000000030000}"/>
    <cellStyle name="20% - Accent3 2 8 5" xfId="5168" xr:uid="{00000000-0005-0000-0000-000001030000}"/>
    <cellStyle name="20% - Accent3 2 9" xfId="1819" xr:uid="{00000000-0005-0000-0000-000002030000}"/>
    <cellStyle name="20% - Accent3 2 9 2" xfId="3778" xr:uid="{00000000-0005-0000-0000-000003030000}"/>
    <cellStyle name="20% - Accent3 2 9 3" xfId="4621" xr:uid="{00000000-0005-0000-0000-000004030000}"/>
    <cellStyle name="20% - Accent3 2 9 4" xfId="5311" xr:uid="{00000000-0005-0000-0000-000005030000}"/>
    <cellStyle name="20% - Accent3 3" xfId="180" xr:uid="{00000000-0005-0000-0000-000006030000}"/>
    <cellStyle name="20% - Accent3 3 10" xfId="2462" xr:uid="{00000000-0005-0000-0000-000007030000}"/>
    <cellStyle name="20% - Accent3 3 11" xfId="3316" xr:uid="{00000000-0005-0000-0000-000008030000}"/>
    <cellStyle name="20% - Accent3 3 12" xfId="3940" xr:uid="{00000000-0005-0000-0000-000009030000}"/>
    <cellStyle name="20% - Accent3 3 2" xfId="364" xr:uid="{00000000-0005-0000-0000-00000A030000}"/>
    <cellStyle name="20% - Accent3 3 2 2" xfId="1239" xr:uid="{00000000-0005-0000-0000-00000B030000}"/>
    <cellStyle name="20% - Accent3 3 2 2 2" xfId="2193" xr:uid="{00000000-0005-0000-0000-00000C030000}"/>
    <cellStyle name="20% - Accent3 3 2 2 2 2" xfId="4085" xr:uid="{00000000-0005-0000-0000-00000D030000}"/>
    <cellStyle name="20% - Accent3 3 2 2 2 3" xfId="4884" xr:uid="{00000000-0005-0000-0000-00000E030000}"/>
    <cellStyle name="20% - Accent3 3 2 2 2 4" xfId="5514" xr:uid="{00000000-0005-0000-0000-00000F030000}"/>
    <cellStyle name="20% - Accent3 3 2 2 3" xfId="3333" xr:uid="{00000000-0005-0000-0000-000010030000}"/>
    <cellStyle name="20% - Accent3 3 2 2 4" xfId="2778" xr:uid="{00000000-0005-0000-0000-000011030000}"/>
    <cellStyle name="20% - Accent3 3 2 2 5" xfId="2745" xr:uid="{00000000-0005-0000-0000-000012030000}"/>
    <cellStyle name="20% - Accent3 3 2 3" xfId="1331" xr:uid="{00000000-0005-0000-0000-000013030000}"/>
    <cellStyle name="20% - Accent3 3 2 3 2" xfId="2279" xr:uid="{00000000-0005-0000-0000-000014030000}"/>
    <cellStyle name="20% - Accent3 3 2 3 2 2" xfId="4171" xr:uid="{00000000-0005-0000-0000-000015030000}"/>
    <cellStyle name="20% - Accent3 3 2 3 2 3" xfId="4970" xr:uid="{00000000-0005-0000-0000-000016030000}"/>
    <cellStyle name="20% - Accent3 3 2 3 2 4" xfId="5600" xr:uid="{00000000-0005-0000-0000-000017030000}"/>
    <cellStyle name="20% - Accent3 3 2 3 3" xfId="3423" xr:uid="{00000000-0005-0000-0000-000018030000}"/>
    <cellStyle name="20% - Accent3 3 2 3 4" xfId="2490" xr:uid="{00000000-0005-0000-0000-000019030000}"/>
    <cellStyle name="20% - Accent3 3 2 3 5" xfId="2902" xr:uid="{00000000-0005-0000-0000-00001A030000}"/>
    <cellStyle name="20% - Accent3 3 2 4" xfId="1864" xr:uid="{00000000-0005-0000-0000-00001B030000}"/>
    <cellStyle name="20% - Accent3 3 2 4 2" xfId="3813" xr:uid="{00000000-0005-0000-0000-00001C030000}"/>
    <cellStyle name="20% - Accent3 3 2 4 3" xfId="4655" xr:uid="{00000000-0005-0000-0000-00001D030000}"/>
    <cellStyle name="20% - Accent3 3 2 4 4" xfId="5338" xr:uid="{00000000-0005-0000-0000-00001E030000}"/>
    <cellStyle name="20% - Accent3 3 2 5" xfId="2660" xr:uid="{00000000-0005-0000-0000-00001F030000}"/>
    <cellStyle name="20% - Accent3 3 2 6" xfId="3319" xr:uid="{00000000-0005-0000-0000-000020030000}"/>
    <cellStyle name="20% - Accent3 3 2 7" xfId="3926" xr:uid="{00000000-0005-0000-0000-000021030000}"/>
    <cellStyle name="20% - Accent3 3 3" xfId="426" xr:uid="{00000000-0005-0000-0000-000022030000}"/>
    <cellStyle name="20% - Accent3 3 3 2" xfId="1283" xr:uid="{00000000-0005-0000-0000-000023030000}"/>
    <cellStyle name="20% - Accent3 3 3 2 2" xfId="2237" xr:uid="{00000000-0005-0000-0000-000024030000}"/>
    <cellStyle name="20% - Accent3 3 3 2 2 2" xfId="4129" xr:uid="{00000000-0005-0000-0000-000025030000}"/>
    <cellStyle name="20% - Accent3 3 3 2 2 3" xfId="4928" xr:uid="{00000000-0005-0000-0000-000026030000}"/>
    <cellStyle name="20% - Accent3 3 3 2 2 4" xfId="5558" xr:uid="{00000000-0005-0000-0000-000027030000}"/>
    <cellStyle name="20% - Accent3 3 3 2 3" xfId="3377" xr:uid="{00000000-0005-0000-0000-000028030000}"/>
    <cellStyle name="20% - Accent3 3 3 2 4" xfId="3118" xr:uid="{00000000-0005-0000-0000-000029030000}"/>
    <cellStyle name="20% - Accent3 3 3 2 5" xfId="2794" xr:uid="{00000000-0005-0000-0000-00002A030000}"/>
    <cellStyle name="20% - Accent3 3 3 3" xfId="1377" xr:uid="{00000000-0005-0000-0000-00002B030000}"/>
    <cellStyle name="20% - Accent3 3 3 3 2" xfId="2322" xr:uid="{00000000-0005-0000-0000-00002C030000}"/>
    <cellStyle name="20% - Accent3 3 3 3 2 2" xfId="4214" xr:uid="{00000000-0005-0000-0000-00002D030000}"/>
    <cellStyle name="20% - Accent3 3 3 3 2 3" xfId="5013" xr:uid="{00000000-0005-0000-0000-00002E030000}"/>
    <cellStyle name="20% - Accent3 3 3 3 2 4" xfId="5643" xr:uid="{00000000-0005-0000-0000-00002F030000}"/>
    <cellStyle name="20% - Accent3 3 3 3 3" xfId="3466" xr:uid="{00000000-0005-0000-0000-000030030000}"/>
    <cellStyle name="20% - Accent3 3 3 3 4" xfId="4376" xr:uid="{00000000-0005-0000-0000-000031030000}"/>
    <cellStyle name="20% - Accent3 3 3 3 5" xfId="5175" xr:uid="{00000000-0005-0000-0000-000032030000}"/>
    <cellStyle name="20% - Accent3 3 3 4" xfId="1905" xr:uid="{00000000-0005-0000-0000-000033030000}"/>
    <cellStyle name="20% - Accent3 3 3 4 2" xfId="3854" xr:uid="{00000000-0005-0000-0000-000034030000}"/>
    <cellStyle name="20% - Accent3 3 3 4 3" xfId="4696" xr:uid="{00000000-0005-0000-0000-000035030000}"/>
    <cellStyle name="20% - Accent3 3 3 4 4" xfId="5379" xr:uid="{00000000-0005-0000-0000-000036030000}"/>
    <cellStyle name="20% - Accent3 3 3 5" xfId="2710" xr:uid="{00000000-0005-0000-0000-000037030000}"/>
    <cellStyle name="20% - Accent3 3 3 6" xfId="2603" xr:uid="{00000000-0005-0000-0000-000038030000}"/>
    <cellStyle name="20% - Accent3 3 3 7" xfId="3049" xr:uid="{00000000-0005-0000-0000-000039030000}"/>
    <cellStyle name="20% - Accent3 3 4" xfId="881" xr:uid="{00000000-0005-0000-0000-00003A030000}"/>
    <cellStyle name="20% - Accent3 3 4 2" xfId="1348" xr:uid="{00000000-0005-0000-0000-00003B030000}"/>
    <cellStyle name="20% - Accent3 3 4 2 2" xfId="2294" xr:uid="{00000000-0005-0000-0000-00003C030000}"/>
    <cellStyle name="20% - Accent3 3 4 2 2 2" xfId="4186" xr:uid="{00000000-0005-0000-0000-00003D030000}"/>
    <cellStyle name="20% - Accent3 3 4 2 2 3" xfId="4985" xr:uid="{00000000-0005-0000-0000-00003E030000}"/>
    <cellStyle name="20% - Accent3 3 4 2 2 4" xfId="5615" xr:uid="{00000000-0005-0000-0000-00003F030000}"/>
    <cellStyle name="20% - Accent3 3 4 2 3" xfId="3438" xr:uid="{00000000-0005-0000-0000-000040030000}"/>
    <cellStyle name="20% - Accent3 3 4 2 4" xfId="4348" xr:uid="{00000000-0005-0000-0000-000041030000}"/>
    <cellStyle name="20% - Accent3 3 4 2 5" xfId="5147" xr:uid="{00000000-0005-0000-0000-000042030000}"/>
    <cellStyle name="20% - Accent3 3 4 3" xfId="1588" xr:uid="{00000000-0005-0000-0000-000043030000}"/>
    <cellStyle name="20% - Accent3 3 4 3 2" xfId="2381" xr:uid="{00000000-0005-0000-0000-000044030000}"/>
    <cellStyle name="20% - Accent3 3 4 3 2 2" xfId="4273" xr:uid="{00000000-0005-0000-0000-000045030000}"/>
    <cellStyle name="20% - Accent3 3 4 3 2 3" xfId="5072" xr:uid="{00000000-0005-0000-0000-000046030000}"/>
    <cellStyle name="20% - Accent3 3 4 3 2 4" xfId="5702" xr:uid="{00000000-0005-0000-0000-000047030000}"/>
    <cellStyle name="20% - Accent3 3 4 3 3" xfId="3614" xr:uid="{00000000-0005-0000-0000-000048030000}"/>
    <cellStyle name="20% - Accent3 3 4 3 4" xfId="4492" xr:uid="{00000000-0005-0000-0000-000049030000}"/>
    <cellStyle name="20% - Accent3 3 4 3 5" xfId="5234" xr:uid="{00000000-0005-0000-0000-00004A030000}"/>
    <cellStyle name="20% - Accent3 3 4 4" xfId="1916" xr:uid="{00000000-0005-0000-0000-00004B030000}"/>
    <cellStyle name="20% - Accent3 3 4 4 2" xfId="3865" xr:uid="{00000000-0005-0000-0000-00004C030000}"/>
    <cellStyle name="20% - Accent3 3 4 4 3" xfId="4707" xr:uid="{00000000-0005-0000-0000-00004D030000}"/>
    <cellStyle name="20% - Accent3 3 4 4 4" xfId="5390" xr:uid="{00000000-0005-0000-0000-00004E030000}"/>
    <cellStyle name="20% - Accent3 3 4 5" xfId="3009" xr:uid="{00000000-0005-0000-0000-00004F030000}"/>
    <cellStyle name="20% - Accent3 3 4 6" xfId="3801" xr:uid="{00000000-0005-0000-0000-000050030000}"/>
    <cellStyle name="20% - Accent3 3 4 7" xfId="4644" xr:uid="{00000000-0005-0000-0000-000051030000}"/>
    <cellStyle name="20% - Accent3 3 5" xfId="1051" xr:uid="{00000000-0005-0000-0000-000052030000}"/>
    <cellStyle name="20% - Accent3 3 5 2" xfId="1475" xr:uid="{00000000-0005-0000-0000-000053030000}"/>
    <cellStyle name="20% - Accent3 3 5 2 2" xfId="2364" xr:uid="{00000000-0005-0000-0000-000054030000}"/>
    <cellStyle name="20% - Accent3 3 5 2 2 2" xfId="4256" xr:uid="{00000000-0005-0000-0000-000055030000}"/>
    <cellStyle name="20% - Accent3 3 5 2 2 3" xfId="5055" xr:uid="{00000000-0005-0000-0000-000056030000}"/>
    <cellStyle name="20% - Accent3 3 5 2 2 4" xfId="5685" xr:uid="{00000000-0005-0000-0000-000057030000}"/>
    <cellStyle name="20% - Accent3 3 5 2 3" xfId="3542" xr:uid="{00000000-0005-0000-0000-000058030000}"/>
    <cellStyle name="20% - Accent3 3 5 2 4" xfId="4440" xr:uid="{00000000-0005-0000-0000-000059030000}"/>
    <cellStyle name="20% - Accent3 3 5 2 5" xfId="5217" xr:uid="{00000000-0005-0000-0000-00005A030000}"/>
    <cellStyle name="20% - Accent3 3 5 3" xfId="1708" xr:uid="{00000000-0005-0000-0000-00005B030000}"/>
    <cellStyle name="20% - Accent3 3 5 3 2" xfId="2444" xr:uid="{00000000-0005-0000-0000-00005C030000}"/>
    <cellStyle name="20% - Accent3 3 5 3 2 2" xfId="4336" xr:uid="{00000000-0005-0000-0000-00005D030000}"/>
    <cellStyle name="20% - Accent3 3 5 3 2 3" xfId="5135" xr:uid="{00000000-0005-0000-0000-00005E030000}"/>
    <cellStyle name="20% - Accent3 3 5 3 2 4" xfId="5765" xr:uid="{00000000-0005-0000-0000-00005F030000}"/>
    <cellStyle name="20% - Accent3 3 5 3 3" xfId="3706" xr:uid="{00000000-0005-0000-0000-000060030000}"/>
    <cellStyle name="20% - Accent3 3 5 3 4" xfId="4572" xr:uid="{00000000-0005-0000-0000-000061030000}"/>
    <cellStyle name="20% - Accent3 3 5 3 5" xfId="5297" xr:uid="{00000000-0005-0000-0000-000062030000}"/>
    <cellStyle name="20% - Accent3 3 5 4" xfId="2036" xr:uid="{00000000-0005-0000-0000-000063030000}"/>
    <cellStyle name="20% - Accent3 3 5 4 2" xfId="3960" xr:uid="{00000000-0005-0000-0000-000064030000}"/>
    <cellStyle name="20% - Accent3 3 5 4 3" xfId="4790" xr:uid="{00000000-0005-0000-0000-000065030000}"/>
    <cellStyle name="20% - Accent3 3 5 4 4" xfId="5453" xr:uid="{00000000-0005-0000-0000-000066030000}"/>
    <cellStyle name="20% - Accent3 3 5 5" xfId="3160" xr:uid="{00000000-0005-0000-0000-000067030000}"/>
    <cellStyle name="20% - Accent3 3 5 6" xfId="3699" xr:uid="{00000000-0005-0000-0000-000068030000}"/>
    <cellStyle name="20% - Accent3 3 5 7" xfId="4568" xr:uid="{00000000-0005-0000-0000-000069030000}"/>
    <cellStyle name="20% - Accent3 3 6" xfId="1094" xr:uid="{00000000-0005-0000-0000-00006A030000}"/>
    <cellStyle name="20% - Accent3 3 6 2" xfId="1517" xr:uid="{00000000-0005-0000-0000-00006B030000}"/>
    <cellStyle name="20% - Accent3 3 6 2 2" xfId="2371" xr:uid="{00000000-0005-0000-0000-00006C030000}"/>
    <cellStyle name="20% - Accent3 3 6 2 2 2" xfId="4263" xr:uid="{00000000-0005-0000-0000-00006D030000}"/>
    <cellStyle name="20% - Accent3 3 6 2 2 3" xfId="5062" xr:uid="{00000000-0005-0000-0000-00006E030000}"/>
    <cellStyle name="20% - Accent3 3 6 2 2 4" xfId="5692" xr:uid="{00000000-0005-0000-0000-00006F030000}"/>
    <cellStyle name="20% - Accent3 3 6 2 3" xfId="3569" xr:uid="{00000000-0005-0000-0000-000070030000}"/>
    <cellStyle name="20% - Accent3 3 6 2 4" xfId="4460" xr:uid="{00000000-0005-0000-0000-000071030000}"/>
    <cellStyle name="20% - Accent3 3 6 2 5" xfId="5224" xr:uid="{00000000-0005-0000-0000-000072030000}"/>
    <cellStyle name="20% - Accent3 3 6 3" xfId="1749" xr:uid="{00000000-0005-0000-0000-000073030000}"/>
    <cellStyle name="20% - Accent3 3 6 3 2" xfId="2450" xr:uid="{00000000-0005-0000-0000-000074030000}"/>
    <cellStyle name="20% - Accent3 3 6 3 2 2" xfId="4342" xr:uid="{00000000-0005-0000-0000-000075030000}"/>
    <cellStyle name="20% - Accent3 3 6 3 2 3" xfId="5141" xr:uid="{00000000-0005-0000-0000-000076030000}"/>
    <cellStyle name="20% - Accent3 3 6 3 2 4" xfId="5771" xr:uid="{00000000-0005-0000-0000-000077030000}"/>
    <cellStyle name="20% - Accent3 3 6 3 3" xfId="3731" xr:uid="{00000000-0005-0000-0000-000078030000}"/>
    <cellStyle name="20% - Accent3 3 6 3 4" xfId="4588" xr:uid="{00000000-0005-0000-0000-000079030000}"/>
    <cellStyle name="20% - Accent3 3 6 3 5" xfId="5303" xr:uid="{00000000-0005-0000-0000-00007A030000}"/>
    <cellStyle name="20% - Accent3 3 6 4" xfId="2077" xr:uid="{00000000-0005-0000-0000-00007B030000}"/>
    <cellStyle name="20% - Accent3 3 6 4 2" xfId="3988" xr:uid="{00000000-0005-0000-0000-00007C030000}"/>
    <cellStyle name="20% - Accent3 3 6 4 3" xfId="4808" xr:uid="{00000000-0005-0000-0000-00007D030000}"/>
    <cellStyle name="20% - Accent3 3 6 4 4" xfId="5459" xr:uid="{00000000-0005-0000-0000-00007E030000}"/>
    <cellStyle name="20% - Accent3 3 6 5" xfId="3204" xr:uid="{00000000-0005-0000-0000-00007F030000}"/>
    <cellStyle name="20% - Accent3 3 6 6" xfId="3963" xr:uid="{00000000-0005-0000-0000-000080030000}"/>
    <cellStyle name="20% - Accent3 3 6 7" xfId="4793" xr:uid="{00000000-0005-0000-0000-000081030000}"/>
    <cellStyle name="20% - Accent3 3 7" xfId="1166" xr:uid="{00000000-0005-0000-0000-000082030000}"/>
    <cellStyle name="20% - Accent3 3 7 2" xfId="2148" xr:uid="{00000000-0005-0000-0000-000083030000}"/>
    <cellStyle name="20% - Accent3 3 7 2 2" xfId="4040" xr:uid="{00000000-0005-0000-0000-000084030000}"/>
    <cellStyle name="20% - Accent3 3 7 2 3" xfId="4839" xr:uid="{00000000-0005-0000-0000-000085030000}"/>
    <cellStyle name="20% - Accent3 3 7 2 4" xfId="5469" xr:uid="{00000000-0005-0000-0000-000086030000}"/>
    <cellStyle name="20% - Accent3 3 7 3" xfId="3275" xr:uid="{00000000-0005-0000-0000-000087030000}"/>
    <cellStyle name="20% - Accent3 3 7 4" xfId="4011" xr:uid="{00000000-0005-0000-0000-000088030000}"/>
    <cellStyle name="20% - Accent3 3 7 5" xfId="4821" xr:uid="{00000000-0005-0000-0000-000089030000}"/>
    <cellStyle name="20% - Accent3 3 8" xfId="1461" xr:uid="{00000000-0005-0000-0000-00008A030000}"/>
    <cellStyle name="20% - Accent3 3 8 2" xfId="2357" xr:uid="{00000000-0005-0000-0000-00008B030000}"/>
    <cellStyle name="20% - Accent3 3 8 2 2" xfId="4249" xr:uid="{00000000-0005-0000-0000-00008C030000}"/>
    <cellStyle name="20% - Accent3 3 8 2 3" xfId="5048" xr:uid="{00000000-0005-0000-0000-00008D030000}"/>
    <cellStyle name="20% - Accent3 3 8 2 4" xfId="5678" xr:uid="{00000000-0005-0000-0000-00008E030000}"/>
    <cellStyle name="20% - Accent3 3 8 3" xfId="3533" xr:uid="{00000000-0005-0000-0000-00008F030000}"/>
    <cellStyle name="20% - Accent3 3 8 4" xfId="4431" xr:uid="{00000000-0005-0000-0000-000090030000}"/>
    <cellStyle name="20% - Accent3 3 8 5" xfId="5210" xr:uid="{00000000-0005-0000-0000-000091030000}"/>
    <cellStyle name="20% - Accent3 3 9" xfId="1820" xr:uid="{00000000-0005-0000-0000-000092030000}"/>
    <cellStyle name="20% - Accent3 3 9 2" xfId="3779" xr:uid="{00000000-0005-0000-0000-000093030000}"/>
    <cellStyle name="20% - Accent3 3 9 3" xfId="4622" xr:uid="{00000000-0005-0000-0000-000094030000}"/>
    <cellStyle name="20% - Accent3 3 9 4" xfId="5312" xr:uid="{00000000-0005-0000-0000-000095030000}"/>
    <cellStyle name="20% - Accent3 4" xfId="973" xr:uid="{00000000-0005-0000-0000-000096030000}"/>
    <cellStyle name="20% - Accent3 5" xfId="6887" xr:uid="{00000000-0005-0000-0000-000097030000}"/>
    <cellStyle name="20% - Accent3 6" xfId="6920" xr:uid="{00000000-0005-0000-0000-000098030000}"/>
    <cellStyle name="20% - Accent3 7" xfId="6606" xr:uid="{00000000-0005-0000-0000-000099030000}"/>
    <cellStyle name="20% - Accent3 8" xfId="6175" xr:uid="{00000000-0005-0000-0000-00009A030000}"/>
    <cellStyle name="20% - Accent3 9" xfId="7004" xr:uid="{00000000-0005-0000-0000-00009B030000}"/>
    <cellStyle name="20% - Accent4 10" xfId="6230" xr:uid="{00000000-0005-0000-0000-00009C030000}"/>
    <cellStyle name="20% - Accent4 11" xfId="6950" xr:uid="{00000000-0005-0000-0000-00009D030000}"/>
    <cellStyle name="20% - Accent4 12" xfId="6961" xr:uid="{00000000-0005-0000-0000-00009E030000}"/>
    <cellStyle name="20% - Accent4 13" xfId="6250" xr:uid="{00000000-0005-0000-0000-00009F030000}"/>
    <cellStyle name="20% - Accent4 2" xfId="181" xr:uid="{00000000-0005-0000-0000-0000A0030000}"/>
    <cellStyle name="20% - Accent4 2 10" xfId="2464" xr:uid="{00000000-0005-0000-0000-0000A1030000}"/>
    <cellStyle name="20% - Accent4 2 11" xfId="3031" xr:uid="{00000000-0005-0000-0000-0000A2030000}"/>
    <cellStyle name="20% - Accent4 2 12" xfId="2744" xr:uid="{00000000-0005-0000-0000-0000A3030000}"/>
    <cellStyle name="20% - Accent4 2 13" xfId="336" xr:uid="{00000000-0005-0000-0000-0000A4030000}"/>
    <cellStyle name="20% - Accent4 2 14" xfId="6365" xr:uid="{00000000-0005-0000-0000-0000A5030000}"/>
    <cellStyle name="20% - Accent4 2 15" xfId="6698" xr:uid="{00000000-0005-0000-0000-0000A6030000}"/>
    <cellStyle name="20% - Accent4 2 16" xfId="6568" xr:uid="{00000000-0005-0000-0000-0000A7030000}"/>
    <cellStyle name="20% - Accent4 2 17" xfId="6576" xr:uid="{00000000-0005-0000-0000-0000A8030000}"/>
    <cellStyle name="20% - Accent4 2 18" xfId="6800" xr:uid="{00000000-0005-0000-0000-0000A9030000}"/>
    <cellStyle name="20% - Accent4 2 19" xfId="6836" xr:uid="{00000000-0005-0000-0000-0000AA030000}"/>
    <cellStyle name="20% - Accent4 2 2" xfId="182" xr:uid="{00000000-0005-0000-0000-0000AB030000}"/>
    <cellStyle name="20% - Accent4 2 2 2" xfId="1240" xr:uid="{00000000-0005-0000-0000-0000AC030000}"/>
    <cellStyle name="20% - Accent4 2 2 2 2" xfId="2194" xr:uid="{00000000-0005-0000-0000-0000AD030000}"/>
    <cellStyle name="20% - Accent4 2 2 2 2 2" xfId="4086" xr:uid="{00000000-0005-0000-0000-0000AE030000}"/>
    <cellStyle name="20% - Accent4 2 2 2 2 3" xfId="4885" xr:uid="{00000000-0005-0000-0000-0000AF030000}"/>
    <cellStyle name="20% - Accent4 2 2 2 2 4" xfId="5515" xr:uid="{00000000-0005-0000-0000-0000B0030000}"/>
    <cellStyle name="20% - Accent4 2 2 2 3" xfId="3334" xr:uid="{00000000-0005-0000-0000-0000B1030000}"/>
    <cellStyle name="20% - Accent4 2 2 2 4" xfId="2540" xr:uid="{00000000-0005-0000-0000-0000B2030000}"/>
    <cellStyle name="20% - Accent4 2 2 2 5" xfId="4017" xr:uid="{00000000-0005-0000-0000-0000B3030000}"/>
    <cellStyle name="20% - Accent4 2 2 3" xfId="1334" xr:uid="{00000000-0005-0000-0000-0000B4030000}"/>
    <cellStyle name="20% - Accent4 2 2 3 2" xfId="2281" xr:uid="{00000000-0005-0000-0000-0000B5030000}"/>
    <cellStyle name="20% - Accent4 2 2 3 2 2" xfId="4173" xr:uid="{00000000-0005-0000-0000-0000B6030000}"/>
    <cellStyle name="20% - Accent4 2 2 3 2 3" xfId="4972" xr:uid="{00000000-0005-0000-0000-0000B7030000}"/>
    <cellStyle name="20% - Accent4 2 2 3 2 4" xfId="5602" xr:uid="{00000000-0005-0000-0000-0000B8030000}"/>
    <cellStyle name="20% - Accent4 2 2 3 3" xfId="3425" xr:uid="{00000000-0005-0000-0000-0000B9030000}"/>
    <cellStyle name="20% - Accent4 2 2 3 4" xfId="2486" xr:uid="{00000000-0005-0000-0000-0000BA030000}"/>
    <cellStyle name="20% - Accent4 2 2 3 5" xfId="2965" xr:uid="{00000000-0005-0000-0000-0000BB030000}"/>
    <cellStyle name="20% - Accent4 2 2 4" xfId="1865" xr:uid="{00000000-0005-0000-0000-0000BC030000}"/>
    <cellStyle name="20% - Accent4 2 2 4 2" xfId="3814" xr:uid="{00000000-0005-0000-0000-0000BD030000}"/>
    <cellStyle name="20% - Accent4 2 2 4 3" xfId="4656" xr:uid="{00000000-0005-0000-0000-0000BE030000}"/>
    <cellStyle name="20% - Accent4 2 2 4 4" xfId="5339" xr:uid="{00000000-0005-0000-0000-0000BF030000}"/>
    <cellStyle name="20% - Accent4 2 2 5" xfId="2661" xr:uid="{00000000-0005-0000-0000-0000C0030000}"/>
    <cellStyle name="20% - Accent4 2 2 6" xfId="3321" xr:uid="{00000000-0005-0000-0000-0000C1030000}"/>
    <cellStyle name="20% - Accent4 2 2 7" xfId="3487" xr:uid="{00000000-0005-0000-0000-0000C2030000}"/>
    <cellStyle name="20% - Accent4 2 20" xfId="5968" xr:uid="{00000000-0005-0000-0000-0000C3030000}"/>
    <cellStyle name="20% - Accent4 2 21" xfId="6524" xr:uid="{00000000-0005-0000-0000-0000C4030000}"/>
    <cellStyle name="20% - Accent4 2 22" xfId="6204" xr:uid="{00000000-0005-0000-0000-0000C5030000}"/>
    <cellStyle name="20% - Accent4 2 3" xfId="425" xr:uid="{00000000-0005-0000-0000-0000C6030000}"/>
    <cellStyle name="20% - Accent4 2 3 2" xfId="1282" xr:uid="{00000000-0005-0000-0000-0000C7030000}"/>
    <cellStyle name="20% - Accent4 2 3 2 2" xfId="2236" xr:uid="{00000000-0005-0000-0000-0000C8030000}"/>
    <cellStyle name="20% - Accent4 2 3 2 2 2" xfId="4128" xr:uid="{00000000-0005-0000-0000-0000C9030000}"/>
    <cellStyle name="20% - Accent4 2 3 2 2 3" xfId="4927" xr:uid="{00000000-0005-0000-0000-0000CA030000}"/>
    <cellStyle name="20% - Accent4 2 3 2 2 4" xfId="5557" xr:uid="{00000000-0005-0000-0000-0000CB030000}"/>
    <cellStyle name="20% - Accent4 2 3 2 3" xfId="3376" xr:uid="{00000000-0005-0000-0000-0000CC030000}"/>
    <cellStyle name="20% - Accent4 2 3 2 4" xfId="3132" xr:uid="{00000000-0005-0000-0000-0000CD030000}"/>
    <cellStyle name="20% - Accent4 2 3 2 5" xfId="3598" xr:uid="{00000000-0005-0000-0000-0000CE030000}"/>
    <cellStyle name="20% - Accent4 2 3 3" xfId="1444" xr:uid="{00000000-0005-0000-0000-0000CF030000}"/>
    <cellStyle name="20% - Accent4 2 3 3 2" xfId="2344" xr:uid="{00000000-0005-0000-0000-0000D0030000}"/>
    <cellStyle name="20% - Accent4 2 3 3 2 2" xfId="4236" xr:uid="{00000000-0005-0000-0000-0000D1030000}"/>
    <cellStyle name="20% - Accent4 2 3 3 2 3" xfId="5035" xr:uid="{00000000-0005-0000-0000-0000D2030000}"/>
    <cellStyle name="20% - Accent4 2 3 3 2 4" xfId="5665" xr:uid="{00000000-0005-0000-0000-0000D3030000}"/>
    <cellStyle name="20% - Accent4 2 3 3 3" xfId="3518" xr:uid="{00000000-0005-0000-0000-0000D4030000}"/>
    <cellStyle name="20% - Accent4 2 3 3 4" xfId="4416" xr:uid="{00000000-0005-0000-0000-0000D5030000}"/>
    <cellStyle name="20% - Accent4 2 3 3 5" xfId="5197" xr:uid="{00000000-0005-0000-0000-0000D6030000}"/>
    <cellStyle name="20% - Accent4 2 3 4" xfId="1904" xr:uid="{00000000-0005-0000-0000-0000D7030000}"/>
    <cellStyle name="20% - Accent4 2 3 4 2" xfId="3853" xr:uid="{00000000-0005-0000-0000-0000D8030000}"/>
    <cellStyle name="20% - Accent4 2 3 4 3" xfId="4695" xr:uid="{00000000-0005-0000-0000-0000D9030000}"/>
    <cellStyle name="20% - Accent4 2 3 4 4" xfId="5378" xr:uid="{00000000-0005-0000-0000-0000DA030000}"/>
    <cellStyle name="20% - Accent4 2 3 5" xfId="2709" xr:uid="{00000000-0005-0000-0000-0000DB030000}"/>
    <cellStyle name="20% - Accent4 2 3 6" xfId="2604" xr:uid="{00000000-0005-0000-0000-0000DC030000}"/>
    <cellStyle name="20% - Accent4 2 3 7" xfId="3059" xr:uid="{00000000-0005-0000-0000-0000DD030000}"/>
    <cellStyle name="20% - Accent4 2 4" xfId="882" xr:uid="{00000000-0005-0000-0000-0000DE030000}"/>
    <cellStyle name="20% - Accent4 2 4 2" xfId="1349" xr:uid="{00000000-0005-0000-0000-0000DF030000}"/>
    <cellStyle name="20% - Accent4 2 4 2 2" xfId="2295" xr:uid="{00000000-0005-0000-0000-0000E0030000}"/>
    <cellStyle name="20% - Accent4 2 4 2 2 2" xfId="4187" xr:uid="{00000000-0005-0000-0000-0000E1030000}"/>
    <cellStyle name="20% - Accent4 2 4 2 2 3" xfId="4986" xr:uid="{00000000-0005-0000-0000-0000E2030000}"/>
    <cellStyle name="20% - Accent4 2 4 2 2 4" xfId="5616" xr:uid="{00000000-0005-0000-0000-0000E3030000}"/>
    <cellStyle name="20% - Accent4 2 4 2 3" xfId="3439" xr:uid="{00000000-0005-0000-0000-0000E4030000}"/>
    <cellStyle name="20% - Accent4 2 4 2 4" xfId="4349" xr:uid="{00000000-0005-0000-0000-0000E5030000}"/>
    <cellStyle name="20% - Accent4 2 4 2 5" xfId="5148" xr:uid="{00000000-0005-0000-0000-0000E6030000}"/>
    <cellStyle name="20% - Accent4 2 4 3" xfId="1589" xr:uid="{00000000-0005-0000-0000-0000E7030000}"/>
    <cellStyle name="20% - Accent4 2 4 3 2" xfId="2382" xr:uid="{00000000-0005-0000-0000-0000E8030000}"/>
    <cellStyle name="20% - Accent4 2 4 3 2 2" xfId="4274" xr:uid="{00000000-0005-0000-0000-0000E9030000}"/>
    <cellStyle name="20% - Accent4 2 4 3 2 3" xfId="5073" xr:uid="{00000000-0005-0000-0000-0000EA030000}"/>
    <cellStyle name="20% - Accent4 2 4 3 2 4" xfId="5703" xr:uid="{00000000-0005-0000-0000-0000EB030000}"/>
    <cellStyle name="20% - Accent4 2 4 3 3" xfId="3615" xr:uid="{00000000-0005-0000-0000-0000EC030000}"/>
    <cellStyle name="20% - Accent4 2 4 3 4" xfId="4493" xr:uid="{00000000-0005-0000-0000-0000ED030000}"/>
    <cellStyle name="20% - Accent4 2 4 3 5" xfId="5235" xr:uid="{00000000-0005-0000-0000-0000EE030000}"/>
    <cellStyle name="20% - Accent4 2 4 4" xfId="1917" xr:uid="{00000000-0005-0000-0000-0000EF030000}"/>
    <cellStyle name="20% - Accent4 2 4 4 2" xfId="3866" xr:uid="{00000000-0005-0000-0000-0000F0030000}"/>
    <cellStyle name="20% - Accent4 2 4 4 3" xfId="4708" xr:uid="{00000000-0005-0000-0000-0000F1030000}"/>
    <cellStyle name="20% - Accent4 2 4 4 4" xfId="5391" xr:uid="{00000000-0005-0000-0000-0000F2030000}"/>
    <cellStyle name="20% - Accent4 2 4 5" xfId="3010" xr:uid="{00000000-0005-0000-0000-0000F3030000}"/>
    <cellStyle name="20% - Accent4 2 4 6" xfId="3393" xr:uid="{00000000-0005-0000-0000-0000F4030000}"/>
    <cellStyle name="20% - Accent4 2 4 7" xfId="2520" xr:uid="{00000000-0005-0000-0000-0000F5030000}"/>
    <cellStyle name="20% - Accent4 2 5" xfId="1045" xr:uid="{00000000-0005-0000-0000-0000F6030000}"/>
    <cellStyle name="20% - Accent4 2 5 2" xfId="1469" xr:uid="{00000000-0005-0000-0000-0000F7030000}"/>
    <cellStyle name="20% - Accent4 2 5 2 2" xfId="2363" xr:uid="{00000000-0005-0000-0000-0000F8030000}"/>
    <cellStyle name="20% - Accent4 2 5 2 2 2" xfId="4255" xr:uid="{00000000-0005-0000-0000-0000F9030000}"/>
    <cellStyle name="20% - Accent4 2 5 2 2 3" xfId="5054" xr:uid="{00000000-0005-0000-0000-0000FA030000}"/>
    <cellStyle name="20% - Accent4 2 5 2 2 4" xfId="5684" xr:uid="{00000000-0005-0000-0000-0000FB030000}"/>
    <cellStyle name="20% - Accent4 2 5 2 3" xfId="3540" xr:uid="{00000000-0005-0000-0000-0000FC030000}"/>
    <cellStyle name="20% - Accent4 2 5 2 4" xfId="4438" xr:uid="{00000000-0005-0000-0000-0000FD030000}"/>
    <cellStyle name="20% - Accent4 2 5 2 5" xfId="5216" xr:uid="{00000000-0005-0000-0000-0000FE030000}"/>
    <cellStyle name="20% - Accent4 2 5 3" xfId="1702" xr:uid="{00000000-0005-0000-0000-0000FF030000}"/>
    <cellStyle name="20% - Accent4 2 5 3 2" xfId="2443" xr:uid="{00000000-0005-0000-0000-000000040000}"/>
    <cellStyle name="20% - Accent4 2 5 3 2 2" xfId="4335" xr:uid="{00000000-0005-0000-0000-000001040000}"/>
    <cellStyle name="20% - Accent4 2 5 3 2 3" xfId="5134" xr:uid="{00000000-0005-0000-0000-000002040000}"/>
    <cellStyle name="20% - Accent4 2 5 3 2 4" xfId="5764" xr:uid="{00000000-0005-0000-0000-000003040000}"/>
    <cellStyle name="20% - Accent4 2 5 3 3" xfId="3702" xr:uid="{00000000-0005-0000-0000-000004040000}"/>
    <cellStyle name="20% - Accent4 2 5 3 4" xfId="4571" xr:uid="{00000000-0005-0000-0000-000005040000}"/>
    <cellStyle name="20% - Accent4 2 5 3 5" xfId="5296" xr:uid="{00000000-0005-0000-0000-000006040000}"/>
    <cellStyle name="20% - Accent4 2 5 4" xfId="2030" xr:uid="{00000000-0005-0000-0000-000007040000}"/>
    <cellStyle name="20% - Accent4 2 5 4 2" xfId="3958" xr:uid="{00000000-0005-0000-0000-000008040000}"/>
    <cellStyle name="20% - Accent4 2 5 4 3" xfId="4789" xr:uid="{00000000-0005-0000-0000-000009040000}"/>
    <cellStyle name="20% - Accent4 2 5 4 4" xfId="5452" xr:uid="{00000000-0005-0000-0000-00000A040000}"/>
    <cellStyle name="20% - Accent4 2 5 5" xfId="3154" xr:uid="{00000000-0005-0000-0000-00000B040000}"/>
    <cellStyle name="20% - Accent4 2 5 6" xfId="2915" xr:uid="{00000000-0005-0000-0000-00000C040000}"/>
    <cellStyle name="20% - Accent4 2 5 7" xfId="3148" xr:uid="{00000000-0005-0000-0000-00000D040000}"/>
    <cellStyle name="20% - Accent4 2 6" xfId="1088" xr:uid="{00000000-0005-0000-0000-00000E040000}"/>
    <cellStyle name="20% - Accent4 2 6 2" xfId="1511" xr:uid="{00000000-0005-0000-0000-00000F040000}"/>
    <cellStyle name="20% - Accent4 2 6 2 2" xfId="2370" xr:uid="{00000000-0005-0000-0000-000010040000}"/>
    <cellStyle name="20% - Accent4 2 6 2 2 2" xfId="4262" xr:uid="{00000000-0005-0000-0000-000011040000}"/>
    <cellStyle name="20% - Accent4 2 6 2 2 3" xfId="5061" xr:uid="{00000000-0005-0000-0000-000012040000}"/>
    <cellStyle name="20% - Accent4 2 6 2 2 4" xfId="5691" xr:uid="{00000000-0005-0000-0000-000013040000}"/>
    <cellStyle name="20% - Accent4 2 6 2 3" xfId="3565" xr:uid="{00000000-0005-0000-0000-000014040000}"/>
    <cellStyle name="20% - Accent4 2 6 2 4" xfId="4459" xr:uid="{00000000-0005-0000-0000-000015040000}"/>
    <cellStyle name="20% - Accent4 2 6 2 5" xfId="5223" xr:uid="{00000000-0005-0000-0000-000016040000}"/>
    <cellStyle name="20% - Accent4 2 6 3" xfId="1743" xr:uid="{00000000-0005-0000-0000-000017040000}"/>
    <cellStyle name="20% - Accent4 2 6 3 2" xfId="2449" xr:uid="{00000000-0005-0000-0000-000018040000}"/>
    <cellStyle name="20% - Accent4 2 6 3 2 2" xfId="4341" xr:uid="{00000000-0005-0000-0000-000019040000}"/>
    <cellStyle name="20% - Accent4 2 6 3 2 3" xfId="5140" xr:uid="{00000000-0005-0000-0000-00001A040000}"/>
    <cellStyle name="20% - Accent4 2 6 3 2 4" xfId="5770" xr:uid="{00000000-0005-0000-0000-00001B040000}"/>
    <cellStyle name="20% - Accent4 2 6 3 3" xfId="3727" xr:uid="{00000000-0005-0000-0000-00001C040000}"/>
    <cellStyle name="20% - Accent4 2 6 3 4" xfId="4586" xr:uid="{00000000-0005-0000-0000-00001D040000}"/>
    <cellStyle name="20% - Accent4 2 6 3 5" xfId="5302" xr:uid="{00000000-0005-0000-0000-00001E040000}"/>
    <cellStyle name="20% - Accent4 2 6 4" xfId="2071" xr:uid="{00000000-0005-0000-0000-00001F040000}"/>
    <cellStyle name="20% - Accent4 2 6 4 2" xfId="3985" xr:uid="{00000000-0005-0000-0000-000020040000}"/>
    <cellStyle name="20% - Accent4 2 6 4 3" xfId="4806" xr:uid="{00000000-0005-0000-0000-000021040000}"/>
    <cellStyle name="20% - Accent4 2 6 4 4" xfId="5458" xr:uid="{00000000-0005-0000-0000-000022040000}"/>
    <cellStyle name="20% - Accent4 2 6 5" xfId="3198" xr:uid="{00000000-0005-0000-0000-000023040000}"/>
    <cellStyle name="20% - Accent4 2 6 6" xfId="4020" xr:uid="{00000000-0005-0000-0000-000024040000}"/>
    <cellStyle name="20% - Accent4 2 6 7" xfId="4825" xr:uid="{00000000-0005-0000-0000-000025040000}"/>
    <cellStyle name="20% - Accent4 2 7" xfId="1167" xr:uid="{00000000-0005-0000-0000-000026040000}"/>
    <cellStyle name="20% - Accent4 2 7 2" xfId="2149" xr:uid="{00000000-0005-0000-0000-000027040000}"/>
    <cellStyle name="20% - Accent4 2 7 2 2" xfId="4041" xr:uid="{00000000-0005-0000-0000-000028040000}"/>
    <cellStyle name="20% - Accent4 2 7 2 3" xfId="4840" xr:uid="{00000000-0005-0000-0000-000029040000}"/>
    <cellStyle name="20% - Accent4 2 7 2 4" xfId="5470" xr:uid="{00000000-0005-0000-0000-00002A040000}"/>
    <cellStyle name="20% - Accent4 2 7 3" xfId="3276" xr:uid="{00000000-0005-0000-0000-00002B040000}"/>
    <cellStyle name="20% - Accent4 2 7 4" xfId="3752" xr:uid="{00000000-0005-0000-0000-00002C040000}"/>
    <cellStyle name="20% - Accent4 2 7 5" xfId="4603" xr:uid="{00000000-0005-0000-0000-00002D040000}"/>
    <cellStyle name="20% - Accent4 2 8" xfId="1341" xr:uid="{00000000-0005-0000-0000-00002E040000}"/>
    <cellStyle name="20% - Accent4 2 8 2" xfId="2287" xr:uid="{00000000-0005-0000-0000-00002F040000}"/>
    <cellStyle name="20% - Accent4 2 8 2 2" xfId="4179" xr:uid="{00000000-0005-0000-0000-000030040000}"/>
    <cellStyle name="20% - Accent4 2 8 2 3" xfId="4978" xr:uid="{00000000-0005-0000-0000-000031040000}"/>
    <cellStyle name="20% - Accent4 2 8 2 4" xfId="5608" xr:uid="{00000000-0005-0000-0000-000032040000}"/>
    <cellStyle name="20% - Accent4 2 8 3" xfId="3431" xr:uid="{00000000-0005-0000-0000-000033040000}"/>
    <cellStyle name="20% - Accent4 2 8 4" xfId="2466" xr:uid="{00000000-0005-0000-0000-000034040000}"/>
    <cellStyle name="20% - Accent4 2 8 5" xfId="3063" xr:uid="{00000000-0005-0000-0000-000035040000}"/>
    <cellStyle name="20% - Accent4 2 9" xfId="1821" xr:uid="{00000000-0005-0000-0000-000036040000}"/>
    <cellStyle name="20% - Accent4 2 9 2" xfId="3780" xr:uid="{00000000-0005-0000-0000-000037040000}"/>
    <cellStyle name="20% - Accent4 2 9 3" xfId="4623" xr:uid="{00000000-0005-0000-0000-000038040000}"/>
    <cellStyle name="20% - Accent4 2 9 4" xfId="5313" xr:uid="{00000000-0005-0000-0000-000039040000}"/>
    <cellStyle name="20% - Accent4 3" xfId="183" xr:uid="{00000000-0005-0000-0000-00003A040000}"/>
    <cellStyle name="20% - Accent4 3 10" xfId="2465" xr:uid="{00000000-0005-0000-0000-00003B040000}"/>
    <cellStyle name="20% - Accent4 3 11" xfId="3145" xr:uid="{00000000-0005-0000-0000-00003C040000}"/>
    <cellStyle name="20% - Accent4 3 12" xfId="3651" xr:uid="{00000000-0005-0000-0000-00003D040000}"/>
    <cellStyle name="20% - Accent4 3 2" xfId="366" xr:uid="{00000000-0005-0000-0000-00003E040000}"/>
    <cellStyle name="20% - Accent4 3 2 2" xfId="1241" xr:uid="{00000000-0005-0000-0000-00003F040000}"/>
    <cellStyle name="20% - Accent4 3 2 2 2" xfId="2195" xr:uid="{00000000-0005-0000-0000-000040040000}"/>
    <cellStyle name="20% - Accent4 3 2 2 2 2" xfId="4087" xr:uid="{00000000-0005-0000-0000-000041040000}"/>
    <cellStyle name="20% - Accent4 3 2 2 2 3" xfId="4886" xr:uid="{00000000-0005-0000-0000-000042040000}"/>
    <cellStyle name="20% - Accent4 3 2 2 2 4" xfId="5516" xr:uid="{00000000-0005-0000-0000-000043040000}"/>
    <cellStyle name="20% - Accent4 3 2 2 3" xfId="3335" xr:uid="{00000000-0005-0000-0000-000044040000}"/>
    <cellStyle name="20% - Accent4 3 2 2 4" xfId="2539" xr:uid="{00000000-0005-0000-0000-000045040000}"/>
    <cellStyle name="20% - Accent4 3 2 2 5" xfId="2978" xr:uid="{00000000-0005-0000-0000-000046040000}"/>
    <cellStyle name="20% - Accent4 3 2 3" xfId="1329" xr:uid="{00000000-0005-0000-0000-000047040000}"/>
    <cellStyle name="20% - Accent4 3 2 3 2" xfId="2277" xr:uid="{00000000-0005-0000-0000-000048040000}"/>
    <cellStyle name="20% - Accent4 3 2 3 2 2" xfId="4169" xr:uid="{00000000-0005-0000-0000-000049040000}"/>
    <cellStyle name="20% - Accent4 3 2 3 2 3" xfId="4968" xr:uid="{00000000-0005-0000-0000-00004A040000}"/>
    <cellStyle name="20% - Accent4 3 2 3 2 4" xfId="5598" xr:uid="{00000000-0005-0000-0000-00004B040000}"/>
    <cellStyle name="20% - Accent4 3 2 3 3" xfId="3421" xr:uid="{00000000-0005-0000-0000-00004C040000}"/>
    <cellStyle name="20% - Accent4 3 2 3 4" xfId="2492" xr:uid="{00000000-0005-0000-0000-00004D040000}"/>
    <cellStyle name="20% - Accent4 3 2 3 5" xfId="2891" xr:uid="{00000000-0005-0000-0000-00004E040000}"/>
    <cellStyle name="20% - Accent4 3 2 4" xfId="1866" xr:uid="{00000000-0005-0000-0000-00004F040000}"/>
    <cellStyle name="20% - Accent4 3 2 4 2" xfId="3815" xr:uid="{00000000-0005-0000-0000-000050040000}"/>
    <cellStyle name="20% - Accent4 3 2 4 3" xfId="4657" xr:uid="{00000000-0005-0000-0000-000051040000}"/>
    <cellStyle name="20% - Accent4 3 2 4 4" xfId="5340" xr:uid="{00000000-0005-0000-0000-000052040000}"/>
    <cellStyle name="20% - Accent4 3 2 5" xfId="2662" xr:uid="{00000000-0005-0000-0000-000053040000}"/>
    <cellStyle name="20% - Accent4 3 2 6" xfId="2845" xr:uid="{00000000-0005-0000-0000-000054040000}"/>
    <cellStyle name="20% - Accent4 3 2 7" xfId="3566" xr:uid="{00000000-0005-0000-0000-000055040000}"/>
    <cellStyle name="20% - Accent4 3 3" xfId="424" xr:uid="{00000000-0005-0000-0000-000056040000}"/>
    <cellStyle name="20% - Accent4 3 3 2" xfId="1281" xr:uid="{00000000-0005-0000-0000-000057040000}"/>
    <cellStyle name="20% - Accent4 3 3 2 2" xfId="2235" xr:uid="{00000000-0005-0000-0000-000058040000}"/>
    <cellStyle name="20% - Accent4 3 3 2 2 2" xfId="4127" xr:uid="{00000000-0005-0000-0000-000059040000}"/>
    <cellStyle name="20% - Accent4 3 3 2 2 3" xfId="4926" xr:uid="{00000000-0005-0000-0000-00005A040000}"/>
    <cellStyle name="20% - Accent4 3 3 2 2 4" xfId="5556" xr:uid="{00000000-0005-0000-0000-00005B040000}"/>
    <cellStyle name="20% - Accent4 3 3 2 3" xfId="3375" xr:uid="{00000000-0005-0000-0000-00005C040000}"/>
    <cellStyle name="20% - Accent4 3 3 2 4" xfId="3294" xr:uid="{00000000-0005-0000-0000-00005D040000}"/>
    <cellStyle name="20% - Accent4 3 3 2 5" xfId="2860" xr:uid="{00000000-0005-0000-0000-00005E040000}"/>
    <cellStyle name="20% - Accent4 3 3 3" xfId="1458" xr:uid="{00000000-0005-0000-0000-00005F040000}"/>
    <cellStyle name="20% - Accent4 3 3 3 2" xfId="2355" xr:uid="{00000000-0005-0000-0000-000060040000}"/>
    <cellStyle name="20% - Accent4 3 3 3 2 2" xfId="4247" xr:uid="{00000000-0005-0000-0000-000061040000}"/>
    <cellStyle name="20% - Accent4 3 3 3 2 3" xfId="5046" xr:uid="{00000000-0005-0000-0000-000062040000}"/>
    <cellStyle name="20% - Accent4 3 3 3 2 4" xfId="5676" xr:uid="{00000000-0005-0000-0000-000063040000}"/>
    <cellStyle name="20% - Accent4 3 3 3 3" xfId="3530" xr:uid="{00000000-0005-0000-0000-000064040000}"/>
    <cellStyle name="20% - Accent4 3 3 3 4" xfId="4428" xr:uid="{00000000-0005-0000-0000-000065040000}"/>
    <cellStyle name="20% - Accent4 3 3 3 5" xfId="5208" xr:uid="{00000000-0005-0000-0000-000066040000}"/>
    <cellStyle name="20% - Accent4 3 3 4" xfId="1903" xr:uid="{00000000-0005-0000-0000-000067040000}"/>
    <cellStyle name="20% - Accent4 3 3 4 2" xfId="3852" xr:uid="{00000000-0005-0000-0000-000068040000}"/>
    <cellStyle name="20% - Accent4 3 3 4 3" xfId="4694" xr:uid="{00000000-0005-0000-0000-000069040000}"/>
    <cellStyle name="20% - Accent4 3 3 4 4" xfId="5377" xr:uid="{00000000-0005-0000-0000-00006A040000}"/>
    <cellStyle name="20% - Accent4 3 3 5" xfId="2708" xr:uid="{00000000-0005-0000-0000-00006B040000}"/>
    <cellStyle name="20% - Accent4 3 3 6" xfId="2605" xr:uid="{00000000-0005-0000-0000-00006C040000}"/>
    <cellStyle name="20% - Accent4 3 3 7" xfId="2997" xr:uid="{00000000-0005-0000-0000-00006D040000}"/>
    <cellStyle name="20% - Accent4 3 4" xfId="883" xr:uid="{00000000-0005-0000-0000-00006E040000}"/>
    <cellStyle name="20% - Accent4 3 4 2" xfId="1350" xr:uid="{00000000-0005-0000-0000-00006F040000}"/>
    <cellStyle name="20% - Accent4 3 4 2 2" xfId="2296" xr:uid="{00000000-0005-0000-0000-000070040000}"/>
    <cellStyle name="20% - Accent4 3 4 2 2 2" xfId="4188" xr:uid="{00000000-0005-0000-0000-000071040000}"/>
    <cellStyle name="20% - Accent4 3 4 2 2 3" xfId="4987" xr:uid="{00000000-0005-0000-0000-000072040000}"/>
    <cellStyle name="20% - Accent4 3 4 2 2 4" xfId="5617" xr:uid="{00000000-0005-0000-0000-000073040000}"/>
    <cellStyle name="20% - Accent4 3 4 2 3" xfId="3440" xr:uid="{00000000-0005-0000-0000-000074040000}"/>
    <cellStyle name="20% - Accent4 3 4 2 4" xfId="4350" xr:uid="{00000000-0005-0000-0000-000075040000}"/>
    <cellStyle name="20% - Accent4 3 4 2 5" xfId="5149" xr:uid="{00000000-0005-0000-0000-000076040000}"/>
    <cellStyle name="20% - Accent4 3 4 3" xfId="1590" xr:uid="{00000000-0005-0000-0000-000077040000}"/>
    <cellStyle name="20% - Accent4 3 4 3 2" xfId="2383" xr:uid="{00000000-0005-0000-0000-000078040000}"/>
    <cellStyle name="20% - Accent4 3 4 3 2 2" xfId="4275" xr:uid="{00000000-0005-0000-0000-000079040000}"/>
    <cellStyle name="20% - Accent4 3 4 3 2 3" xfId="5074" xr:uid="{00000000-0005-0000-0000-00007A040000}"/>
    <cellStyle name="20% - Accent4 3 4 3 2 4" xfId="5704" xr:uid="{00000000-0005-0000-0000-00007B040000}"/>
    <cellStyle name="20% - Accent4 3 4 3 3" xfId="3616" xr:uid="{00000000-0005-0000-0000-00007C040000}"/>
    <cellStyle name="20% - Accent4 3 4 3 4" xfId="4494" xr:uid="{00000000-0005-0000-0000-00007D040000}"/>
    <cellStyle name="20% - Accent4 3 4 3 5" xfId="5236" xr:uid="{00000000-0005-0000-0000-00007E040000}"/>
    <cellStyle name="20% - Accent4 3 4 4" xfId="1918" xr:uid="{00000000-0005-0000-0000-00007F040000}"/>
    <cellStyle name="20% - Accent4 3 4 4 2" xfId="3867" xr:uid="{00000000-0005-0000-0000-000080040000}"/>
    <cellStyle name="20% - Accent4 3 4 4 3" xfId="4709" xr:uid="{00000000-0005-0000-0000-000081040000}"/>
    <cellStyle name="20% - Accent4 3 4 4 4" xfId="5392" xr:uid="{00000000-0005-0000-0000-000082040000}"/>
    <cellStyle name="20% - Accent4 3 4 5" xfId="3011" xr:uid="{00000000-0005-0000-0000-000083040000}"/>
    <cellStyle name="20% - Accent4 3 4 6" xfId="3297" xr:uid="{00000000-0005-0000-0000-000084040000}"/>
    <cellStyle name="20% - Accent4 3 4 7" xfId="2838" xr:uid="{00000000-0005-0000-0000-000085040000}"/>
    <cellStyle name="20% - Accent4 3 5" xfId="1043" xr:uid="{00000000-0005-0000-0000-000086040000}"/>
    <cellStyle name="20% - Accent4 3 5 2" xfId="1467" xr:uid="{00000000-0005-0000-0000-000087040000}"/>
    <cellStyle name="20% - Accent4 3 5 2 2" xfId="2361" xr:uid="{00000000-0005-0000-0000-000088040000}"/>
    <cellStyle name="20% - Accent4 3 5 2 2 2" xfId="4253" xr:uid="{00000000-0005-0000-0000-000089040000}"/>
    <cellStyle name="20% - Accent4 3 5 2 2 3" xfId="5052" xr:uid="{00000000-0005-0000-0000-00008A040000}"/>
    <cellStyle name="20% - Accent4 3 5 2 2 4" xfId="5682" xr:uid="{00000000-0005-0000-0000-00008B040000}"/>
    <cellStyle name="20% - Accent4 3 5 2 3" xfId="3538" xr:uid="{00000000-0005-0000-0000-00008C040000}"/>
    <cellStyle name="20% - Accent4 3 5 2 4" xfId="4436" xr:uid="{00000000-0005-0000-0000-00008D040000}"/>
    <cellStyle name="20% - Accent4 3 5 2 5" xfId="5214" xr:uid="{00000000-0005-0000-0000-00008E040000}"/>
    <cellStyle name="20% - Accent4 3 5 3" xfId="1700" xr:uid="{00000000-0005-0000-0000-00008F040000}"/>
    <cellStyle name="20% - Accent4 3 5 3 2" xfId="2441" xr:uid="{00000000-0005-0000-0000-000090040000}"/>
    <cellStyle name="20% - Accent4 3 5 3 2 2" xfId="4333" xr:uid="{00000000-0005-0000-0000-000091040000}"/>
    <cellStyle name="20% - Accent4 3 5 3 2 3" xfId="5132" xr:uid="{00000000-0005-0000-0000-000092040000}"/>
    <cellStyle name="20% - Accent4 3 5 3 2 4" xfId="5762" xr:uid="{00000000-0005-0000-0000-000093040000}"/>
    <cellStyle name="20% - Accent4 3 5 3 3" xfId="3700" xr:uid="{00000000-0005-0000-0000-000094040000}"/>
    <cellStyle name="20% - Accent4 3 5 3 4" xfId="4569" xr:uid="{00000000-0005-0000-0000-000095040000}"/>
    <cellStyle name="20% - Accent4 3 5 3 5" xfId="5294" xr:uid="{00000000-0005-0000-0000-000096040000}"/>
    <cellStyle name="20% - Accent4 3 5 4" xfId="2028" xr:uid="{00000000-0005-0000-0000-000097040000}"/>
    <cellStyle name="20% - Accent4 3 5 4 2" xfId="3956" xr:uid="{00000000-0005-0000-0000-000098040000}"/>
    <cellStyle name="20% - Accent4 3 5 4 3" xfId="4787" xr:uid="{00000000-0005-0000-0000-000099040000}"/>
    <cellStyle name="20% - Accent4 3 5 4 4" xfId="5450" xr:uid="{00000000-0005-0000-0000-00009A040000}"/>
    <cellStyle name="20% - Accent4 3 5 5" xfId="3152" xr:uid="{00000000-0005-0000-0000-00009B040000}"/>
    <cellStyle name="20% - Accent4 3 5 6" xfId="2924" xr:uid="{00000000-0005-0000-0000-00009C040000}"/>
    <cellStyle name="20% - Accent4 3 5 7" xfId="3763" xr:uid="{00000000-0005-0000-0000-00009D040000}"/>
    <cellStyle name="20% - Accent4 3 6" xfId="1087" xr:uid="{00000000-0005-0000-0000-00009E040000}"/>
    <cellStyle name="20% - Accent4 3 6 2" xfId="1510" xr:uid="{00000000-0005-0000-0000-00009F040000}"/>
    <cellStyle name="20% - Accent4 3 6 2 2" xfId="2369" xr:uid="{00000000-0005-0000-0000-0000A0040000}"/>
    <cellStyle name="20% - Accent4 3 6 2 2 2" xfId="4261" xr:uid="{00000000-0005-0000-0000-0000A1040000}"/>
    <cellStyle name="20% - Accent4 3 6 2 2 3" xfId="5060" xr:uid="{00000000-0005-0000-0000-0000A2040000}"/>
    <cellStyle name="20% - Accent4 3 6 2 2 4" xfId="5690" xr:uid="{00000000-0005-0000-0000-0000A3040000}"/>
    <cellStyle name="20% - Accent4 3 6 2 3" xfId="3564" xr:uid="{00000000-0005-0000-0000-0000A4040000}"/>
    <cellStyle name="20% - Accent4 3 6 2 4" xfId="4458" xr:uid="{00000000-0005-0000-0000-0000A5040000}"/>
    <cellStyle name="20% - Accent4 3 6 2 5" xfId="5222" xr:uid="{00000000-0005-0000-0000-0000A6040000}"/>
    <cellStyle name="20% - Accent4 3 6 3" xfId="1742" xr:uid="{00000000-0005-0000-0000-0000A7040000}"/>
    <cellStyle name="20% - Accent4 3 6 3 2" xfId="2448" xr:uid="{00000000-0005-0000-0000-0000A8040000}"/>
    <cellStyle name="20% - Accent4 3 6 3 2 2" xfId="4340" xr:uid="{00000000-0005-0000-0000-0000A9040000}"/>
    <cellStyle name="20% - Accent4 3 6 3 2 3" xfId="5139" xr:uid="{00000000-0005-0000-0000-0000AA040000}"/>
    <cellStyle name="20% - Accent4 3 6 3 2 4" xfId="5769" xr:uid="{00000000-0005-0000-0000-0000AB040000}"/>
    <cellStyle name="20% - Accent4 3 6 3 3" xfId="3726" xr:uid="{00000000-0005-0000-0000-0000AC040000}"/>
    <cellStyle name="20% - Accent4 3 6 3 4" xfId="4585" xr:uid="{00000000-0005-0000-0000-0000AD040000}"/>
    <cellStyle name="20% - Accent4 3 6 3 5" xfId="5301" xr:uid="{00000000-0005-0000-0000-0000AE040000}"/>
    <cellStyle name="20% - Accent4 3 6 4" xfId="2070" xr:uid="{00000000-0005-0000-0000-0000AF040000}"/>
    <cellStyle name="20% - Accent4 3 6 4 2" xfId="3984" xr:uid="{00000000-0005-0000-0000-0000B0040000}"/>
    <cellStyle name="20% - Accent4 3 6 4 3" xfId="4805" xr:uid="{00000000-0005-0000-0000-0000B1040000}"/>
    <cellStyle name="20% - Accent4 3 6 4 4" xfId="5457" xr:uid="{00000000-0005-0000-0000-0000B2040000}"/>
    <cellStyle name="20% - Accent4 3 6 5" xfId="3197" xr:uid="{00000000-0005-0000-0000-0000B3040000}"/>
    <cellStyle name="20% - Accent4 3 6 6" xfId="2981" xr:uid="{00000000-0005-0000-0000-0000B4040000}"/>
    <cellStyle name="20% - Accent4 3 6 7" xfId="2986" xr:uid="{00000000-0005-0000-0000-0000B5040000}"/>
    <cellStyle name="20% - Accent4 3 7" xfId="1168" xr:uid="{00000000-0005-0000-0000-0000B6040000}"/>
    <cellStyle name="20% - Accent4 3 7 2" xfId="2150" xr:uid="{00000000-0005-0000-0000-0000B7040000}"/>
    <cellStyle name="20% - Accent4 3 7 2 2" xfId="4042" xr:uid="{00000000-0005-0000-0000-0000B8040000}"/>
    <cellStyle name="20% - Accent4 3 7 2 3" xfId="4841" xr:uid="{00000000-0005-0000-0000-0000B9040000}"/>
    <cellStyle name="20% - Accent4 3 7 2 4" xfId="5471" xr:uid="{00000000-0005-0000-0000-0000BA040000}"/>
    <cellStyle name="20% - Accent4 3 7 3" xfId="3277" xr:uid="{00000000-0005-0000-0000-0000BB040000}"/>
    <cellStyle name="20% - Accent4 3 7 4" xfId="3589" xr:uid="{00000000-0005-0000-0000-0000BC040000}"/>
    <cellStyle name="20% - Accent4 3 7 5" xfId="4473" xr:uid="{00000000-0005-0000-0000-0000BD040000}"/>
    <cellStyle name="20% - Accent4 3 8" xfId="1332" xr:uid="{00000000-0005-0000-0000-0000BE040000}"/>
    <cellStyle name="20% - Accent4 3 8 2" xfId="2280" xr:uid="{00000000-0005-0000-0000-0000BF040000}"/>
    <cellStyle name="20% - Accent4 3 8 2 2" xfId="4172" xr:uid="{00000000-0005-0000-0000-0000C0040000}"/>
    <cellStyle name="20% - Accent4 3 8 2 3" xfId="4971" xr:uid="{00000000-0005-0000-0000-0000C1040000}"/>
    <cellStyle name="20% - Accent4 3 8 2 4" xfId="5601" xr:uid="{00000000-0005-0000-0000-0000C2040000}"/>
    <cellStyle name="20% - Accent4 3 8 3" xfId="3424" xr:uid="{00000000-0005-0000-0000-0000C3040000}"/>
    <cellStyle name="20% - Accent4 3 8 4" xfId="2489" xr:uid="{00000000-0005-0000-0000-0000C4040000}"/>
    <cellStyle name="20% - Accent4 3 8 5" xfId="3324" xr:uid="{00000000-0005-0000-0000-0000C5040000}"/>
    <cellStyle name="20% - Accent4 3 9" xfId="1822" xr:uid="{00000000-0005-0000-0000-0000C6040000}"/>
    <cellStyle name="20% - Accent4 3 9 2" xfId="3781" xr:uid="{00000000-0005-0000-0000-0000C7040000}"/>
    <cellStyle name="20% - Accent4 3 9 3" xfId="4624" xr:uid="{00000000-0005-0000-0000-0000C8040000}"/>
    <cellStyle name="20% - Accent4 3 9 4" xfId="5314" xr:uid="{00000000-0005-0000-0000-0000C9040000}"/>
    <cellStyle name="20% - Accent4 4" xfId="337" xr:uid="{00000000-0005-0000-0000-0000CA040000}"/>
    <cellStyle name="20% - Accent4 5" xfId="5901" xr:uid="{00000000-0005-0000-0000-0000CB040000}"/>
    <cellStyle name="20% - Accent4 6" xfId="6362" xr:uid="{00000000-0005-0000-0000-0000CC040000}"/>
    <cellStyle name="20% - Accent4 7" xfId="5913" xr:uid="{00000000-0005-0000-0000-0000CD040000}"/>
    <cellStyle name="20% - Accent4 8" xfId="6254" xr:uid="{00000000-0005-0000-0000-0000CE040000}"/>
    <cellStyle name="20% - Accent4 9" xfId="6205" xr:uid="{00000000-0005-0000-0000-0000CF040000}"/>
    <cellStyle name="20% - Accent5 10" xfId="6544" xr:uid="{00000000-0005-0000-0000-0000D0040000}"/>
    <cellStyle name="20% - Accent5 11" xfId="6424" xr:uid="{00000000-0005-0000-0000-0000D1040000}"/>
    <cellStyle name="20% - Accent5 12" xfId="6228" xr:uid="{00000000-0005-0000-0000-0000D2040000}"/>
    <cellStyle name="20% - Accent5 13" xfId="6382" xr:uid="{00000000-0005-0000-0000-0000D3040000}"/>
    <cellStyle name="20% - Accent5 2" xfId="184" xr:uid="{00000000-0005-0000-0000-0000D4040000}"/>
    <cellStyle name="20% - Accent5 2 10" xfId="2467" xr:uid="{00000000-0005-0000-0000-0000D5040000}"/>
    <cellStyle name="20% - Accent5 2 11" xfId="2999" xr:uid="{00000000-0005-0000-0000-0000D6040000}"/>
    <cellStyle name="20% - Accent5 2 12" xfId="3920" xr:uid="{00000000-0005-0000-0000-0000D7040000}"/>
    <cellStyle name="20% - Accent5 2 13" xfId="444" xr:uid="{00000000-0005-0000-0000-0000D8040000}"/>
    <cellStyle name="20% - Accent5 2 14" xfId="6103" xr:uid="{00000000-0005-0000-0000-0000D9040000}"/>
    <cellStyle name="20% - Accent5 2 15" xfId="6529" xr:uid="{00000000-0005-0000-0000-0000DA040000}"/>
    <cellStyle name="20% - Accent5 2 16" xfId="5998" xr:uid="{00000000-0005-0000-0000-0000DB040000}"/>
    <cellStyle name="20% - Accent5 2 17" xfId="6285" xr:uid="{00000000-0005-0000-0000-0000DC040000}"/>
    <cellStyle name="20% - Accent5 2 18" xfId="6273" xr:uid="{00000000-0005-0000-0000-0000DD040000}"/>
    <cellStyle name="20% - Accent5 2 19" xfId="6531" xr:uid="{00000000-0005-0000-0000-0000DE040000}"/>
    <cellStyle name="20% - Accent5 2 2" xfId="185" xr:uid="{00000000-0005-0000-0000-0000DF040000}"/>
    <cellStyle name="20% - Accent5 2 2 2" xfId="1242" xr:uid="{00000000-0005-0000-0000-0000E0040000}"/>
    <cellStyle name="20% - Accent5 2 2 2 2" xfId="2196" xr:uid="{00000000-0005-0000-0000-0000E1040000}"/>
    <cellStyle name="20% - Accent5 2 2 2 2 2" xfId="4088" xr:uid="{00000000-0005-0000-0000-0000E2040000}"/>
    <cellStyle name="20% - Accent5 2 2 2 2 3" xfId="4887" xr:uid="{00000000-0005-0000-0000-0000E3040000}"/>
    <cellStyle name="20% - Accent5 2 2 2 2 4" xfId="5517" xr:uid="{00000000-0005-0000-0000-0000E4040000}"/>
    <cellStyle name="20% - Accent5 2 2 2 3" xfId="3336" xr:uid="{00000000-0005-0000-0000-0000E5040000}"/>
    <cellStyle name="20% - Accent5 2 2 2 4" xfId="2538" xr:uid="{00000000-0005-0000-0000-0000E6040000}"/>
    <cellStyle name="20% - Accent5 2 2 2 5" xfId="3556" xr:uid="{00000000-0005-0000-0000-0000E7040000}"/>
    <cellStyle name="20% - Accent5 2 2 3" xfId="1342" xr:uid="{00000000-0005-0000-0000-0000E8040000}"/>
    <cellStyle name="20% - Accent5 2 2 3 2" xfId="2288" xr:uid="{00000000-0005-0000-0000-0000E9040000}"/>
    <cellStyle name="20% - Accent5 2 2 3 2 2" xfId="4180" xr:uid="{00000000-0005-0000-0000-0000EA040000}"/>
    <cellStyle name="20% - Accent5 2 2 3 2 3" xfId="4979" xr:uid="{00000000-0005-0000-0000-0000EB040000}"/>
    <cellStyle name="20% - Accent5 2 2 3 2 4" xfId="5609" xr:uid="{00000000-0005-0000-0000-0000EC040000}"/>
    <cellStyle name="20% - Accent5 2 2 3 3" xfId="3432" xr:uid="{00000000-0005-0000-0000-0000ED040000}"/>
    <cellStyle name="20% - Accent5 2 2 3 4" xfId="2463" xr:uid="{00000000-0005-0000-0000-0000EE040000}"/>
    <cellStyle name="20% - Accent5 2 2 3 5" xfId="3323" xr:uid="{00000000-0005-0000-0000-0000EF040000}"/>
    <cellStyle name="20% - Accent5 2 2 4" xfId="1867" xr:uid="{00000000-0005-0000-0000-0000F0040000}"/>
    <cellStyle name="20% - Accent5 2 2 4 2" xfId="3816" xr:uid="{00000000-0005-0000-0000-0000F1040000}"/>
    <cellStyle name="20% - Accent5 2 2 4 3" xfId="4658" xr:uid="{00000000-0005-0000-0000-0000F2040000}"/>
    <cellStyle name="20% - Accent5 2 2 4 4" xfId="5341" xr:uid="{00000000-0005-0000-0000-0000F3040000}"/>
    <cellStyle name="20% - Accent5 2 2 5" xfId="2663" xr:uid="{00000000-0005-0000-0000-0000F4040000}"/>
    <cellStyle name="20% - Accent5 2 2 6" xfId="2839" xr:uid="{00000000-0005-0000-0000-0000F5040000}"/>
    <cellStyle name="20% - Accent5 2 2 7" xfId="3715" xr:uid="{00000000-0005-0000-0000-0000F6040000}"/>
    <cellStyle name="20% - Accent5 2 20" xfId="6751" xr:uid="{00000000-0005-0000-0000-0000F7040000}"/>
    <cellStyle name="20% - Accent5 2 21" xfId="6034" xr:uid="{00000000-0005-0000-0000-0000F8040000}"/>
    <cellStyle name="20% - Accent5 2 22" xfId="6759" xr:uid="{00000000-0005-0000-0000-0000F9040000}"/>
    <cellStyle name="20% - Accent5 2 3" xfId="423" xr:uid="{00000000-0005-0000-0000-0000FA040000}"/>
    <cellStyle name="20% - Accent5 2 3 2" xfId="1280" xr:uid="{00000000-0005-0000-0000-0000FB040000}"/>
    <cellStyle name="20% - Accent5 2 3 2 2" xfId="2234" xr:uid="{00000000-0005-0000-0000-0000FC040000}"/>
    <cellStyle name="20% - Accent5 2 3 2 2 2" xfId="4126" xr:uid="{00000000-0005-0000-0000-0000FD040000}"/>
    <cellStyle name="20% - Accent5 2 3 2 2 3" xfId="4925" xr:uid="{00000000-0005-0000-0000-0000FE040000}"/>
    <cellStyle name="20% - Accent5 2 3 2 2 4" xfId="5555" xr:uid="{00000000-0005-0000-0000-0000FF040000}"/>
    <cellStyle name="20% - Accent5 2 3 2 3" xfId="3374" xr:uid="{00000000-0005-0000-0000-000000050000}"/>
    <cellStyle name="20% - Accent5 2 3 2 4" xfId="3414" xr:uid="{00000000-0005-0000-0000-000001050000}"/>
    <cellStyle name="20% - Accent5 2 3 2 5" xfId="2499" xr:uid="{00000000-0005-0000-0000-000002050000}"/>
    <cellStyle name="20% - Accent5 2 3 3" xfId="1302" xr:uid="{00000000-0005-0000-0000-000003050000}"/>
    <cellStyle name="20% - Accent5 2 3 3 2" xfId="2253" xr:uid="{00000000-0005-0000-0000-000004050000}"/>
    <cellStyle name="20% - Accent5 2 3 3 2 2" xfId="4145" xr:uid="{00000000-0005-0000-0000-000005050000}"/>
    <cellStyle name="20% - Accent5 2 3 3 2 3" xfId="4944" xr:uid="{00000000-0005-0000-0000-000006050000}"/>
    <cellStyle name="20% - Accent5 2 3 3 2 4" xfId="5574" xr:uid="{00000000-0005-0000-0000-000007050000}"/>
    <cellStyle name="20% - Accent5 2 3 3 3" xfId="3395" xr:uid="{00000000-0005-0000-0000-000008050000}"/>
    <cellStyle name="20% - Accent5 2 3 3 4" xfId="2518" xr:uid="{00000000-0005-0000-0000-000009050000}"/>
    <cellStyle name="20% - Accent5 2 3 3 5" xfId="4013" xr:uid="{00000000-0005-0000-0000-00000A050000}"/>
    <cellStyle name="20% - Accent5 2 3 4" xfId="1902" xr:uid="{00000000-0005-0000-0000-00000B050000}"/>
    <cellStyle name="20% - Accent5 2 3 4 2" xfId="3851" xr:uid="{00000000-0005-0000-0000-00000C050000}"/>
    <cellStyle name="20% - Accent5 2 3 4 3" xfId="4693" xr:uid="{00000000-0005-0000-0000-00000D050000}"/>
    <cellStyle name="20% - Accent5 2 3 4 4" xfId="5376" xr:uid="{00000000-0005-0000-0000-00000E050000}"/>
    <cellStyle name="20% - Accent5 2 3 5" xfId="2707" xr:uid="{00000000-0005-0000-0000-00000F050000}"/>
    <cellStyle name="20% - Accent5 2 3 6" xfId="2606" xr:uid="{00000000-0005-0000-0000-000010050000}"/>
    <cellStyle name="20% - Accent5 2 3 7" xfId="2639" xr:uid="{00000000-0005-0000-0000-000011050000}"/>
    <cellStyle name="20% - Accent5 2 4" xfId="884" xr:uid="{00000000-0005-0000-0000-000012050000}"/>
    <cellStyle name="20% - Accent5 2 4 2" xfId="1351" xr:uid="{00000000-0005-0000-0000-000013050000}"/>
    <cellStyle name="20% - Accent5 2 4 2 2" xfId="2297" xr:uid="{00000000-0005-0000-0000-000014050000}"/>
    <cellStyle name="20% - Accent5 2 4 2 2 2" xfId="4189" xr:uid="{00000000-0005-0000-0000-000015050000}"/>
    <cellStyle name="20% - Accent5 2 4 2 2 3" xfId="4988" xr:uid="{00000000-0005-0000-0000-000016050000}"/>
    <cellStyle name="20% - Accent5 2 4 2 2 4" xfId="5618" xr:uid="{00000000-0005-0000-0000-000017050000}"/>
    <cellStyle name="20% - Accent5 2 4 2 3" xfId="3441" xr:uid="{00000000-0005-0000-0000-000018050000}"/>
    <cellStyle name="20% - Accent5 2 4 2 4" xfId="4351" xr:uid="{00000000-0005-0000-0000-000019050000}"/>
    <cellStyle name="20% - Accent5 2 4 2 5" xfId="5150" xr:uid="{00000000-0005-0000-0000-00001A050000}"/>
    <cellStyle name="20% - Accent5 2 4 3" xfId="1591" xr:uid="{00000000-0005-0000-0000-00001B050000}"/>
    <cellStyle name="20% - Accent5 2 4 3 2" xfId="2384" xr:uid="{00000000-0005-0000-0000-00001C050000}"/>
    <cellStyle name="20% - Accent5 2 4 3 2 2" xfId="4276" xr:uid="{00000000-0005-0000-0000-00001D050000}"/>
    <cellStyle name="20% - Accent5 2 4 3 2 3" xfId="5075" xr:uid="{00000000-0005-0000-0000-00001E050000}"/>
    <cellStyle name="20% - Accent5 2 4 3 2 4" xfId="5705" xr:uid="{00000000-0005-0000-0000-00001F050000}"/>
    <cellStyle name="20% - Accent5 2 4 3 3" xfId="3617" xr:uid="{00000000-0005-0000-0000-000020050000}"/>
    <cellStyle name="20% - Accent5 2 4 3 4" xfId="4495" xr:uid="{00000000-0005-0000-0000-000021050000}"/>
    <cellStyle name="20% - Accent5 2 4 3 5" xfId="5237" xr:uid="{00000000-0005-0000-0000-000022050000}"/>
    <cellStyle name="20% - Accent5 2 4 4" xfId="1919" xr:uid="{00000000-0005-0000-0000-000023050000}"/>
    <cellStyle name="20% - Accent5 2 4 4 2" xfId="3868" xr:uid="{00000000-0005-0000-0000-000024050000}"/>
    <cellStyle name="20% - Accent5 2 4 4 3" xfId="4710" xr:uid="{00000000-0005-0000-0000-000025050000}"/>
    <cellStyle name="20% - Accent5 2 4 4 4" xfId="5393" xr:uid="{00000000-0005-0000-0000-000026050000}"/>
    <cellStyle name="20% - Accent5 2 4 5" xfId="3012" xr:uid="{00000000-0005-0000-0000-000027050000}"/>
    <cellStyle name="20% - Accent5 2 4 6" xfId="2811" xr:uid="{00000000-0005-0000-0000-000028050000}"/>
    <cellStyle name="20% - Accent5 2 4 7" xfId="2959" xr:uid="{00000000-0005-0000-0000-000029050000}"/>
    <cellStyle name="20% - Accent5 2 5" xfId="1040" xr:uid="{00000000-0005-0000-0000-00002A050000}"/>
    <cellStyle name="20% - Accent5 2 5 2" xfId="1464" xr:uid="{00000000-0005-0000-0000-00002B050000}"/>
    <cellStyle name="20% - Accent5 2 5 2 2" xfId="2359" xr:uid="{00000000-0005-0000-0000-00002C050000}"/>
    <cellStyle name="20% - Accent5 2 5 2 2 2" xfId="4251" xr:uid="{00000000-0005-0000-0000-00002D050000}"/>
    <cellStyle name="20% - Accent5 2 5 2 2 3" xfId="5050" xr:uid="{00000000-0005-0000-0000-00002E050000}"/>
    <cellStyle name="20% - Accent5 2 5 2 2 4" xfId="5680" xr:uid="{00000000-0005-0000-0000-00002F050000}"/>
    <cellStyle name="20% - Accent5 2 5 2 3" xfId="3535" xr:uid="{00000000-0005-0000-0000-000030050000}"/>
    <cellStyle name="20% - Accent5 2 5 2 4" xfId="4433" xr:uid="{00000000-0005-0000-0000-000031050000}"/>
    <cellStyle name="20% - Accent5 2 5 2 5" xfId="5212" xr:uid="{00000000-0005-0000-0000-000032050000}"/>
    <cellStyle name="20% - Accent5 2 5 3" xfId="1697" xr:uid="{00000000-0005-0000-0000-000033050000}"/>
    <cellStyle name="20% - Accent5 2 5 3 2" xfId="2439" xr:uid="{00000000-0005-0000-0000-000034050000}"/>
    <cellStyle name="20% - Accent5 2 5 3 2 2" xfId="4331" xr:uid="{00000000-0005-0000-0000-000035050000}"/>
    <cellStyle name="20% - Accent5 2 5 3 2 3" xfId="5130" xr:uid="{00000000-0005-0000-0000-000036050000}"/>
    <cellStyle name="20% - Accent5 2 5 3 2 4" xfId="5760" xr:uid="{00000000-0005-0000-0000-000037050000}"/>
    <cellStyle name="20% - Accent5 2 5 3 3" xfId="3697" xr:uid="{00000000-0005-0000-0000-000038050000}"/>
    <cellStyle name="20% - Accent5 2 5 3 4" xfId="4566" xr:uid="{00000000-0005-0000-0000-000039050000}"/>
    <cellStyle name="20% - Accent5 2 5 3 5" xfId="5292" xr:uid="{00000000-0005-0000-0000-00003A050000}"/>
    <cellStyle name="20% - Accent5 2 5 4" xfId="2025" xr:uid="{00000000-0005-0000-0000-00003B050000}"/>
    <cellStyle name="20% - Accent5 2 5 4 2" xfId="3953" xr:uid="{00000000-0005-0000-0000-00003C050000}"/>
    <cellStyle name="20% - Accent5 2 5 4 3" xfId="4784" xr:uid="{00000000-0005-0000-0000-00003D050000}"/>
    <cellStyle name="20% - Accent5 2 5 4 4" xfId="5448" xr:uid="{00000000-0005-0000-0000-00003E050000}"/>
    <cellStyle name="20% - Accent5 2 5 5" xfId="3149" xr:uid="{00000000-0005-0000-0000-00003F050000}"/>
    <cellStyle name="20% - Accent5 2 5 6" xfId="2939" xr:uid="{00000000-0005-0000-0000-000040050000}"/>
    <cellStyle name="20% - Accent5 2 5 7" xfId="2561" xr:uid="{00000000-0005-0000-0000-000041050000}"/>
    <cellStyle name="20% - Accent5 2 6" xfId="888" xr:uid="{00000000-0005-0000-0000-000042050000}"/>
    <cellStyle name="20% - Accent5 2 6 2" xfId="1355" xr:uid="{00000000-0005-0000-0000-000043050000}"/>
    <cellStyle name="20% - Accent5 2 6 2 2" xfId="2301" xr:uid="{00000000-0005-0000-0000-000044050000}"/>
    <cellStyle name="20% - Accent5 2 6 2 2 2" xfId="4193" xr:uid="{00000000-0005-0000-0000-000045050000}"/>
    <cellStyle name="20% - Accent5 2 6 2 2 3" xfId="4992" xr:uid="{00000000-0005-0000-0000-000046050000}"/>
    <cellStyle name="20% - Accent5 2 6 2 2 4" xfId="5622" xr:uid="{00000000-0005-0000-0000-000047050000}"/>
    <cellStyle name="20% - Accent5 2 6 2 3" xfId="3445" xr:uid="{00000000-0005-0000-0000-000048050000}"/>
    <cellStyle name="20% - Accent5 2 6 2 4" xfId="4355" xr:uid="{00000000-0005-0000-0000-000049050000}"/>
    <cellStyle name="20% - Accent5 2 6 2 5" xfId="5154" xr:uid="{00000000-0005-0000-0000-00004A050000}"/>
    <cellStyle name="20% - Accent5 2 6 3" xfId="1595" xr:uid="{00000000-0005-0000-0000-00004B050000}"/>
    <cellStyle name="20% - Accent5 2 6 3 2" xfId="2388" xr:uid="{00000000-0005-0000-0000-00004C050000}"/>
    <cellStyle name="20% - Accent5 2 6 3 2 2" xfId="4280" xr:uid="{00000000-0005-0000-0000-00004D050000}"/>
    <cellStyle name="20% - Accent5 2 6 3 2 3" xfId="5079" xr:uid="{00000000-0005-0000-0000-00004E050000}"/>
    <cellStyle name="20% - Accent5 2 6 3 2 4" xfId="5709" xr:uid="{00000000-0005-0000-0000-00004F050000}"/>
    <cellStyle name="20% - Accent5 2 6 3 3" xfId="3621" xr:uid="{00000000-0005-0000-0000-000050050000}"/>
    <cellStyle name="20% - Accent5 2 6 3 4" xfId="4499" xr:uid="{00000000-0005-0000-0000-000051050000}"/>
    <cellStyle name="20% - Accent5 2 6 3 5" xfId="5241" xr:uid="{00000000-0005-0000-0000-000052050000}"/>
    <cellStyle name="20% - Accent5 2 6 4" xfId="1923" xr:uid="{00000000-0005-0000-0000-000053050000}"/>
    <cellStyle name="20% - Accent5 2 6 4 2" xfId="3872" xr:uid="{00000000-0005-0000-0000-000054050000}"/>
    <cellStyle name="20% - Accent5 2 6 4 3" xfId="4714" xr:uid="{00000000-0005-0000-0000-000055050000}"/>
    <cellStyle name="20% - Accent5 2 6 4 4" xfId="5397" xr:uid="{00000000-0005-0000-0000-000056050000}"/>
    <cellStyle name="20% - Accent5 2 6 5" xfId="3016" xr:uid="{00000000-0005-0000-0000-000057050000}"/>
    <cellStyle name="20% - Accent5 2 6 6" xfId="2784" xr:uid="{00000000-0005-0000-0000-000058050000}"/>
    <cellStyle name="20% - Accent5 2 6 7" xfId="3581" xr:uid="{00000000-0005-0000-0000-000059050000}"/>
    <cellStyle name="20% - Accent5 2 7" xfId="1169" xr:uid="{00000000-0005-0000-0000-00005A050000}"/>
    <cellStyle name="20% - Accent5 2 7 2" xfId="2151" xr:uid="{00000000-0005-0000-0000-00005B050000}"/>
    <cellStyle name="20% - Accent5 2 7 2 2" xfId="4043" xr:uid="{00000000-0005-0000-0000-00005C050000}"/>
    <cellStyle name="20% - Accent5 2 7 2 3" xfId="4842" xr:uid="{00000000-0005-0000-0000-00005D050000}"/>
    <cellStyle name="20% - Accent5 2 7 2 4" xfId="5472" xr:uid="{00000000-0005-0000-0000-00005E050000}"/>
    <cellStyle name="20% - Accent5 2 7 3" xfId="3278" xr:uid="{00000000-0005-0000-0000-00005F050000}"/>
    <cellStyle name="20% - Accent5 2 7 4" xfId="3981" xr:uid="{00000000-0005-0000-0000-000060050000}"/>
    <cellStyle name="20% - Accent5 2 7 5" xfId="4803" xr:uid="{00000000-0005-0000-0000-000061050000}"/>
    <cellStyle name="20% - Accent5 2 8" xfId="1231" xr:uid="{00000000-0005-0000-0000-000062050000}"/>
    <cellStyle name="20% - Accent5 2 8 2" xfId="2185" xr:uid="{00000000-0005-0000-0000-000063050000}"/>
    <cellStyle name="20% - Accent5 2 8 2 2" xfId="4077" xr:uid="{00000000-0005-0000-0000-000064050000}"/>
    <cellStyle name="20% - Accent5 2 8 2 3" xfId="4876" xr:uid="{00000000-0005-0000-0000-000065050000}"/>
    <cellStyle name="20% - Accent5 2 8 2 4" xfId="5506" xr:uid="{00000000-0005-0000-0000-000066050000}"/>
    <cellStyle name="20% - Accent5 2 8 3" xfId="3325" xr:uid="{00000000-0005-0000-0000-000067050000}"/>
    <cellStyle name="20% - Accent5 2 8 4" xfId="2827" xr:uid="{00000000-0005-0000-0000-000068050000}"/>
    <cellStyle name="20% - Accent5 2 8 5" xfId="2797" xr:uid="{00000000-0005-0000-0000-000069050000}"/>
    <cellStyle name="20% - Accent5 2 9" xfId="1823" xr:uid="{00000000-0005-0000-0000-00006A050000}"/>
    <cellStyle name="20% - Accent5 2 9 2" xfId="3782" xr:uid="{00000000-0005-0000-0000-00006B050000}"/>
    <cellStyle name="20% - Accent5 2 9 3" xfId="4625" xr:uid="{00000000-0005-0000-0000-00006C050000}"/>
    <cellStyle name="20% - Accent5 2 9 4" xfId="5315" xr:uid="{00000000-0005-0000-0000-00006D050000}"/>
    <cellStyle name="20% - Accent5 3" xfId="186" xr:uid="{00000000-0005-0000-0000-00006E050000}"/>
    <cellStyle name="20% - Accent5 3 10" xfId="2468" xr:uid="{00000000-0005-0000-0000-00006F050000}"/>
    <cellStyle name="20% - Accent5 3 11" xfId="2976" xr:uid="{00000000-0005-0000-0000-000070050000}"/>
    <cellStyle name="20% - Accent5 3 12" xfId="3509" xr:uid="{00000000-0005-0000-0000-000071050000}"/>
    <cellStyle name="20% - Accent5 3 2" xfId="368" xr:uid="{00000000-0005-0000-0000-000072050000}"/>
    <cellStyle name="20% - Accent5 3 2 2" xfId="1243" xr:uid="{00000000-0005-0000-0000-000073050000}"/>
    <cellStyle name="20% - Accent5 3 2 2 2" xfId="2197" xr:uid="{00000000-0005-0000-0000-000074050000}"/>
    <cellStyle name="20% - Accent5 3 2 2 2 2" xfId="4089" xr:uid="{00000000-0005-0000-0000-000075050000}"/>
    <cellStyle name="20% - Accent5 3 2 2 2 3" xfId="4888" xr:uid="{00000000-0005-0000-0000-000076050000}"/>
    <cellStyle name="20% - Accent5 3 2 2 2 4" xfId="5518" xr:uid="{00000000-0005-0000-0000-000077050000}"/>
    <cellStyle name="20% - Accent5 3 2 2 3" xfId="3337" xr:uid="{00000000-0005-0000-0000-000078050000}"/>
    <cellStyle name="20% - Accent5 3 2 2 4" xfId="2537" xr:uid="{00000000-0005-0000-0000-000079050000}"/>
    <cellStyle name="20% - Accent5 3 2 2 5" xfId="3718" xr:uid="{00000000-0005-0000-0000-00007A050000}"/>
    <cellStyle name="20% - Accent5 3 2 3" xfId="1293" xr:uid="{00000000-0005-0000-0000-00007B050000}"/>
    <cellStyle name="20% - Accent5 3 2 3 2" xfId="2247" xr:uid="{00000000-0005-0000-0000-00007C050000}"/>
    <cellStyle name="20% - Accent5 3 2 3 2 2" xfId="4139" xr:uid="{00000000-0005-0000-0000-00007D050000}"/>
    <cellStyle name="20% - Accent5 3 2 3 2 3" xfId="4938" xr:uid="{00000000-0005-0000-0000-00007E050000}"/>
    <cellStyle name="20% - Accent5 3 2 3 2 4" xfId="5568" xr:uid="{00000000-0005-0000-0000-00007F050000}"/>
    <cellStyle name="20% - Accent5 3 2 3 3" xfId="3387" xr:uid="{00000000-0005-0000-0000-000080050000}"/>
    <cellStyle name="20% - Accent5 3 2 3 4" xfId="2525" xr:uid="{00000000-0005-0000-0000-000081050000}"/>
    <cellStyle name="20% - Accent5 3 2 3 5" xfId="2988" xr:uid="{00000000-0005-0000-0000-000082050000}"/>
    <cellStyle name="20% - Accent5 3 2 4" xfId="1868" xr:uid="{00000000-0005-0000-0000-000083050000}"/>
    <cellStyle name="20% - Accent5 3 2 4 2" xfId="3817" xr:uid="{00000000-0005-0000-0000-000084050000}"/>
    <cellStyle name="20% - Accent5 3 2 4 3" xfId="4659" xr:uid="{00000000-0005-0000-0000-000085050000}"/>
    <cellStyle name="20% - Accent5 3 2 4 4" xfId="5342" xr:uid="{00000000-0005-0000-0000-000086050000}"/>
    <cellStyle name="20% - Accent5 3 2 5" xfId="2664" xr:uid="{00000000-0005-0000-0000-000087050000}"/>
    <cellStyle name="20% - Accent5 3 2 6" xfId="2833" xr:uid="{00000000-0005-0000-0000-000088050000}"/>
    <cellStyle name="20% - Accent5 3 2 7" xfId="2739" xr:uid="{00000000-0005-0000-0000-000089050000}"/>
    <cellStyle name="20% - Accent5 3 3" xfId="422" xr:uid="{00000000-0005-0000-0000-00008A050000}"/>
    <cellStyle name="20% - Accent5 3 3 2" xfId="1279" xr:uid="{00000000-0005-0000-0000-00008B050000}"/>
    <cellStyle name="20% - Accent5 3 3 2 2" xfId="2233" xr:uid="{00000000-0005-0000-0000-00008C050000}"/>
    <cellStyle name="20% - Accent5 3 3 2 2 2" xfId="4125" xr:uid="{00000000-0005-0000-0000-00008D050000}"/>
    <cellStyle name="20% - Accent5 3 3 2 2 3" xfId="4924" xr:uid="{00000000-0005-0000-0000-00008E050000}"/>
    <cellStyle name="20% - Accent5 3 3 2 2 4" xfId="5554" xr:uid="{00000000-0005-0000-0000-00008F050000}"/>
    <cellStyle name="20% - Accent5 3 3 2 3" xfId="3373" xr:uid="{00000000-0005-0000-0000-000090050000}"/>
    <cellStyle name="20% - Accent5 3 3 2 4" xfId="3798" xr:uid="{00000000-0005-0000-0000-000091050000}"/>
    <cellStyle name="20% - Accent5 3 3 2 5" xfId="4641" xr:uid="{00000000-0005-0000-0000-000092050000}"/>
    <cellStyle name="20% - Accent5 3 3 3" xfId="1303" xr:uid="{00000000-0005-0000-0000-000093050000}"/>
    <cellStyle name="20% - Accent5 3 3 3 2" xfId="2254" xr:uid="{00000000-0005-0000-0000-000094050000}"/>
    <cellStyle name="20% - Accent5 3 3 3 2 2" xfId="4146" xr:uid="{00000000-0005-0000-0000-000095050000}"/>
    <cellStyle name="20% - Accent5 3 3 3 2 3" xfId="4945" xr:uid="{00000000-0005-0000-0000-000096050000}"/>
    <cellStyle name="20% - Accent5 3 3 3 2 4" xfId="5575" xr:uid="{00000000-0005-0000-0000-000097050000}"/>
    <cellStyle name="20% - Accent5 3 3 3 3" xfId="3396" xr:uid="{00000000-0005-0000-0000-000098050000}"/>
    <cellStyle name="20% - Accent5 3 3 3 4" xfId="2517" xr:uid="{00000000-0005-0000-0000-000099050000}"/>
    <cellStyle name="20% - Accent5 3 3 3 5" xfId="2760" xr:uid="{00000000-0005-0000-0000-00009A050000}"/>
    <cellStyle name="20% - Accent5 3 3 4" xfId="1901" xr:uid="{00000000-0005-0000-0000-00009B050000}"/>
    <cellStyle name="20% - Accent5 3 3 4 2" xfId="3850" xr:uid="{00000000-0005-0000-0000-00009C050000}"/>
    <cellStyle name="20% - Accent5 3 3 4 3" xfId="4692" xr:uid="{00000000-0005-0000-0000-00009D050000}"/>
    <cellStyle name="20% - Accent5 3 3 4 4" xfId="5375" xr:uid="{00000000-0005-0000-0000-00009E050000}"/>
    <cellStyle name="20% - Accent5 3 3 5" xfId="2706" xr:uid="{00000000-0005-0000-0000-00009F050000}"/>
    <cellStyle name="20% - Accent5 3 3 6" xfId="2607" xr:uid="{00000000-0005-0000-0000-0000A0050000}"/>
    <cellStyle name="20% - Accent5 3 3 7" xfId="2638" xr:uid="{00000000-0005-0000-0000-0000A1050000}"/>
    <cellStyle name="20% - Accent5 3 4" xfId="885" xr:uid="{00000000-0005-0000-0000-0000A2050000}"/>
    <cellStyle name="20% - Accent5 3 4 2" xfId="1352" xr:uid="{00000000-0005-0000-0000-0000A3050000}"/>
    <cellStyle name="20% - Accent5 3 4 2 2" xfId="2298" xr:uid="{00000000-0005-0000-0000-0000A4050000}"/>
    <cellStyle name="20% - Accent5 3 4 2 2 2" xfId="4190" xr:uid="{00000000-0005-0000-0000-0000A5050000}"/>
    <cellStyle name="20% - Accent5 3 4 2 2 3" xfId="4989" xr:uid="{00000000-0005-0000-0000-0000A6050000}"/>
    <cellStyle name="20% - Accent5 3 4 2 2 4" xfId="5619" xr:uid="{00000000-0005-0000-0000-0000A7050000}"/>
    <cellStyle name="20% - Accent5 3 4 2 3" xfId="3442" xr:uid="{00000000-0005-0000-0000-0000A8050000}"/>
    <cellStyle name="20% - Accent5 3 4 2 4" xfId="4352" xr:uid="{00000000-0005-0000-0000-0000A9050000}"/>
    <cellStyle name="20% - Accent5 3 4 2 5" xfId="5151" xr:uid="{00000000-0005-0000-0000-0000AA050000}"/>
    <cellStyle name="20% - Accent5 3 4 3" xfId="1592" xr:uid="{00000000-0005-0000-0000-0000AB050000}"/>
    <cellStyle name="20% - Accent5 3 4 3 2" xfId="2385" xr:uid="{00000000-0005-0000-0000-0000AC050000}"/>
    <cellStyle name="20% - Accent5 3 4 3 2 2" xfId="4277" xr:uid="{00000000-0005-0000-0000-0000AD050000}"/>
    <cellStyle name="20% - Accent5 3 4 3 2 3" xfId="5076" xr:uid="{00000000-0005-0000-0000-0000AE050000}"/>
    <cellStyle name="20% - Accent5 3 4 3 2 4" xfId="5706" xr:uid="{00000000-0005-0000-0000-0000AF050000}"/>
    <cellStyle name="20% - Accent5 3 4 3 3" xfId="3618" xr:uid="{00000000-0005-0000-0000-0000B0050000}"/>
    <cellStyle name="20% - Accent5 3 4 3 4" xfId="4496" xr:uid="{00000000-0005-0000-0000-0000B1050000}"/>
    <cellStyle name="20% - Accent5 3 4 3 5" xfId="5238" xr:uid="{00000000-0005-0000-0000-0000B2050000}"/>
    <cellStyle name="20% - Accent5 3 4 4" xfId="1920" xr:uid="{00000000-0005-0000-0000-0000B3050000}"/>
    <cellStyle name="20% - Accent5 3 4 4 2" xfId="3869" xr:uid="{00000000-0005-0000-0000-0000B4050000}"/>
    <cellStyle name="20% - Accent5 3 4 4 3" xfId="4711" xr:uid="{00000000-0005-0000-0000-0000B5050000}"/>
    <cellStyle name="20% - Accent5 3 4 4 4" xfId="5394" xr:uid="{00000000-0005-0000-0000-0000B6050000}"/>
    <cellStyle name="20% - Accent5 3 4 5" xfId="3013" xr:uid="{00000000-0005-0000-0000-0000B7050000}"/>
    <cellStyle name="20% - Accent5 3 4 6" xfId="2804" xr:uid="{00000000-0005-0000-0000-0000B8050000}"/>
    <cellStyle name="20% - Accent5 3 4 7" xfId="3497" xr:uid="{00000000-0005-0000-0000-0000B9050000}"/>
    <cellStyle name="20% - Accent5 3 5" xfId="1038" xr:uid="{00000000-0005-0000-0000-0000BA050000}"/>
    <cellStyle name="20% - Accent5 3 5 2" xfId="1463" xr:uid="{00000000-0005-0000-0000-0000BB050000}"/>
    <cellStyle name="20% - Accent5 3 5 2 2" xfId="2358" xr:uid="{00000000-0005-0000-0000-0000BC050000}"/>
    <cellStyle name="20% - Accent5 3 5 2 2 2" xfId="4250" xr:uid="{00000000-0005-0000-0000-0000BD050000}"/>
    <cellStyle name="20% - Accent5 3 5 2 2 3" xfId="5049" xr:uid="{00000000-0005-0000-0000-0000BE050000}"/>
    <cellStyle name="20% - Accent5 3 5 2 2 4" xfId="5679" xr:uid="{00000000-0005-0000-0000-0000BF050000}"/>
    <cellStyle name="20% - Accent5 3 5 2 3" xfId="3534" xr:uid="{00000000-0005-0000-0000-0000C0050000}"/>
    <cellStyle name="20% - Accent5 3 5 2 4" xfId="4432" xr:uid="{00000000-0005-0000-0000-0000C1050000}"/>
    <cellStyle name="20% - Accent5 3 5 2 5" xfId="5211" xr:uid="{00000000-0005-0000-0000-0000C2050000}"/>
    <cellStyle name="20% - Accent5 3 5 3" xfId="1696" xr:uid="{00000000-0005-0000-0000-0000C3050000}"/>
    <cellStyle name="20% - Accent5 3 5 3 2" xfId="2438" xr:uid="{00000000-0005-0000-0000-0000C4050000}"/>
    <cellStyle name="20% - Accent5 3 5 3 2 2" xfId="4330" xr:uid="{00000000-0005-0000-0000-0000C5050000}"/>
    <cellStyle name="20% - Accent5 3 5 3 2 3" xfId="5129" xr:uid="{00000000-0005-0000-0000-0000C6050000}"/>
    <cellStyle name="20% - Accent5 3 5 3 2 4" xfId="5759" xr:uid="{00000000-0005-0000-0000-0000C7050000}"/>
    <cellStyle name="20% - Accent5 3 5 3 3" xfId="3696" xr:uid="{00000000-0005-0000-0000-0000C8050000}"/>
    <cellStyle name="20% - Accent5 3 5 3 4" xfId="4565" xr:uid="{00000000-0005-0000-0000-0000C9050000}"/>
    <cellStyle name="20% - Accent5 3 5 3 5" xfId="5291" xr:uid="{00000000-0005-0000-0000-0000CA050000}"/>
    <cellStyle name="20% - Accent5 3 5 4" xfId="2024" xr:uid="{00000000-0005-0000-0000-0000CB050000}"/>
    <cellStyle name="20% - Accent5 3 5 4 2" xfId="3952" xr:uid="{00000000-0005-0000-0000-0000CC050000}"/>
    <cellStyle name="20% - Accent5 3 5 4 3" xfId="4783" xr:uid="{00000000-0005-0000-0000-0000CD050000}"/>
    <cellStyle name="20% - Accent5 3 5 4 4" xfId="5447" xr:uid="{00000000-0005-0000-0000-0000CE050000}"/>
    <cellStyle name="20% - Accent5 3 5 5" xfId="3147" xr:uid="{00000000-0005-0000-0000-0000CF050000}"/>
    <cellStyle name="20% - Accent5 3 5 6" xfId="2719" xr:uid="{00000000-0005-0000-0000-0000D0050000}"/>
    <cellStyle name="20% - Accent5 3 5 7" xfId="2594" xr:uid="{00000000-0005-0000-0000-0000D1050000}"/>
    <cellStyle name="20% - Accent5 3 6" xfId="902" xr:uid="{00000000-0005-0000-0000-0000D2050000}"/>
    <cellStyle name="20% - Accent5 3 6 2" xfId="1368" xr:uid="{00000000-0005-0000-0000-0000D3050000}"/>
    <cellStyle name="20% - Accent5 3 6 2 2" xfId="2314" xr:uid="{00000000-0005-0000-0000-0000D4050000}"/>
    <cellStyle name="20% - Accent5 3 6 2 2 2" xfId="4206" xr:uid="{00000000-0005-0000-0000-0000D5050000}"/>
    <cellStyle name="20% - Accent5 3 6 2 2 3" xfId="5005" xr:uid="{00000000-0005-0000-0000-0000D6050000}"/>
    <cellStyle name="20% - Accent5 3 6 2 2 4" xfId="5635" xr:uid="{00000000-0005-0000-0000-0000D7050000}"/>
    <cellStyle name="20% - Accent5 3 6 2 3" xfId="3458" xr:uid="{00000000-0005-0000-0000-0000D8050000}"/>
    <cellStyle name="20% - Accent5 3 6 2 4" xfId="4368" xr:uid="{00000000-0005-0000-0000-0000D9050000}"/>
    <cellStyle name="20% - Accent5 3 6 2 5" xfId="5167" xr:uid="{00000000-0005-0000-0000-0000DA050000}"/>
    <cellStyle name="20% - Accent5 3 6 3" xfId="1608" xr:uid="{00000000-0005-0000-0000-0000DB050000}"/>
    <cellStyle name="20% - Accent5 3 6 3 2" xfId="2401" xr:uid="{00000000-0005-0000-0000-0000DC050000}"/>
    <cellStyle name="20% - Accent5 3 6 3 2 2" xfId="4293" xr:uid="{00000000-0005-0000-0000-0000DD050000}"/>
    <cellStyle name="20% - Accent5 3 6 3 2 3" xfId="5092" xr:uid="{00000000-0005-0000-0000-0000DE050000}"/>
    <cellStyle name="20% - Accent5 3 6 3 2 4" xfId="5722" xr:uid="{00000000-0005-0000-0000-0000DF050000}"/>
    <cellStyle name="20% - Accent5 3 6 3 3" xfId="3634" xr:uid="{00000000-0005-0000-0000-0000E0050000}"/>
    <cellStyle name="20% - Accent5 3 6 3 4" xfId="4512" xr:uid="{00000000-0005-0000-0000-0000E1050000}"/>
    <cellStyle name="20% - Accent5 3 6 3 5" xfId="5254" xr:uid="{00000000-0005-0000-0000-0000E2050000}"/>
    <cellStyle name="20% - Accent5 3 6 4" xfId="1936" xr:uid="{00000000-0005-0000-0000-0000E3050000}"/>
    <cellStyle name="20% - Accent5 3 6 4 2" xfId="3885" xr:uid="{00000000-0005-0000-0000-0000E4050000}"/>
    <cellStyle name="20% - Accent5 3 6 4 3" xfId="4727" xr:uid="{00000000-0005-0000-0000-0000E5050000}"/>
    <cellStyle name="20% - Accent5 3 6 4 4" xfId="5410" xr:uid="{00000000-0005-0000-0000-0000E6050000}"/>
    <cellStyle name="20% - Accent5 3 6 5" xfId="3030" xr:uid="{00000000-0005-0000-0000-0000E7050000}"/>
    <cellStyle name="20% - Accent5 3 6 6" xfId="2748" xr:uid="{00000000-0005-0000-0000-0000E8050000}"/>
    <cellStyle name="20% - Accent5 3 6 7" xfId="3966" xr:uid="{00000000-0005-0000-0000-0000E9050000}"/>
    <cellStyle name="20% - Accent5 3 7" xfId="1170" xr:uid="{00000000-0005-0000-0000-0000EA050000}"/>
    <cellStyle name="20% - Accent5 3 7 2" xfId="2152" xr:uid="{00000000-0005-0000-0000-0000EB050000}"/>
    <cellStyle name="20% - Accent5 3 7 2 2" xfId="4044" xr:uid="{00000000-0005-0000-0000-0000EC050000}"/>
    <cellStyle name="20% - Accent5 3 7 2 3" xfId="4843" xr:uid="{00000000-0005-0000-0000-0000ED050000}"/>
    <cellStyle name="20% - Accent5 3 7 2 4" xfId="5473" xr:uid="{00000000-0005-0000-0000-0000EE050000}"/>
    <cellStyle name="20% - Accent5 3 7 3" xfId="3279" xr:uid="{00000000-0005-0000-0000-0000EF050000}"/>
    <cellStyle name="20% - Accent5 3 7 4" xfId="3724" xr:uid="{00000000-0005-0000-0000-0000F0050000}"/>
    <cellStyle name="20% - Accent5 3 7 5" xfId="4583" xr:uid="{00000000-0005-0000-0000-0000F1050000}"/>
    <cellStyle name="20% - Accent5 3 8" xfId="1328" xr:uid="{00000000-0005-0000-0000-0000F2050000}"/>
    <cellStyle name="20% - Accent5 3 8 2" xfId="2276" xr:uid="{00000000-0005-0000-0000-0000F3050000}"/>
    <cellStyle name="20% - Accent5 3 8 2 2" xfId="4168" xr:uid="{00000000-0005-0000-0000-0000F4050000}"/>
    <cellStyle name="20% - Accent5 3 8 2 3" xfId="4967" xr:uid="{00000000-0005-0000-0000-0000F5050000}"/>
    <cellStyle name="20% - Accent5 3 8 2 4" xfId="5597" xr:uid="{00000000-0005-0000-0000-0000F6050000}"/>
    <cellStyle name="20% - Accent5 3 8 3" xfId="3420" xr:uid="{00000000-0005-0000-0000-0000F7050000}"/>
    <cellStyle name="20% - Accent5 3 8 4" xfId="2493" xr:uid="{00000000-0005-0000-0000-0000F8050000}"/>
    <cellStyle name="20% - Accent5 3 8 5" xfId="2886" xr:uid="{00000000-0005-0000-0000-0000F9050000}"/>
    <cellStyle name="20% - Accent5 3 9" xfId="1824" xr:uid="{00000000-0005-0000-0000-0000FA050000}"/>
    <cellStyle name="20% - Accent5 3 9 2" xfId="3783" xr:uid="{00000000-0005-0000-0000-0000FB050000}"/>
    <cellStyle name="20% - Accent5 3 9 3" xfId="4626" xr:uid="{00000000-0005-0000-0000-0000FC050000}"/>
    <cellStyle name="20% - Accent5 3 9 4" xfId="5316" xr:uid="{00000000-0005-0000-0000-0000FD050000}"/>
    <cellStyle name="20% - Accent5 4" xfId="489" xr:uid="{00000000-0005-0000-0000-0000FE050000}"/>
    <cellStyle name="20% - Accent5 5" xfId="6098" xr:uid="{00000000-0005-0000-0000-0000FF050000}"/>
    <cellStyle name="20% - Accent5 6" xfId="6410" xr:uid="{00000000-0005-0000-0000-000000060000}"/>
    <cellStyle name="20% - Accent5 7" xfId="6715" xr:uid="{00000000-0005-0000-0000-000001060000}"/>
    <cellStyle name="20% - Accent5 8" xfId="5995" xr:uid="{00000000-0005-0000-0000-000002060000}"/>
    <cellStyle name="20% - Accent5 9" xfId="6706" xr:uid="{00000000-0005-0000-0000-000003060000}"/>
    <cellStyle name="20% - Accent6 10" xfId="6602" xr:uid="{00000000-0005-0000-0000-000004060000}"/>
    <cellStyle name="20% - Accent6 11" xfId="6831" xr:uid="{00000000-0005-0000-0000-000005060000}"/>
    <cellStyle name="20% - Accent6 12" xfId="6537" xr:uid="{00000000-0005-0000-0000-000006060000}"/>
    <cellStyle name="20% - Accent6 13" xfId="6754" xr:uid="{00000000-0005-0000-0000-000007060000}"/>
    <cellStyle name="20% - Accent6 2" xfId="187" xr:uid="{00000000-0005-0000-0000-000008060000}"/>
    <cellStyle name="20% - Accent6 2 10" xfId="2469" xr:uid="{00000000-0005-0000-0000-000009060000}"/>
    <cellStyle name="20% - Accent6 2 11" xfId="2651" xr:uid="{00000000-0005-0000-0000-00000A060000}"/>
    <cellStyle name="20% - Accent6 2 12" xfId="2854" xr:uid="{00000000-0005-0000-0000-00000B060000}"/>
    <cellStyle name="20% - Accent6 2 13" xfId="327" xr:uid="{00000000-0005-0000-0000-00000C060000}"/>
    <cellStyle name="20% - Accent6 2 14" xfId="6059" xr:uid="{00000000-0005-0000-0000-00000D060000}"/>
    <cellStyle name="20% - Accent6 2 15" xfId="6219" xr:uid="{00000000-0005-0000-0000-00000E060000}"/>
    <cellStyle name="20% - Accent6 2 16" xfId="6453" xr:uid="{00000000-0005-0000-0000-00000F060000}"/>
    <cellStyle name="20% - Accent6 2 17" xfId="6143" xr:uid="{00000000-0005-0000-0000-000010060000}"/>
    <cellStyle name="20% - Accent6 2 18" xfId="6813" xr:uid="{00000000-0005-0000-0000-000011060000}"/>
    <cellStyle name="20% - Accent6 2 19" xfId="6686" xr:uid="{00000000-0005-0000-0000-000012060000}"/>
    <cellStyle name="20% - Accent6 2 2" xfId="188" xr:uid="{00000000-0005-0000-0000-000013060000}"/>
    <cellStyle name="20% - Accent6 2 2 2" xfId="1244" xr:uid="{00000000-0005-0000-0000-000014060000}"/>
    <cellStyle name="20% - Accent6 2 2 2 2" xfId="2198" xr:uid="{00000000-0005-0000-0000-000015060000}"/>
    <cellStyle name="20% - Accent6 2 2 2 2 2" xfId="4090" xr:uid="{00000000-0005-0000-0000-000016060000}"/>
    <cellStyle name="20% - Accent6 2 2 2 2 3" xfId="4889" xr:uid="{00000000-0005-0000-0000-000017060000}"/>
    <cellStyle name="20% - Accent6 2 2 2 2 4" xfId="5519" xr:uid="{00000000-0005-0000-0000-000018060000}"/>
    <cellStyle name="20% - Accent6 2 2 2 3" xfId="3338" xr:uid="{00000000-0005-0000-0000-000019060000}"/>
    <cellStyle name="20% - Accent6 2 2 2 4" xfId="2536" xr:uid="{00000000-0005-0000-0000-00001A060000}"/>
    <cellStyle name="20% - Accent6 2 2 2 5" xfId="3974" xr:uid="{00000000-0005-0000-0000-00001B060000}"/>
    <cellStyle name="20% - Accent6 2 2 3" xfId="1208" xr:uid="{00000000-0005-0000-0000-00001C060000}"/>
    <cellStyle name="20% - Accent6 2 2 3 2" xfId="2179" xr:uid="{00000000-0005-0000-0000-00001D060000}"/>
    <cellStyle name="20% - Accent6 2 2 3 2 2" xfId="4071" xr:uid="{00000000-0005-0000-0000-00001E060000}"/>
    <cellStyle name="20% - Accent6 2 2 3 2 3" xfId="4870" xr:uid="{00000000-0005-0000-0000-00001F060000}"/>
    <cellStyle name="20% - Accent6 2 2 3 2 4" xfId="5500" xr:uid="{00000000-0005-0000-0000-000020060000}"/>
    <cellStyle name="20% - Accent6 2 2 3 3" xfId="3310" xr:uid="{00000000-0005-0000-0000-000021060000}"/>
    <cellStyle name="20% - Accent6 2 2 3 4" xfId="3991" xr:uid="{00000000-0005-0000-0000-000022060000}"/>
    <cellStyle name="20% - Accent6 2 2 3 5" xfId="4810" xr:uid="{00000000-0005-0000-0000-000023060000}"/>
    <cellStyle name="20% - Accent6 2 2 4" xfId="1869" xr:uid="{00000000-0005-0000-0000-000024060000}"/>
    <cellStyle name="20% - Accent6 2 2 4 2" xfId="3818" xr:uid="{00000000-0005-0000-0000-000025060000}"/>
    <cellStyle name="20% - Accent6 2 2 4 3" xfId="4660" xr:uid="{00000000-0005-0000-0000-000026060000}"/>
    <cellStyle name="20% - Accent6 2 2 4 4" xfId="5343" xr:uid="{00000000-0005-0000-0000-000027060000}"/>
    <cellStyle name="20% - Accent6 2 2 5" xfId="2665" xr:uid="{00000000-0005-0000-0000-000028060000}"/>
    <cellStyle name="20% - Accent6 2 2 6" xfId="2828" xr:uid="{00000000-0005-0000-0000-000029060000}"/>
    <cellStyle name="20% - Accent6 2 2 7" xfId="2790" xr:uid="{00000000-0005-0000-0000-00002A060000}"/>
    <cellStyle name="20% - Accent6 2 20" xfId="6088" xr:uid="{00000000-0005-0000-0000-00002B060000}"/>
    <cellStyle name="20% - Accent6 2 21" xfId="6085" xr:uid="{00000000-0005-0000-0000-00002C060000}"/>
    <cellStyle name="20% - Accent6 2 22" xfId="6240" xr:uid="{00000000-0005-0000-0000-00002D060000}"/>
    <cellStyle name="20% - Accent6 2 3" xfId="421" xr:uid="{00000000-0005-0000-0000-00002E060000}"/>
    <cellStyle name="20% - Accent6 2 3 2" xfId="1278" xr:uid="{00000000-0005-0000-0000-00002F060000}"/>
    <cellStyle name="20% - Accent6 2 3 2 2" xfId="2232" xr:uid="{00000000-0005-0000-0000-000030060000}"/>
    <cellStyle name="20% - Accent6 2 3 2 2 2" xfId="4124" xr:uid="{00000000-0005-0000-0000-000031060000}"/>
    <cellStyle name="20% - Accent6 2 3 2 2 3" xfId="4923" xr:uid="{00000000-0005-0000-0000-000032060000}"/>
    <cellStyle name="20% - Accent6 2 3 2 2 4" xfId="5553" xr:uid="{00000000-0005-0000-0000-000033060000}"/>
    <cellStyle name="20% - Accent6 2 3 2 3" xfId="3372" xr:uid="{00000000-0005-0000-0000-000034060000}"/>
    <cellStyle name="20% - Accent6 2 3 2 4" xfId="2533" xr:uid="{00000000-0005-0000-0000-000035060000}"/>
    <cellStyle name="20% - Accent6 2 3 2 5" xfId="4003" xr:uid="{00000000-0005-0000-0000-000036060000}"/>
    <cellStyle name="20% - Accent6 2 3 3" xfId="1304" xr:uid="{00000000-0005-0000-0000-000037060000}"/>
    <cellStyle name="20% - Accent6 2 3 3 2" xfId="2255" xr:uid="{00000000-0005-0000-0000-000038060000}"/>
    <cellStyle name="20% - Accent6 2 3 3 2 2" xfId="4147" xr:uid="{00000000-0005-0000-0000-000039060000}"/>
    <cellStyle name="20% - Accent6 2 3 3 2 3" xfId="4946" xr:uid="{00000000-0005-0000-0000-00003A060000}"/>
    <cellStyle name="20% - Accent6 2 3 3 2 4" xfId="5576" xr:uid="{00000000-0005-0000-0000-00003B060000}"/>
    <cellStyle name="20% - Accent6 2 3 3 3" xfId="3397" xr:uid="{00000000-0005-0000-0000-00003C060000}"/>
    <cellStyle name="20% - Accent6 2 3 3 4" xfId="2516" xr:uid="{00000000-0005-0000-0000-00003D060000}"/>
    <cellStyle name="20% - Accent6 2 3 3 5" xfId="2767" xr:uid="{00000000-0005-0000-0000-00003E060000}"/>
    <cellStyle name="20% - Accent6 2 3 4" xfId="1900" xr:uid="{00000000-0005-0000-0000-00003F060000}"/>
    <cellStyle name="20% - Accent6 2 3 4 2" xfId="3849" xr:uid="{00000000-0005-0000-0000-000040060000}"/>
    <cellStyle name="20% - Accent6 2 3 4 3" xfId="4691" xr:uid="{00000000-0005-0000-0000-000041060000}"/>
    <cellStyle name="20% - Accent6 2 3 4 4" xfId="5374" xr:uid="{00000000-0005-0000-0000-000042060000}"/>
    <cellStyle name="20% - Accent6 2 3 5" xfId="2705" xr:uid="{00000000-0005-0000-0000-000043060000}"/>
    <cellStyle name="20% - Accent6 2 3 6" xfId="2608" xr:uid="{00000000-0005-0000-0000-000044060000}"/>
    <cellStyle name="20% - Accent6 2 3 7" xfId="2786" xr:uid="{00000000-0005-0000-0000-000045060000}"/>
    <cellStyle name="20% - Accent6 2 4" xfId="886" xr:uid="{00000000-0005-0000-0000-000046060000}"/>
    <cellStyle name="20% - Accent6 2 4 2" xfId="1353" xr:uid="{00000000-0005-0000-0000-000047060000}"/>
    <cellStyle name="20% - Accent6 2 4 2 2" xfId="2299" xr:uid="{00000000-0005-0000-0000-000048060000}"/>
    <cellStyle name="20% - Accent6 2 4 2 2 2" xfId="4191" xr:uid="{00000000-0005-0000-0000-000049060000}"/>
    <cellStyle name="20% - Accent6 2 4 2 2 3" xfId="4990" xr:uid="{00000000-0005-0000-0000-00004A060000}"/>
    <cellStyle name="20% - Accent6 2 4 2 2 4" xfId="5620" xr:uid="{00000000-0005-0000-0000-00004B060000}"/>
    <cellStyle name="20% - Accent6 2 4 2 3" xfId="3443" xr:uid="{00000000-0005-0000-0000-00004C060000}"/>
    <cellStyle name="20% - Accent6 2 4 2 4" xfId="4353" xr:uid="{00000000-0005-0000-0000-00004D060000}"/>
    <cellStyle name="20% - Accent6 2 4 2 5" xfId="5152" xr:uid="{00000000-0005-0000-0000-00004E060000}"/>
    <cellStyle name="20% - Accent6 2 4 3" xfId="1593" xr:uid="{00000000-0005-0000-0000-00004F060000}"/>
    <cellStyle name="20% - Accent6 2 4 3 2" xfId="2386" xr:uid="{00000000-0005-0000-0000-000050060000}"/>
    <cellStyle name="20% - Accent6 2 4 3 2 2" xfId="4278" xr:uid="{00000000-0005-0000-0000-000051060000}"/>
    <cellStyle name="20% - Accent6 2 4 3 2 3" xfId="5077" xr:uid="{00000000-0005-0000-0000-000052060000}"/>
    <cellStyle name="20% - Accent6 2 4 3 2 4" xfId="5707" xr:uid="{00000000-0005-0000-0000-000053060000}"/>
    <cellStyle name="20% - Accent6 2 4 3 3" xfId="3619" xr:uid="{00000000-0005-0000-0000-000054060000}"/>
    <cellStyle name="20% - Accent6 2 4 3 4" xfId="4497" xr:uid="{00000000-0005-0000-0000-000055060000}"/>
    <cellStyle name="20% - Accent6 2 4 3 5" xfId="5239" xr:uid="{00000000-0005-0000-0000-000056060000}"/>
    <cellStyle name="20% - Accent6 2 4 4" xfId="1921" xr:uid="{00000000-0005-0000-0000-000057060000}"/>
    <cellStyle name="20% - Accent6 2 4 4 2" xfId="3870" xr:uid="{00000000-0005-0000-0000-000058060000}"/>
    <cellStyle name="20% - Accent6 2 4 4 3" xfId="4712" xr:uid="{00000000-0005-0000-0000-000059060000}"/>
    <cellStyle name="20% - Accent6 2 4 4 4" xfId="5395" xr:uid="{00000000-0005-0000-0000-00005A060000}"/>
    <cellStyle name="20% - Accent6 2 4 5" xfId="3014" xr:uid="{00000000-0005-0000-0000-00005B060000}"/>
    <cellStyle name="20% - Accent6 2 4 6" xfId="2798" xr:uid="{00000000-0005-0000-0000-00005C060000}"/>
    <cellStyle name="20% - Accent6 2 4 7" xfId="2916" xr:uid="{00000000-0005-0000-0000-00005D060000}"/>
    <cellStyle name="20% - Accent6 2 5" xfId="1035" xr:uid="{00000000-0005-0000-0000-00005E060000}"/>
    <cellStyle name="20% - Accent6 2 5 2" xfId="1460" xr:uid="{00000000-0005-0000-0000-00005F060000}"/>
    <cellStyle name="20% - Accent6 2 5 2 2" xfId="2356" xr:uid="{00000000-0005-0000-0000-000060060000}"/>
    <cellStyle name="20% - Accent6 2 5 2 2 2" xfId="4248" xr:uid="{00000000-0005-0000-0000-000061060000}"/>
    <cellStyle name="20% - Accent6 2 5 2 2 3" xfId="5047" xr:uid="{00000000-0005-0000-0000-000062060000}"/>
    <cellStyle name="20% - Accent6 2 5 2 2 4" xfId="5677" xr:uid="{00000000-0005-0000-0000-000063060000}"/>
    <cellStyle name="20% - Accent6 2 5 2 3" xfId="3532" xr:uid="{00000000-0005-0000-0000-000064060000}"/>
    <cellStyle name="20% - Accent6 2 5 2 4" xfId="4430" xr:uid="{00000000-0005-0000-0000-000065060000}"/>
    <cellStyle name="20% - Accent6 2 5 2 5" xfId="5209" xr:uid="{00000000-0005-0000-0000-000066060000}"/>
    <cellStyle name="20% - Accent6 2 5 3" xfId="1694" xr:uid="{00000000-0005-0000-0000-000067060000}"/>
    <cellStyle name="20% - Accent6 2 5 3 2" xfId="2437" xr:uid="{00000000-0005-0000-0000-000068060000}"/>
    <cellStyle name="20% - Accent6 2 5 3 2 2" xfId="4329" xr:uid="{00000000-0005-0000-0000-000069060000}"/>
    <cellStyle name="20% - Accent6 2 5 3 2 3" xfId="5128" xr:uid="{00000000-0005-0000-0000-00006A060000}"/>
    <cellStyle name="20% - Accent6 2 5 3 2 4" xfId="5758" xr:uid="{00000000-0005-0000-0000-00006B060000}"/>
    <cellStyle name="20% - Accent6 2 5 3 3" xfId="3695" xr:uid="{00000000-0005-0000-0000-00006C060000}"/>
    <cellStyle name="20% - Accent6 2 5 3 4" xfId="4564" xr:uid="{00000000-0005-0000-0000-00006D060000}"/>
    <cellStyle name="20% - Accent6 2 5 3 5" xfId="5290" xr:uid="{00000000-0005-0000-0000-00006E060000}"/>
    <cellStyle name="20% - Accent6 2 5 4" xfId="2022" xr:uid="{00000000-0005-0000-0000-00006F060000}"/>
    <cellStyle name="20% - Accent6 2 5 4 2" xfId="3951" xr:uid="{00000000-0005-0000-0000-000070060000}"/>
    <cellStyle name="20% - Accent6 2 5 4 3" xfId="4782" xr:uid="{00000000-0005-0000-0000-000071060000}"/>
    <cellStyle name="20% - Accent6 2 5 4 4" xfId="5446" xr:uid="{00000000-0005-0000-0000-000072060000}"/>
    <cellStyle name="20% - Accent6 2 5 5" xfId="3144" xr:uid="{00000000-0005-0000-0000-000073060000}"/>
    <cellStyle name="20% - Accent6 2 5 6" xfId="3902" xr:uid="{00000000-0005-0000-0000-000074060000}"/>
    <cellStyle name="20% - Accent6 2 5 7" xfId="4744" xr:uid="{00000000-0005-0000-0000-000075060000}"/>
    <cellStyle name="20% - Accent6 2 6" xfId="904" xr:uid="{00000000-0005-0000-0000-000076060000}"/>
    <cellStyle name="20% - Accent6 2 6 2" xfId="1370" xr:uid="{00000000-0005-0000-0000-000077060000}"/>
    <cellStyle name="20% - Accent6 2 6 2 2" xfId="2316" xr:uid="{00000000-0005-0000-0000-000078060000}"/>
    <cellStyle name="20% - Accent6 2 6 2 2 2" xfId="4208" xr:uid="{00000000-0005-0000-0000-000079060000}"/>
    <cellStyle name="20% - Accent6 2 6 2 2 3" xfId="5007" xr:uid="{00000000-0005-0000-0000-00007A060000}"/>
    <cellStyle name="20% - Accent6 2 6 2 2 4" xfId="5637" xr:uid="{00000000-0005-0000-0000-00007B060000}"/>
    <cellStyle name="20% - Accent6 2 6 2 3" xfId="3460" xr:uid="{00000000-0005-0000-0000-00007C060000}"/>
    <cellStyle name="20% - Accent6 2 6 2 4" xfId="4370" xr:uid="{00000000-0005-0000-0000-00007D060000}"/>
    <cellStyle name="20% - Accent6 2 6 2 5" xfId="5169" xr:uid="{00000000-0005-0000-0000-00007E060000}"/>
    <cellStyle name="20% - Accent6 2 6 3" xfId="1609" xr:uid="{00000000-0005-0000-0000-00007F060000}"/>
    <cellStyle name="20% - Accent6 2 6 3 2" xfId="2402" xr:uid="{00000000-0005-0000-0000-000080060000}"/>
    <cellStyle name="20% - Accent6 2 6 3 2 2" xfId="4294" xr:uid="{00000000-0005-0000-0000-000081060000}"/>
    <cellStyle name="20% - Accent6 2 6 3 2 3" xfId="5093" xr:uid="{00000000-0005-0000-0000-000082060000}"/>
    <cellStyle name="20% - Accent6 2 6 3 2 4" xfId="5723" xr:uid="{00000000-0005-0000-0000-000083060000}"/>
    <cellStyle name="20% - Accent6 2 6 3 3" xfId="3635" xr:uid="{00000000-0005-0000-0000-000084060000}"/>
    <cellStyle name="20% - Accent6 2 6 3 4" xfId="4513" xr:uid="{00000000-0005-0000-0000-000085060000}"/>
    <cellStyle name="20% - Accent6 2 6 3 5" xfId="5255" xr:uid="{00000000-0005-0000-0000-000086060000}"/>
    <cellStyle name="20% - Accent6 2 6 4" xfId="1937" xr:uid="{00000000-0005-0000-0000-000087060000}"/>
    <cellStyle name="20% - Accent6 2 6 4 2" xfId="3886" xr:uid="{00000000-0005-0000-0000-000088060000}"/>
    <cellStyle name="20% - Accent6 2 6 4 3" xfId="4728" xr:uid="{00000000-0005-0000-0000-000089060000}"/>
    <cellStyle name="20% - Accent6 2 6 4 4" xfId="5411" xr:uid="{00000000-0005-0000-0000-00008A060000}"/>
    <cellStyle name="20% - Accent6 2 6 5" xfId="3032" xr:uid="{00000000-0005-0000-0000-00008B060000}"/>
    <cellStyle name="20% - Accent6 2 6 6" xfId="4025" xr:uid="{00000000-0005-0000-0000-00008C060000}"/>
    <cellStyle name="20% - Accent6 2 6 7" xfId="4829" xr:uid="{00000000-0005-0000-0000-00008D060000}"/>
    <cellStyle name="20% - Accent6 2 7" xfId="1171" xr:uid="{00000000-0005-0000-0000-00008E060000}"/>
    <cellStyle name="20% - Accent6 2 7 2" xfId="2153" xr:uid="{00000000-0005-0000-0000-00008F060000}"/>
    <cellStyle name="20% - Accent6 2 7 2 2" xfId="4045" xr:uid="{00000000-0005-0000-0000-000090060000}"/>
    <cellStyle name="20% - Accent6 2 7 2 3" xfId="4844" xr:uid="{00000000-0005-0000-0000-000091060000}"/>
    <cellStyle name="20% - Accent6 2 7 2 4" xfId="5474" xr:uid="{00000000-0005-0000-0000-000092060000}"/>
    <cellStyle name="20% - Accent6 2 7 3" xfId="3280" xr:uid="{00000000-0005-0000-0000-000093060000}"/>
    <cellStyle name="20% - Accent6 2 7 4" xfId="3561" xr:uid="{00000000-0005-0000-0000-000094060000}"/>
    <cellStyle name="20% - Accent6 2 7 5" xfId="4455" xr:uid="{00000000-0005-0000-0000-000095060000}"/>
    <cellStyle name="20% - Accent6 2 8" xfId="1327" xr:uid="{00000000-0005-0000-0000-000096060000}"/>
    <cellStyle name="20% - Accent6 2 8 2" xfId="2275" xr:uid="{00000000-0005-0000-0000-000097060000}"/>
    <cellStyle name="20% - Accent6 2 8 2 2" xfId="4167" xr:uid="{00000000-0005-0000-0000-000098060000}"/>
    <cellStyle name="20% - Accent6 2 8 2 3" xfId="4966" xr:uid="{00000000-0005-0000-0000-000099060000}"/>
    <cellStyle name="20% - Accent6 2 8 2 4" xfId="5596" xr:uid="{00000000-0005-0000-0000-00009A060000}"/>
    <cellStyle name="20% - Accent6 2 8 3" xfId="3419" xr:uid="{00000000-0005-0000-0000-00009B060000}"/>
    <cellStyle name="20% - Accent6 2 8 4" xfId="2494" xr:uid="{00000000-0005-0000-0000-00009C060000}"/>
    <cellStyle name="20% - Accent6 2 8 5" xfId="2880" xr:uid="{00000000-0005-0000-0000-00009D060000}"/>
    <cellStyle name="20% - Accent6 2 9" xfId="1825" xr:uid="{00000000-0005-0000-0000-00009E060000}"/>
    <cellStyle name="20% - Accent6 2 9 2" xfId="3784" xr:uid="{00000000-0005-0000-0000-00009F060000}"/>
    <cellStyle name="20% - Accent6 2 9 3" xfId="4627" xr:uid="{00000000-0005-0000-0000-0000A0060000}"/>
    <cellStyle name="20% - Accent6 2 9 4" xfId="5317" xr:uid="{00000000-0005-0000-0000-0000A1060000}"/>
    <cellStyle name="20% - Accent6 3" xfId="189" xr:uid="{00000000-0005-0000-0000-0000A2060000}"/>
    <cellStyle name="20% - Accent6 3 10" xfId="2470" xr:uid="{00000000-0005-0000-0000-0000A3060000}"/>
    <cellStyle name="20% - Accent6 3 11" xfId="2950" xr:uid="{00000000-0005-0000-0000-0000A4060000}"/>
    <cellStyle name="20% - Accent6 3 12" xfId="2558" xr:uid="{00000000-0005-0000-0000-0000A5060000}"/>
    <cellStyle name="20% - Accent6 3 2" xfId="370" xr:uid="{00000000-0005-0000-0000-0000A6060000}"/>
    <cellStyle name="20% - Accent6 3 2 2" xfId="1245" xr:uid="{00000000-0005-0000-0000-0000A7060000}"/>
    <cellStyle name="20% - Accent6 3 2 2 2" xfId="2199" xr:uid="{00000000-0005-0000-0000-0000A8060000}"/>
    <cellStyle name="20% - Accent6 3 2 2 2 2" xfId="4091" xr:uid="{00000000-0005-0000-0000-0000A9060000}"/>
    <cellStyle name="20% - Accent6 3 2 2 2 3" xfId="4890" xr:uid="{00000000-0005-0000-0000-0000AA060000}"/>
    <cellStyle name="20% - Accent6 3 2 2 2 4" xfId="5520" xr:uid="{00000000-0005-0000-0000-0000AB060000}"/>
    <cellStyle name="20% - Accent6 3 2 2 3" xfId="3339" xr:uid="{00000000-0005-0000-0000-0000AC060000}"/>
    <cellStyle name="20% - Accent6 3 2 2 4" xfId="2975" xr:uid="{00000000-0005-0000-0000-0000AD060000}"/>
    <cellStyle name="20% - Accent6 3 2 2 5" xfId="3931" xr:uid="{00000000-0005-0000-0000-0000AE060000}"/>
    <cellStyle name="20% - Accent6 3 2 3" xfId="1160" xr:uid="{00000000-0005-0000-0000-0000AF060000}"/>
    <cellStyle name="20% - Accent6 3 2 3 2" xfId="2142" xr:uid="{00000000-0005-0000-0000-0000B0060000}"/>
    <cellStyle name="20% - Accent6 3 2 3 2 2" xfId="4034" xr:uid="{00000000-0005-0000-0000-0000B1060000}"/>
    <cellStyle name="20% - Accent6 3 2 3 2 3" xfId="4833" xr:uid="{00000000-0005-0000-0000-0000B2060000}"/>
    <cellStyle name="20% - Accent6 3 2 3 2 4" xfId="5463" xr:uid="{00000000-0005-0000-0000-0000B3060000}"/>
    <cellStyle name="20% - Accent6 3 2 3 3" xfId="3269" xr:uid="{00000000-0005-0000-0000-0000B4060000}"/>
    <cellStyle name="20% - Accent6 3 2 3 4" xfId="2921" xr:uid="{00000000-0005-0000-0000-0000B5060000}"/>
    <cellStyle name="20% - Accent6 3 2 3 5" xfId="3980" xr:uid="{00000000-0005-0000-0000-0000B6060000}"/>
    <cellStyle name="20% - Accent6 3 2 4" xfId="1870" xr:uid="{00000000-0005-0000-0000-0000B7060000}"/>
    <cellStyle name="20% - Accent6 3 2 4 2" xfId="3819" xr:uid="{00000000-0005-0000-0000-0000B8060000}"/>
    <cellStyle name="20% - Accent6 3 2 4 3" xfId="4661" xr:uid="{00000000-0005-0000-0000-0000B9060000}"/>
    <cellStyle name="20% - Accent6 3 2 4 4" xfId="5344" xr:uid="{00000000-0005-0000-0000-0000BA060000}"/>
    <cellStyle name="20% - Accent6 3 2 5" xfId="2666" xr:uid="{00000000-0005-0000-0000-0000BB060000}"/>
    <cellStyle name="20% - Accent6 3 2 6" xfId="2822" xr:uid="{00000000-0005-0000-0000-0000BC060000}"/>
    <cellStyle name="20% - Accent6 3 2 7" xfId="2688" xr:uid="{00000000-0005-0000-0000-0000BD060000}"/>
    <cellStyle name="20% - Accent6 3 3" xfId="420" xr:uid="{00000000-0005-0000-0000-0000BE060000}"/>
    <cellStyle name="20% - Accent6 3 3 2" xfId="1277" xr:uid="{00000000-0005-0000-0000-0000BF060000}"/>
    <cellStyle name="20% - Accent6 3 3 2 2" xfId="2231" xr:uid="{00000000-0005-0000-0000-0000C0060000}"/>
    <cellStyle name="20% - Accent6 3 3 2 2 2" xfId="4123" xr:uid="{00000000-0005-0000-0000-0000C1060000}"/>
    <cellStyle name="20% - Accent6 3 3 2 2 3" xfId="4922" xr:uid="{00000000-0005-0000-0000-0000C2060000}"/>
    <cellStyle name="20% - Accent6 3 3 2 2 4" xfId="5552" xr:uid="{00000000-0005-0000-0000-0000C3060000}"/>
    <cellStyle name="20% - Accent6 3 3 2 3" xfId="3371" xr:uid="{00000000-0005-0000-0000-0000C4060000}"/>
    <cellStyle name="20% - Accent6 3 3 2 4" xfId="2534" xr:uid="{00000000-0005-0000-0000-0000C5060000}"/>
    <cellStyle name="20% - Accent6 3 3 2 5" xfId="3746" xr:uid="{00000000-0005-0000-0000-0000C6060000}"/>
    <cellStyle name="20% - Accent6 3 3 3" xfId="1305" xr:uid="{00000000-0005-0000-0000-0000C7060000}"/>
    <cellStyle name="20% - Accent6 3 3 3 2" xfId="2256" xr:uid="{00000000-0005-0000-0000-0000C8060000}"/>
    <cellStyle name="20% - Accent6 3 3 3 2 2" xfId="4148" xr:uid="{00000000-0005-0000-0000-0000C9060000}"/>
    <cellStyle name="20% - Accent6 3 3 3 2 3" xfId="4947" xr:uid="{00000000-0005-0000-0000-0000CA060000}"/>
    <cellStyle name="20% - Accent6 3 3 3 2 4" xfId="5577" xr:uid="{00000000-0005-0000-0000-0000CB060000}"/>
    <cellStyle name="20% - Accent6 3 3 3 3" xfId="3398" xr:uid="{00000000-0005-0000-0000-0000CC060000}"/>
    <cellStyle name="20% - Accent6 3 3 3 4" xfId="2515" xr:uid="{00000000-0005-0000-0000-0000CD060000}"/>
    <cellStyle name="20% - Accent6 3 3 3 5" xfId="2772" xr:uid="{00000000-0005-0000-0000-0000CE060000}"/>
    <cellStyle name="20% - Accent6 3 3 4" xfId="1899" xr:uid="{00000000-0005-0000-0000-0000CF060000}"/>
    <cellStyle name="20% - Accent6 3 3 4 2" xfId="3848" xr:uid="{00000000-0005-0000-0000-0000D0060000}"/>
    <cellStyle name="20% - Accent6 3 3 4 3" xfId="4690" xr:uid="{00000000-0005-0000-0000-0000D1060000}"/>
    <cellStyle name="20% - Accent6 3 3 4 4" xfId="5373" xr:uid="{00000000-0005-0000-0000-0000D2060000}"/>
    <cellStyle name="20% - Accent6 3 3 5" xfId="2704" xr:uid="{00000000-0005-0000-0000-0000D3060000}"/>
    <cellStyle name="20% - Accent6 3 3 6" xfId="2609" xr:uid="{00000000-0005-0000-0000-0000D4060000}"/>
    <cellStyle name="20% - Accent6 3 3 7" xfId="2779" xr:uid="{00000000-0005-0000-0000-0000D5060000}"/>
    <cellStyle name="20% - Accent6 3 4" xfId="887" xr:uid="{00000000-0005-0000-0000-0000D6060000}"/>
    <cellStyle name="20% - Accent6 3 4 2" xfId="1354" xr:uid="{00000000-0005-0000-0000-0000D7060000}"/>
    <cellStyle name="20% - Accent6 3 4 2 2" xfId="2300" xr:uid="{00000000-0005-0000-0000-0000D8060000}"/>
    <cellStyle name="20% - Accent6 3 4 2 2 2" xfId="4192" xr:uid="{00000000-0005-0000-0000-0000D9060000}"/>
    <cellStyle name="20% - Accent6 3 4 2 2 3" xfId="4991" xr:uid="{00000000-0005-0000-0000-0000DA060000}"/>
    <cellStyle name="20% - Accent6 3 4 2 2 4" xfId="5621" xr:uid="{00000000-0005-0000-0000-0000DB060000}"/>
    <cellStyle name="20% - Accent6 3 4 2 3" xfId="3444" xr:uid="{00000000-0005-0000-0000-0000DC060000}"/>
    <cellStyle name="20% - Accent6 3 4 2 4" xfId="4354" xr:uid="{00000000-0005-0000-0000-0000DD060000}"/>
    <cellStyle name="20% - Accent6 3 4 2 5" xfId="5153" xr:uid="{00000000-0005-0000-0000-0000DE060000}"/>
    <cellStyle name="20% - Accent6 3 4 3" xfId="1594" xr:uid="{00000000-0005-0000-0000-0000DF060000}"/>
    <cellStyle name="20% - Accent6 3 4 3 2" xfId="2387" xr:uid="{00000000-0005-0000-0000-0000E0060000}"/>
    <cellStyle name="20% - Accent6 3 4 3 2 2" xfId="4279" xr:uid="{00000000-0005-0000-0000-0000E1060000}"/>
    <cellStyle name="20% - Accent6 3 4 3 2 3" xfId="5078" xr:uid="{00000000-0005-0000-0000-0000E2060000}"/>
    <cellStyle name="20% - Accent6 3 4 3 2 4" xfId="5708" xr:uid="{00000000-0005-0000-0000-0000E3060000}"/>
    <cellStyle name="20% - Accent6 3 4 3 3" xfId="3620" xr:uid="{00000000-0005-0000-0000-0000E4060000}"/>
    <cellStyle name="20% - Accent6 3 4 3 4" xfId="4498" xr:uid="{00000000-0005-0000-0000-0000E5060000}"/>
    <cellStyle name="20% - Accent6 3 4 3 5" xfId="5240" xr:uid="{00000000-0005-0000-0000-0000E6060000}"/>
    <cellStyle name="20% - Accent6 3 4 4" xfId="1922" xr:uid="{00000000-0005-0000-0000-0000E7060000}"/>
    <cellStyle name="20% - Accent6 3 4 4 2" xfId="3871" xr:uid="{00000000-0005-0000-0000-0000E8060000}"/>
    <cellStyle name="20% - Accent6 3 4 4 3" xfId="4713" xr:uid="{00000000-0005-0000-0000-0000E9060000}"/>
    <cellStyle name="20% - Accent6 3 4 4 4" xfId="5396" xr:uid="{00000000-0005-0000-0000-0000EA060000}"/>
    <cellStyle name="20% - Accent6 3 4 5" xfId="3015" xr:uid="{00000000-0005-0000-0000-0000EB060000}"/>
    <cellStyle name="20% - Accent6 3 4 6" xfId="2791" xr:uid="{00000000-0005-0000-0000-0000EC060000}"/>
    <cellStyle name="20% - Accent6 3 4 7" xfId="3986" xr:uid="{00000000-0005-0000-0000-0000ED060000}"/>
    <cellStyle name="20% - Accent6 3 5" xfId="1031" xr:uid="{00000000-0005-0000-0000-0000EE060000}"/>
    <cellStyle name="20% - Accent6 3 5 2" xfId="1456" xr:uid="{00000000-0005-0000-0000-0000EF060000}"/>
    <cellStyle name="20% - Accent6 3 5 2 2" xfId="2353" xr:uid="{00000000-0005-0000-0000-0000F0060000}"/>
    <cellStyle name="20% - Accent6 3 5 2 2 2" xfId="4245" xr:uid="{00000000-0005-0000-0000-0000F1060000}"/>
    <cellStyle name="20% - Accent6 3 5 2 2 3" xfId="5044" xr:uid="{00000000-0005-0000-0000-0000F2060000}"/>
    <cellStyle name="20% - Accent6 3 5 2 2 4" xfId="5674" xr:uid="{00000000-0005-0000-0000-0000F3060000}"/>
    <cellStyle name="20% - Accent6 3 5 2 3" xfId="3528" xr:uid="{00000000-0005-0000-0000-0000F4060000}"/>
    <cellStyle name="20% - Accent6 3 5 2 4" xfId="4426" xr:uid="{00000000-0005-0000-0000-0000F5060000}"/>
    <cellStyle name="20% - Accent6 3 5 2 5" xfId="5206" xr:uid="{00000000-0005-0000-0000-0000F6060000}"/>
    <cellStyle name="20% - Accent6 3 5 3" xfId="1691" xr:uid="{00000000-0005-0000-0000-0000F7060000}"/>
    <cellStyle name="20% - Accent6 3 5 3 2" xfId="2435" xr:uid="{00000000-0005-0000-0000-0000F8060000}"/>
    <cellStyle name="20% - Accent6 3 5 3 2 2" xfId="4327" xr:uid="{00000000-0005-0000-0000-0000F9060000}"/>
    <cellStyle name="20% - Accent6 3 5 3 2 3" xfId="5126" xr:uid="{00000000-0005-0000-0000-0000FA060000}"/>
    <cellStyle name="20% - Accent6 3 5 3 2 4" xfId="5756" xr:uid="{00000000-0005-0000-0000-0000FB060000}"/>
    <cellStyle name="20% - Accent6 3 5 3 3" xfId="3692" xr:uid="{00000000-0005-0000-0000-0000FC060000}"/>
    <cellStyle name="20% - Accent6 3 5 3 4" xfId="4561" xr:uid="{00000000-0005-0000-0000-0000FD060000}"/>
    <cellStyle name="20% - Accent6 3 5 3 5" xfId="5288" xr:uid="{00000000-0005-0000-0000-0000FE060000}"/>
    <cellStyle name="20% - Accent6 3 5 4" xfId="2019" xr:uid="{00000000-0005-0000-0000-0000FF060000}"/>
    <cellStyle name="20% - Accent6 3 5 4 2" xfId="3948" xr:uid="{00000000-0005-0000-0000-000000070000}"/>
    <cellStyle name="20% - Accent6 3 5 4 3" xfId="4779" xr:uid="{00000000-0005-0000-0000-000001070000}"/>
    <cellStyle name="20% - Accent6 3 5 4 4" xfId="5444" xr:uid="{00000000-0005-0000-0000-000002070000}"/>
    <cellStyle name="20% - Accent6 3 5 5" xfId="3141" xr:uid="{00000000-0005-0000-0000-000003070000}"/>
    <cellStyle name="20% - Accent6 3 5 6" xfId="3494" xr:uid="{00000000-0005-0000-0000-000004070000}"/>
    <cellStyle name="20% - Accent6 3 5 7" xfId="4398" xr:uid="{00000000-0005-0000-0000-000005070000}"/>
    <cellStyle name="20% - Accent6 3 6" xfId="905" xr:uid="{00000000-0005-0000-0000-000006070000}"/>
    <cellStyle name="20% - Accent6 3 6 2" xfId="1371" xr:uid="{00000000-0005-0000-0000-000007070000}"/>
    <cellStyle name="20% - Accent6 3 6 2 2" xfId="2317" xr:uid="{00000000-0005-0000-0000-000008070000}"/>
    <cellStyle name="20% - Accent6 3 6 2 2 2" xfId="4209" xr:uid="{00000000-0005-0000-0000-000009070000}"/>
    <cellStyle name="20% - Accent6 3 6 2 2 3" xfId="5008" xr:uid="{00000000-0005-0000-0000-00000A070000}"/>
    <cellStyle name="20% - Accent6 3 6 2 2 4" xfId="5638" xr:uid="{00000000-0005-0000-0000-00000B070000}"/>
    <cellStyle name="20% - Accent6 3 6 2 3" xfId="3461" xr:uid="{00000000-0005-0000-0000-00000C070000}"/>
    <cellStyle name="20% - Accent6 3 6 2 4" xfId="4371" xr:uid="{00000000-0005-0000-0000-00000D070000}"/>
    <cellStyle name="20% - Accent6 3 6 2 5" xfId="5170" xr:uid="{00000000-0005-0000-0000-00000E070000}"/>
    <cellStyle name="20% - Accent6 3 6 3" xfId="1610" xr:uid="{00000000-0005-0000-0000-00000F070000}"/>
    <cellStyle name="20% - Accent6 3 6 3 2" xfId="2403" xr:uid="{00000000-0005-0000-0000-000010070000}"/>
    <cellStyle name="20% - Accent6 3 6 3 2 2" xfId="4295" xr:uid="{00000000-0005-0000-0000-000011070000}"/>
    <cellStyle name="20% - Accent6 3 6 3 2 3" xfId="5094" xr:uid="{00000000-0005-0000-0000-000012070000}"/>
    <cellStyle name="20% - Accent6 3 6 3 2 4" xfId="5724" xr:uid="{00000000-0005-0000-0000-000013070000}"/>
    <cellStyle name="20% - Accent6 3 6 3 3" xfId="3636" xr:uid="{00000000-0005-0000-0000-000014070000}"/>
    <cellStyle name="20% - Accent6 3 6 3 4" xfId="4514" xr:uid="{00000000-0005-0000-0000-000015070000}"/>
    <cellStyle name="20% - Accent6 3 6 3 5" xfId="5256" xr:uid="{00000000-0005-0000-0000-000016070000}"/>
    <cellStyle name="20% - Accent6 3 6 4" xfId="1938" xr:uid="{00000000-0005-0000-0000-000017070000}"/>
    <cellStyle name="20% - Accent6 3 6 4 2" xfId="3887" xr:uid="{00000000-0005-0000-0000-000018070000}"/>
    <cellStyle name="20% - Accent6 3 6 4 3" xfId="4729" xr:uid="{00000000-0005-0000-0000-000019070000}"/>
    <cellStyle name="20% - Accent6 3 6 4 4" xfId="5412" xr:uid="{00000000-0005-0000-0000-00001A070000}"/>
    <cellStyle name="20% - Accent6 3 6 5" xfId="3033" xr:uid="{00000000-0005-0000-0000-00001B070000}"/>
    <cellStyle name="20% - Accent6 3 6 6" xfId="3766" xr:uid="{00000000-0005-0000-0000-00001C070000}"/>
    <cellStyle name="20% - Accent6 3 6 7" xfId="4612" xr:uid="{00000000-0005-0000-0000-00001D070000}"/>
    <cellStyle name="20% - Accent6 3 7" xfId="1172" xr:uid="{00000000-0005-0000-0000-00001E070000}"/>
    <cellStyle name="20% - Accent6 3 7 2" xfId="2154" xr:uid="{00000000-0005-0000-0000-00001F070000}"/>
    <cellStyle name="20% - Accent6 3 7 2 2" xfId="4046" xr:uid="{00000000-0005-0000-0000-000020070000}"/>
    <cellStyle name="20% - Accent6 3 7 2 3" xfId="4845" xr:uid="{00000000-0005-0000-0000-000021070000}"/>
    <cellStyle name="20% - Accent6 3 7 2 4" xfId="5475" xr:uid="{00000000-0005-0000-0000-000022070000}"/>
    <cellStyle name="20% - Accent6 3 7 3" xfId="3281" xr:uid="{00000000-0005-0000-0000-000023070000}"/>
    <cellStyle name="20% - Accent6 3 7 4" xfId="3901" xr:uid="{00000000-0005-0000-0000-000024070000}"/>
    <cellStyle name="20% - Accent6 3 7 5" xfId="4743" xr:uid="{00000000-0005-0000-0000-000025070000}"/>
    <cellStyle name="20% - Accent6 3 8" xfId="1326" xr:uid="{00000000-0005-0000-0000-000026070000}"/>
    <cellStyle name="20% - Accent6 3 8 2" xfId="2274" xr:uid="{00000000-0005-0000-0000-000027070000}"/>
    <cellStyle name="20% - Accent6 3 8 2 2" xfId="4166" xr:uid="{00000000-0005-0000-0000-000028070000}"/>
    <cellStyle name="20% - Accent6 3 8 2 3" xfId="4965" xr:uid="{00000000-0005-0000-0000-000029070000}"/>
    <cellStyle name="20% - Accent6 3 8 2 4" xfId="5595" xr:uid="{00000000-0005-0000-0000-00002A070000}"/>
    <cellStyle name="20% - Accent6 3 8 3" xfId="3418" xr:uid="{00000000-0005-0000-0000-00002B070000}"/>
    <cellStyle name="20% - Accent6 3 8 4" xfId="2495" xr:uid="{00000000-0005-0000-0000-00002C070000}"/>
    <cellStyle name="20% - Accent6 3 8 5" xfId="2875" xr:uid="{00000000-0005-0000-0000-00002D070000}"/>
    <cellStyle name="20% - Accent6 3 9" xfId="1826" xr:uid="{00000000-0005-0000-0000-00002E070000}"/>
    <cellStyle name="20% - Accent6 3 9 2" xfId="3785" xr:uid="{00000000-0005-0000-0000-00002F070000}"/>
    <cellStyle name="20% - Accent6 3 9 3" xfId="4628" xr:uid="{00000000-0005-0000-0000-000030070000}"/>
    <cellStyle name="20% - Accent6 3 9 4" xfId="5318" xr:uid="{00000000-0005-0000-0000-000031070000}"/>
    <cellStyle name="20% - Accent6 4" xfId="331" xr:uid="{00000000-0005-0000-0000-000032070000}"/>
    <cellStyle name="20% - Accent6 5" xfId="6073" xr:uid="{00000000-0005-0000-0000-000033070000}"/>
    <cellStyle name="20% - Accent6 6" xfId="6062" xr:uid="{00000000-0005-0000-0000-000034070000}"/>
    <cellStyle name="20% - Accent6 7" xfId="6542" xr:uid="{00000000-0005-0000-0000-000035070000}"/>
    <cellStyle name="20% - Accent6 8" xfId="6335" xr:uid="{00000000-0005-0000-0000-000036070000}"/>
    <cellStyle name="20% - Accent6 9" xfId="5868" xr:uid="{00000000-0005-0000-0000-000037070000}"/>
    <cellStyle name="40% - Accent1 10" xfId="6663" xr:uid="{00000000-0005-0000-0000-000038070000}"/>
    <cellStyle name="40% - Accent1 11" xfId="6771" xr:uid="{00000000-0005-0000-0000-000039070000}"/>
    <cellStyle name="40% - Accent1 12" xfId="6224" xr:uid="{00000000-0005-0000-0000-00003A070000}"/>
    <cellStyle name="40% - Accent1 13" xfId="6864" xr:uid="{00000000-0005-0000-0000-00003B070000}"/>
    <cellStyle name="40% - Accent1 2" xfId="190" xr:uid="{00000000-0005-0000-0000-00003C070000}"/>
    <cellStyle name="40% - Accent1 2 10" xfId="2472" xr:uid="{00000000-0005-0000-0000-00003D070000}"/>
    <cellStyle name="40% - Accent1 2 11" xfId="2942" xr:uid="{00000000-0005-0000-0000-00003E070000}"/>
    <cellStyle name="40% - Accent1 2 12" xfId="3095" xr:uid="{00000000-0005-0000-0000-00003F070000}"/>
    <cellStyle name="40% - Accent1 2 13" xfId="318" xr:uid="{00000000-0005-0000-0000-000040070000}"/>
    <cellStyle name="40% - Accent1 2 14" xfId="6038" xr:uid="{00000000-0005-0000-0000-000041070000}"/>
    <cellStyle name="40% - Accent1 2 15" xfId="6084" xr:uid="{00000000-0005-0000-0000-000042070000}"/>
    <cellStyle name="40% - Accent1 2 16" xfId="6480" xr:uid="{00000000-0005-0000-0000-000043070000}"/>
    <cellStyle name="40% - Accent1 2 17" xfId="5951" xr:uid="{00000000-0005-0000-0000-000044070000}"/>
    <cellStyle name="40% - Accent1 2 18" xfId="6814" xr:uid="{00000000-0005-0000-0000-000045070000}"/>
    <cellStyle name="40% - Accent1 2 19" xfId="6231" xr:uid="{00000000-0005-0000-0000-000046070000}"/>
    <cellStyle name="40% - Accent1 2 2" xfId="191" xr:uid="{00000000-0005-0000-0000-000047070000}"/>
    <cellStyle name="40% - Accent1 2 2 2" xfId="1246" xr:uid="{00000000-0005-0000-0000-000048070000}"/>
    <cellStyle name="40% - Accent1 2 2 2 2" xfId="2200" xr:uid="{00000000-0005-0000-0000-000049070000}"/>
    <cellStyle name="40% - Accent1 2 2 2 2 2" xfId="4092" xr:uid="{00000000-0005-0000-0000-00004A070000}"/>
    <cellStyle name="40% - Accent1 2 2 2 2 3" xfId="4891" xr:uid="{00000000-0005-0000-0000-00004B070000}"/>
    <cellStyle name="40% - Accent1 2 2 2 2 4" xfId="5521" xr:uid="{00000000-0005-0000-0000-00004C070000}"/>
    <cellStyle name="40% - Accent1 2 2 2 3" xfId="3340" xr:uid="{00000000-0005-0000-0000-00004D070000}"/>
    <cellStyle name="40% - Accent1 2 2 2 4" xfId="4030" xr:uid="{00000000-0005-0000-0000-00004E070000}"/>
    <cellStyle name="40% - Accent1 2 2 2 5" xfId="4830" xr:uid="{00000000-0005-0000-0000-00004F070000}"/>
    <cellStyle name="40% - Accent1 2 2 3" xfId="1207" xr:uid="{00000000-0005-0000-0000-000050070000}"/>
    <cellStyle name="40% - Accent1 2 2 3 2" xfId="2178" xr:uid="{00000000-0005-0000-0000-000051070000}"/>
    <cellStyle name="40% - Accent1 2 2 3 2 2" xfId="4070" xr:uid="{00000000-0005-0000-0000-000052070000}"/>
    <cellStyle name="40% - Accent1 2 2 3 2 3" xfId="4869" xr:uid="{00000000-0005-0000-0000-000053070000}"/>
    <cellStyle name="40% - Accent1 2 2 3 2 4" xfId="5499" xr:uid="{00000000-0005-0000-0000-000054070000}"/>
    <cellStyle name="40% - Accent1 2 2 3 3" xfId="3309" xr:uid="{00000000-0005-0000-0000-000055070000}"/>
    <cellStyle name="40% - Accent1 2 2 3 4" xfId="3594" xr:uid="{00000000-0005-0000-0000-000056070000}"/>
    <cellStyle name="40% - Accent1 2 2 3 5" xfId="4477" xr:uid="{00000000-0005-0000-0000-000057070000}"/>
    <cellStyle name="40% - Accent1 2 2 4" xfId="1871" xr:uid="{00000000-0005-0000-0000-000058070000}"/>
    <cellStyle name="40% - Accent1 2 2 4 2" xfId="3820" xr:uid="{00000000-0005-0000-0000-000059070000}"/>
    <cellStyle name="40% - Accent1 2 2 4 3" xfId="4662" xr:uid="{00000000-0005-0000-0000-00005A070000}"/>
    <cellStyle name="40% - Accent1 2 2 4 4" xfId="5345" xr:uid="{00000000-0005-0000-0000-00005B070000}"/>
    <cellStyle name="40% - Accent1 2 2 5" xfId="2667" xr:uid="{00000000-0005-0000-0000-00005C070000}"/>
    <cellStyle name="40% - Accent1 2 2 6" xfId="2817" xr:uid="{00000000-0005-0000-0000-00005D070000}"/>
    <cellStyle name="40% - Accent1 2 2 7" xfId="2832" xr:uid="{00000000-0005-0000-0000-00005E070000}"/>
    <cellStyle name="40% - Accent1 2 20" xfId="6431" xr:uid="{00000000-0005-0000-0000-00005F070000}"/>
    <cellStyle name="40% - Accent1 2 21" xfId="6742" xr:uid="{00000000-0005-0000-0000-000060070000}"/>
    <cellStyle name="40% - Accent1 2 22" xfId="6253" xr:uid="{00000000-0005-0000-0000-000061070000}"/>
    <cellStyle name="40% - Accent1 2 3" xfId="417" xr:uid="{00000000-0005-0000-0000-000062070000}"/>
    <cellStyle name="40% - Accent1 2 3 2" xfId="1276" xr:uid="{00000000-0005-0000-0000-000063070000}"/>
    <cellStyle name="40% - Accent1 2 3 2 2" xfId="2230" xr:uid="{00000000-0005-0000-0000-000064070000}"/>
    <cellStyle name="40% - Accent1 2 3 2 2 2" xfId="4122" xr:uid="{00000000-0005-0000-0000-000065070000}"/>
    <cellStyle name="40% - Accent1 2 3 2 2 3" xfId="4921" xr:uid="{00000000-0005-0000-0000-000066070000}"/>
    <cellStyle name="40% - Accent1 2 3 2 2 4" xfId="5551" xr:uid="{00000000-0005-0000-0000-000067070000}"/>
    <cellStyle name="40% - Accent1 2 3 2 3" xfId="3370" xr:uid="{00000000-0005-0000-0000-000068070000}"/>
    <cellStyle name="40% - Accent1 2 3 2 4" xfId="2535" xr:uid="{00000000-0005-0000-0000-000069070000}"/>
    <cellStyle name="40% - Accent1 2 3 2 5" xfId="3584" xr:uid="{00000000-0005-0000-0000-00006A070000}"/>
    <cellStyle name="40% - Accent1 2 3 3" xfId="1307" xr:uid="{00000000-0005-0000-0000-00006B070000}"/>
    <cellStyle name="40% - Accent1 2 3 3 2" xfId="2257" xr:uid="{00000000-0005-0000-0000-00006C070000}"/>
    <cellStyle name="40% - Accent1 2 3 3 2 2" xfId="4149" xr:uid="{00000000-0005-0000-0000-00006D070000}"/>
    <cellStyle name="40% - Accent1 2 3 3 2 3" xfId="4948" xr:uid="{00000000-0005-0000-0000-00006E070000}"/>
    <cellStyle name="40% - Accent1 2 3 3 2 4" xfId="5578" xr:uid="{00000000-0005-0000-0000-00006F070000}"/>
    <cellStyle name="40% - Accent1 2 3 3 3" xfId="3400" xr:uid="{00000000-0005-0000-0000-000070070000}"/>
    <cellStyle name="40% - Accent1 2 3 3 4" xfId="2513" xr:uid="{00000000-0005-0000-0000-000071070000}"/>
    <cellStyle name="40% - Accent1 2 3 3 5" xfId="2644" xr:uid="{00000000-0005-0000-0000-000072070000}"/>
    <cellStyle name="40% - Accent1 2 3 4" xfId="1898" xr:uid="{00000000-0005-0000-0000-000073070000}"/>
    <cellStyle name="40% - Accent1 2 3 4 2" xfId="3847" xr:uid="{00000000-0005-0000-0000-000074070000}"/>
    <cellStyle name="40% - Accent1 2 3 4 3" xfId="4689" xr:uid="{00000000-0005-0000-0000-000075070000}"/>
    <cellStyle name="40% - Accent1 2 3 4 4" xfId="5372" xr:uid="{00000000-0005-0000-0000-000076070000}"/>
    <cellStyle name="40% - Accent1 2 3 5" xfId="2703" xr:uid="{00000000-0005-0000-0000-000077070000}"/>
    <cellStyle name="40% - Accent1 2 3 6" xfId="2610" xr:uid="{00000000-0005-0000-0000-000078070000}"/>
    <cellStyle name="40% - Accent1 2 3 7" xfId="2759" xr:uid="{00000000-0005-0000-0000-000079070000}"/>
    <cellStyle name="40% - Accent1 2 4" xfId="889" xr:uid="{00000000-0005-0000-0000-00007A070000}"/>
    <cellStyle name="40% - Accent1 2 4 2" xfId="1356" xr:uid="{00000000-0005-0000-0000-00007B070000}"/>
    <cellStyle name="40% - Accent1 2 4 2 2" xfId="2302" xr:uid="{00000000-0005-0000-0000-00007C070000}"/>
    <cellStyle name="40% - Accent1 2 4 2 2 2" xfId="4194" xr:uid="{00000000-0005-0000-0000-00007D070000}"/>
    <cellStyle name="40% - Accent1 2 4 2 2 3" xfId="4993" xr:uid="{00000000-0005-0000-0000-00007E070000}"/>
    <cellStyle name="40% - Accent1 2 4 2 2 4" xfId="5623" xr:uid="{00000000-0005-0000-0000-00007F070000}"/>
    <cellStyle name="40% - Accent1 2 4 2 3" xfId="3446" xr:uid="{00000000-0005-0000-0000-000080070000}"/>
    <cellStyle name="40% - Accent1 2 4 2 4" xfId="4356" xr:uid="{00000000-0005-0000-0000-000081070000}"/>
    <cellStyle name="40% - Accent1 2 4 2 5" xfId="5155" xr:uid="{00000000-0005-0000-0000-000082070000}"/>
    <cellStyle name="40% - Accent1 2 4 3" xfId="1596" xr:uid="{00000000-0005-0000-0000-000083070000}"/>
    <cellStyle name="40% - Accent1 2 4 3 2" xfId="2389" xr:uid="{00000000-0005-0000-0000-000084070000}"/>
    <cellStyle name="40% - Accent1 2 4 3 2 2" xfId="4281" xr:uid="{00000000-0005-0000-0000-000085070000}"/>
    <cellStyle name="40% - Accent1 2 4 3 2 3" xfId="5080" xr:uid="{00000000-0005-0000-0000-000086070000}"/>
    <cellStyle name="40% - Accent1 2 4 3 2 4" xfId="5710" xr:uid="{00000000-0005-0000-0000-000087070000}"/>
    <cellStyle name="40% - Accent1 2 4 3 3" xfId="3622" xr:uid="{00000000-0005-0000-0000-000088070000}"/>
    <cellStyle name="40% - Accent1 2 4 3 4" xfId="4500" xr:uid="{00000000-0005-0000-0000-000089070000}"/>
    <cellStyle name="40% - Accent1 2 4 3 5" xfId="5242" xr:uid="{00000000-0005-0000-0000-00008A070000}"/>
    <cellStyle name="40% - Accent1 2 4 4" xfId="1924" xr:uid="{00000000-0005-0000-0000-00008B070000}"/>
    <cellStyle name="40% - Accent1 2 4 4 2" xfId="3873" xr:uid="{00000000-0005-0000-0000-00008C070000}"/>
    <cellStyle name="40% - Accent1 2 4 4 3" xfId="4715" xr:uid="{00000000-0005-0000-0000-00008D070000}"/>
    <cellStyle name="40% - Accent1 2 4 4 4" xfId="5398" xr:uid="{00000000-0005-0000-0000-00008E070000}"/>
    <cellStyle name="40% - Accent1 2 4 5" xfId="3017" xr:uid="{00000000-0005-0000-0000-00008F070000}"/>
    <cellStyle name="40% - Accent1 2 4 6" xfId="2777" xr:uid="{00000000-0005-0000-0000-000090070000}"/>
    <cellStyle name="40% - Accent1 2 4 7" xfId="2750" xr:uid="{00000000-0005-0000-0000-000091070000}"/>
    <cellStyle name="40% - Accent1 2 5" xfId="1084" xr:uid="{00000000-0005-0000-0000-000092070000}"/>
    <cellStyle name="40% - Accent1 2 5 2" xfId="1507" xr:uid="{00000000-0005-0000-0000-000093070000}"/>
    <cellStyle name="40% - Accent1 2 5 2 2" xfId="2367" xr:uid="{00000000-0005-0000-0000-000094070000}"/>
    <cellStyle name="40% - Accent1 2 5 2 2 2" xfId="4259" xr:uid="{00000000-0005-0000-0000-000095070000}"/>
    <cellStyle name="40% - Accent1 2 5 2 2 3" xfId="5058" xr:uid="{00000000-0005-0000-0000-000096070000}"/>
    <cellStyle name="40% - Accent1 2 5 2 2 4" xfId="5688" xr:uid="{00000000-0005-0000-0000-000097070000}"/>
    <cellStyle name="40% - Accent1 2 5 2 3" xfId="3562" xr:uid="{00000000-0005-0000-0000-000098070000}"/>
    <cellStyle name="40% - Accent1 2 5 2 4" xfId="4456" xr:uid="{00000000-0005-0000-0000-000099070000}"/>
    <cellStyle name="40% - Accent1 2 5 2 5" xfId="5220" xr:uid="{00000000-0005-0000-0000-00009A070000}"/>
    <cellStyle name="40% - Accent1 2 5 3" xfId="1740" xr:uid="{00000000-0005-0000-0000-00009B070000}"/>
    <cellStyle name="40% - Accent1 2 5 3 2" xfId="2447" xr:uid="{00000000-0005-0000-0000-00009C070000}"/>
    <cellStyle name="40% - Accent1 2 5 3 2 2" xfId="4339" xr:uid="{00000000-0005-0000-0000-00009D070000}"/>
    <cellStyle name="40% - Accent1 2 5 3 2 3" xfId="5138" xr:uid="{00000000-0005-0000-0000-00009E070000}"/>
    <cellStyle name="40% - Accent1 2 5 3 2 4" xfId="5768" xr:uid="{00000000-0005-0000-0000-00009F070000}"/>
    <cellStyle name="40% - Accent1 2 5 3 3" xfId="3725" xr:uid="{00000000-0005-0000-0000-0000A0070000}"/>
    <cellStyle name="40% - Accent1 2 5 3 4" xfId="4584" xr:uid="{00000000-0005-0000-0000-0000A1070000}"/>
    <cellStyle name="40% - Accent1 2 5 3 5" xfId="5300" xr:uid="{00000000-0005-0000-0000-0000A2070000}"/>
    <cellStyle name="40% - Accent1 2 5 4" xfId="2068" xr:uid="{00000000-0005-0000-0000-0000A3070000}"/>
    <cellStyle name="40% - Accent1 2 5 4 2" xfId="3982" xr:uid="{00000000-0005-0000-0000-0000A4070000}"/>
    <cellStyle name="40% - Accent1 2 5 4 3" xfId="4804" xr:uid="{00000000-0005-0000-0000-0000A5070000}"/>
    <cellStyle name="40% - Accent1 2 5 4 4" xfId="5456" xr:uid="{00000000-0005-0000-0000-0000A6070000}"/>
    <cellStyle name="40% - Accent1 2 5 5" xfId="3194" xr:uid="{00000000-0005-0000-0000-0000A7070000}"/>
    <cellStyle name="40% - Accent1 2 5 6" xfId="3977" xr:uid="{00000000-0005-0000-0000-0000A8070000}"/>
    <cellStyle name="40% - Accent1 2 5 7" xfId="4801" xr:uid="{00000000-0005-0000-0000-0000A9070000}"/>
    <cellStyle name="40% - Accent1 2 6" xfId="1126" xr:uid="{00000000-0005-0000-0000-0000AA070000}"/>
    <cellStyle name="40% - Accent1 2 6 2" xfId="1549" xr:uid="{00000000-0005-0000-0000-0000AB070000}"/>
    <cellStyle name="40% - Accent1 2 6 2 2" xfId="2374" xr:uid="{00000000-0005-0000-0000-0000AC070000}"/>
    <cellStyle name="40% - Accent1 2 6 2 2 2" xfId="4266" xr:uid="{00000000-0005-0000-0000-0000AD070000}"/>
    <cellStyle name="40% - Accent1 2 6 2 2 3" xfId="5065" xr:uid="{00000000-0005-0000-0000-0000AE070000}"/>
    <cellStyle name="40% - Accent1 2 6 2 2 4" xfId="5695" xr:uid="{00000000-0005-0000-0000-0000AF070000}"/>
    <cellStyle name="40% - Accent1 2 6 2 3" xfId="3590" xr:uid="{00000000-0005-0000-0000-0000B0070000}"/>
    <cellStyle name="40% - Accent1 2 6 2 4" xfId="4474" xr:uid="{00000000-0005-0000-0000-0000B1070000}"/>
    <cellStyle name="40% - Accent1 2 6 2 5" xfId="5227" xr:uid="{00000000-0005-0000-0000-0000B2070000}"/>
    <cellStyle name="40% - Accent1 2 6 3" xfId="1781" xr:uid="{00000000-0005-0000-0000-0000B3070000}"/>
    <cellStyle name="40% - Accent1 2 6 3 2" xfId="2453" xr:uid="{00000000-0005-0000-0000-0000B4070000}"/>
    <cellStyle name="40% - Accent1 2 6 3 2 2" xfId="4345" xr:uid="{00000000-0005-0000-0000-0000B5070000}"/>
    <cellStyle name="40% - Accent1 2 6 3 2 3" xfId="5144" xr:uid="{00000000-0005-0000-0000-0000B6070000}"/>
    <cellStyle name="40% - Accent1 2 6 3 2 4" xfId="5774" xr:uid="{00000000-0005-0000-0000-0000B7070000}"/>
    <cellStyle name="40% - Accent1 2 6 3 3" xfId="3753" xr:uid="{00000000-0005-0000-0000-0000B8070000}"/>
    <cellStyle name="40% - Accent1 2 6 3 4" xfId="4604" xr:uid="{00000000-0005-0000-0000-0000B9070000}"/>
    <cellStyle name="40% - Accent1 2 6 3 5" xfId="5306" xr:uid="{00000000-0005-0000-0000-0000BA070000}"/>
    <cellStyle name="40% - Accent1 2 6 4" xfId="2109" xr:uid="{00000000-0005-0000-0000-0000BB070000}"/>
    <cellStyle name="40% - Accent1 2 6 4 2" xfId="4012" xr:uid="{00000000-0005-0000-0000-0000BC070000}"/>
    <cellStyle name="40% - Accent1 2 6 4 3" xfId="4822" xr:uid="{00000000-0005-0000-0000-0000BD070000}"/>
    <cellStyle name="40% - Accent1 2 6 4 4" xfId="5462" xr:uid="{00000000-0005-0000-0000-0000BE070000}"/>
    <cellStyle name="40% - Accent1 2 6 5" xfId="3236" xr:uid="{00000000-0005-0000-0000-0000BF070000}"/>
    <cellStyle name="40% - Accent1 2 6 6" xfId="2543" xr:uid="{00000000-0005-0000-0000-0000C0070000}"/>
    <cellStyle name="40% - Accent1 2 6 7" xfId="3730" xr:uid="{00000000-0005-0000-0000-0000C1070000}"/>
    <cellStyle name="40% - Accent1 2 7" xfId="1173" xr:uid="{00000000-0005-0000-0000-0000C2070000}"/>
    <cellStyle name="40% - Accent1 2 7 2" xfId="2155" xr:uid="{00000000-0005-0000-0000-0000C3070000}"/>
    <cellStyle name="40% - Accent1 2 7 2 2" xfId="4047" xr:uid="{00000000-0005-0000-0000-0000C4070000}"/>
    <cellStyle name="40% - Accent1 2 7 2 3" xfId="4846" xr:uid="{00000000-0005-0000-0000-0000C5070000}"/>
    <cellStyle name="40% - Accent1 2 7 2 4" xfId="5476" xr:uid="{00000000-0005-0000-0000-0000C6070000}"/>
    <cellStyle name="40% - Accent1 2 7 3" xfId="3282" xr:uid="{00000000-0005-0000-0000-0000C7070000}"/>
    <cellStyle name="40% - Accent1 2 7 4" xfId="3650" xr:uid="{00000000-0005-0000-0000-0000C8070000}"/>
    <cellStyle name="40% - Accent1 2 7 5" xfId="4528" xr:uid="{00000000-0005-0000-0000-0000C9070000}"/>
    <cellStyle name="40% - Accent1 2 8" xfId="1325" xr:uid="{00000000-0005-0000-0000-0000CA070000}"/>
    <cellStyle name="40% - Accent1 2 8 2" xfId="2273" xr:uid="{00000000-0005-0000-0000-0000CB070000}"/>
    <cellStyle name="40% - Accent1 2 8 2 2" xfId="4165" xr:uid="{00000000-0005-0000-0000-0000CC070000}"/>
    <cellStyle name="40% - Accent1 2 8 2 3" xfId="4964" xr:uid="{00000000-0005-0000-0000-0000CD070000}"/>
    <cellStyle name="40% - Accent1 2 8 2 4" xfId="5594" xr:uid="{00000000-0005-0000-0000-0000CE070000}"/>
    <cellStyle name="40% - Accent1 2 8 3" xfId="3417" xr:uid="{00000000-0005-0000-0000-0000CF070000}"/>
    <cellStyle name="40% - Accent1 2 8 4" xfId="2496" xr:uid="{00000000-0005-0000-0000-0000D0070000}"/>
    <cellStyle name="40% - Accent1 2 8 5" xfId="2869" xr:uid="{00000000-0005-0000-0000-0000D1070000}"/>
    <cellStyle name="40% - Accent1 2 9" xfId="1827" xr:uid="{00000000-0005-0000-0000-0000D2070000}"/>
    <cellStyle name="40% - Accent1 2 9 2" xfId="3786" xr:uid="{00000000-0005-0000-0000-0000D3070000}"/>
    <cellStyle name="40% - Accent1 2 9 3" xfId="4629" xr:uid="{00000000-0005-0000-0000-0000D4070000}"/>
    <cellStyle name="40% - Accent1 2 9 4" xfId="5319" xr:uid="{00000000-0005-0000-0000-0000D5070000}"/>
    <cellStyle name="40% - Accent1 3" xfId="192" xr:uid="{00000000-0005-0000-0000-0000D6070000}"/>
    <cellStyle name="40% - Accent1 3 10" xfId="2473" xr:uid="{00000000-0005-0000-0000-0000D7070000}"/>
    <cellStyle name="40% - Accent1 3 11" xfId="2938" xr:uid="{00000000-0005-0000-0000-0000D8070000}"/>
    <cellStyle name="40% - Accent1 3 12" xfId="2731" xr:uid="{00000000-0005-0000-0000-0000D9070000}"/>
    <cellStyle name="40% - Accent1 3 2" xfId="371" xr:uid="{00000000-0005-0000-0000-0000DA070000}"/>
    <cellStyle name="40% - Accent1 3 2 2" xfId="1247" xr:uid="{00000000-0005-0000-0000-0000DB070000}"/>
    <cellStyle name="40% - Accent1 3 2 2 2" xfId="2201" xr:uid="{00000000-0005-0000-0000-0000DC070000}"/>
    <cellStyle name="40% - Accent1 3 2 2 2 2" xfId="4093" xr:uid="{00000000-0005-0000-0000-0000DD070000}"/>
    <cellStyle name="40% - Accent1 3 2 2 2 3" xfId="4892" xr:uid="{00000000-0005-0000-0000-0000DE070000}"/>
    <cellStyle name="40% - Accent1 3 2 2 2 4" xfId="5522" xr:uid="{00000000-0005-0000-0000-0000DF070000}"/>
    <cellStyle name="40% - Accent1 3 2 2 3" xfId="3341" xr:uid="{00000000-0005-0000-0000-0000E0070000}"/>
    <cellStyle name="40% - Accent1 3 2 2 4" xfId="3769" xr:uid="{00000000-0005-0000-0000-0000E1070000}"/>
    <cellStyle name="40% - Accent1 3 2 2 5" xfId="4613" xr:uid="{00000000-0005-0000-0000-0000E2070000}"/>
    <cellStyle name="40% - Accent1 3 2 3" xfId="1206" xr:uid="{00000000-0005-0000-0000-0000E3070000}"/>
    <cellStyle name="40% - Accent1 3 2 3 2" xfId="2177" xr:uid="{00000000-0005-0000-0000-0000E4070000}"/>
    <cellStyle name="40% - Accent1 3 2 3 2 2" xfId="4069" xr:uid="{00000000-0005-0000-0000-0000E5070000}"/>
    <cellStyle name="40% - Accent1 3 2 3 2 3" xfId="4868" xr:uid="{00000000-0005-0000-0000-0000E6070000}"/>
    <cellStyle name="40% - Accent1 3 2 3 2 4" xfId="5498" xr:uid="{00000000-0005-0000-0000-0000E7070000}"/>
    <cellStyle name="40% - Accent1 3 2 3 3" xfId="3308" xr:uid="{00000000-0005-0000-0000-0000E8070000}"/>
    <cellStyle name="40% - Accent1 3 2 3 4" xfId="3759" xr:uid="{00000000-0005-0000-0000-0000E9070000}"/>
    <cellStyle name="40% - Accent1 3 2 3 5" xfId="4607" xr:uid="{00000000-0005-0000-0000-0000EA070000}"/>
    <cellStyle name="40% - Accent1 3 2 4" xfId="1872" xr:uid="{00000000-0005-0000-0000-0000EB070000}"/>
    <cellStyle name="40% - Accent1 3 2 4 2" xfId="3821" xr:uid="{00000000-0005-0000-0000-0000EC070000}"/>
    <cellStyle name="40% - Accent1 3 2 4 3" xfId="4663" xr:uid="{00000000-0005-0000-0000-0000ED070000}"/>
    <cellStyle name="40% - Accent1 3 2 4 4" xfId="5346" xr:uid="{00000000-0005-0000-0000-0000EE070000}"/>
    <cellStyle name="40% - Accent1 3 2 5" xfId="2668" xr:uid="{00000000-0005-0000-0000-0000EF070000}"/>
    <cellStyle name="40% - Accent1 3 2 6" xfId="2813" xr:uid="{00000000-0005-0000-0000-0000F0070000}"/>
    <cellStyle name="40% - Accent1 3 2 7" xfId="2725" xr:uid="{00000000-0005-0000-0000-0000F1070000}"/>
    <cellStyle name="40% - Accent1 3 3" xfId="416" xr:uid="{00000000-0005-0000-0000-0000F2070000}"/>
    <cellStyle name="40% - Accent1 3 3 2" xfId="1275" xr:uid="{00000000-0005-0000-0000-0000F3070000}"/>
    <cellStyle name="40% - Accent1 3 3 2 2" xfId="2229" xr:uid="{00000000-0005-0000-0000-0000F4070000}"/>
    <cellStyle name="40% - Accent1 3 3 2 2 2" xfId="4121" xr:uid="{00000000-0005-0000-0000-0000F5070000}"/>
    <cellStyle name="40% - Accent1 3 3 2 2 3" xfId="4920" xr:uid="{00000000-0005-0000-0000-0000F6070000}"/>
    <cellStyle name="40% - Accent1 3 3 2 2 4" xfId="5550" xr:uid="{00000000-0005-0000-0000-0000F7070000}"/>
    <cellStyle name="40% - Accent1 3 3 2 3" xfId="3369" xr:uid="{00000000-0005-0000-0000-0000F8070000}"/>
    <cellStyle name="40% - Accent1 3 3 2 4" xfId="2727" xr:uid="{00000000-0005-0000-0000-0000F9070000}"/>
    <cellStyle name="40% - Accent1 3 3 2 5" xfId="2589" xr:uid="{00000000-0005-0000-0000-0000FA070000}"/>
    <cellStyle name="40% - Accent1 3 3 3" xfId="1308" xr:uid="{00000000-0005-0000-0000-0000FB070000}"/>
    <cellStyle name="40% - Accent1 3 3 3 2" xfId="2258" xr:uid="{00000000-0005-0000-0000-0000FC070000}"/>
    <cellStyle name="40% - Accent1 3 3 3 2 2" xfId="4150" xr:uid="{00000000-0005-0000-0000-0000FD070000}"/>
    <cellStyle name="40% - Accent1 3 3 3 2 3" xfId="4949" xr:uid="{00000000-0005-0000-0000-0000FE070000}"/>
    <cellStyle name="40% - Accent1 3 3 3 2 4" xfId="5579" xr:uid="{00000000-0005-0000-0000-0000FF070000}"/>
    <cellStyle name="40% - Accent1 3 3 3 3" xfId="3401" xr:uid="{00000000-0005-0000-0000-000000080000}"/>
    <cellStyle name="40% - Accent1 3 3 3 4" xfId="2512" xr:uid="{00000000-0005-0000-0000-000001080000}"/>
    <cellStyle name="40% - Accent1 3 3 3 5" xfId="2645" xr:uid="{00000000-0005-0000-0000-000002080000}"/>
    <cellStyle name="40% - Accent1 3 3 4" xfId="1897" xr:uid="{00000000-0005-0000-0000-000003080000}"/>
    <cellStyle name="40% - Accent1 3 3 4 2" xfId="3846" xr:uid="{00000000-0005-0000-0000-000004080000}"/>
    <cellStyle name="40% - Accent1 3 3 4 3" xfId="4688" xr:uid="{00000000-0005-0000-0000-000005080000}"/>
    <cellStyle name="40% - Accent1 3 3 4 4" xfId="5371" xr:uid="{00000000-0005-0000-0000-000006080000}"/>
    <cellStyle name="40% - Accent1 3 3 5" xfId="2702" xr:uid="{00000000-0005-0000-0000-000007080000}"/>
    <cellStyle name="40% - Accent1 3 3 6" xfId="2611" xr:uid="{00000000-0005-0000-0000-000008080000}"/>
    <cellStyle name="40% - Accent1 3 3 7" xfId="4028" xr:uid="{00000000-0005-0000-0000-000009080000}"/>
    <cellStyle name="40% - Accent1 3 4" xfId="890" xr:uid="{00000000-0005-0000-0000-00000A080000}"/>
    <cellStyle name="40% - Accent1 3 4 2" xfId="1357" xr:uid="{00000000-0005-0000-0000-00000B080000}"/>
    <cellStyle name="40% - Accent1 3 4 2 2" xfId="2303" xr:uid="{00000000-0005-0000-0000-00000C080000}"/>
    <cellStyle name="40% - Accent1 3 4 2 2 2" xfId="4195" xr:uid="{00000000-0005-0000-0000-00000D080000}"/>
    <cellStyle name="40% - Accent1 3 4 2 2 3" xfId="4994" xr:uid="{00000000-0005-0000-0000-00000E080000}"/>
    <cellStyle name="40% - Accent1 3 4 2 2 4" xfId="5624" xr:uid="{00000000-0005-0000-0000-00000F080000}"/>
    <cellStyle name="40% - Accent1 3 4 2 3" xfId="3447" xr:uid="{00000000-0005-0000-0000-000010080000}"/>
    <cellStyle name="40% - Accent1 3 4 2 4" xfId="4357" xr:uid="{00000000-0005-0000-0000-000011080000}"/>
    <cellStyle name="40% - Accent1 3 4 2 5" xfId="5156" xr:uid="{00000000-0005-0000-0000-000012080000}"/>
    <cellStyle name="40% - Accent1 3 4 3" xfId="1597" xr:uid="{00000000-0005-0000-0000-000013080000}"/>
    <cellStyle name="40% - Accent1 3 4 3 2" xfId="2390" xr:uid="{00000000-0005-0000-0000-000014080000}"/>
    <cellStyle name="40% - Accent1 3 4 3 2 2" xfId="4282" xr:uid="{00000000-0005-0000-0000-000015080000}"/>
    <cellStyle name="40% - Accent1 3 4 3 2 3" xfId="5081" xr:uid="{00000000-0005-0000-0000-000016080000}"/>
    <cellStyle name="40% - Accent1 3 4 3 2 4" xfId="5711" xr:uid="{00000000-0005-0000-0000-000017080000}"/>
    <cellStyle name="40% - Accent1 3 4 3 3" xfId="3623" xr:uid="{00000000-0005-0000-0000-000018080000}"/>
    <cellStyle name="40% - Accent1 3 4 3 4" xfId="4501" xr:uid="{00000000-0005-0000-0000-000019080000}"/>
    <cellStyle name="40% - Accent1 3 4 3 5" xfId="5243" xr:uid="{00000000-0005-0000-0000-00001A080000}"/>
    <cellStyle name="40% - Accent1 3 4 4" xfId="1925" xr:uid="{00000000-0005-0000-0000-00001B080000}"/>
    <cellStyle name="40% - Accent1 3 4 4 2" xfId="3874" xr:uid="{00000000-0005-0000-0000-00001C080000}"/>
    <cellStyle name="40% - Accent1 3 4 4 3" xfId="4716" xr:uid="{00000000-0005-0000-0000-00001D080000}"/>
    <cellStyle name="40% - Accent1 3 4 4 4" xfId="5399" xr:uid="{00000000-0005-0000-0000-00001E080000}"/>
    <cellStyle name="40% - Accent1 3 4 5" xfId="3018" xr:uid="{00000000-0005-0000-0000-00001F080000}"/>
    <cellStyle name="40% - Accent1 3 4 6" xfId="2770" xr:uid="{00000000-0005-0000-0000-000020080000}"/>
    <cellStyle name="40% - Accent1 3 4 7" xfId="2575" xr:uid="{00000000-0005-0000-0000-000021080000}"/>
    <cellStyle name="40% - Accent1 3 5" xfId="1062" xr:uid="{00000000-0005-0000-0000-000022080000}"/>
    <cellStyle name="40% - Accent1 3 5 2" xfId="1487" xr:uid="{00000000-0005-0000-0000-000023080000}"/>
    <cellStyle name="40% - Accent1 3 5 2 2" xfId="2365" xr:uid="{00000000-0005-0000-0000-000024080000}"/>
    <cellStyle name="40% - Accent1 3 5 2 2 2" xfId="4257" xr:uid="{00000000-0005-0000-0000-000025080000}"/>
    <cellStyle name="40% - Accent1 3 5 2 2 3" xfId="5056" xr:uid="{00000000-0005-0000-0000-000026080000}"/>
    <cellStyle name="40% - Accent1 3 5 2 2 4" xfId="5686" xr:uid="{00000000-0005-0000-0000-000027080000}"/>
    <cellStyle name="40% - Accent1 3 5 2 3" xfId="3550" xr:uid="{00000000-0005-0000-0000-000028080000}"/>
    <cellStyle name="40% - Accent1 3 5 2 4" xfId="4446" xr:uid="{00000000-0005-0000-0000-000029080000}"/>
    <cellStyle name="40% - Accent1 3 5 2 5" xfId="5218" xr:uid="{00000000-0005-0000-0000-00002A080000}"/>
    <cellStyle name="40% - Accent1 3 5 3" xfId="1720" xr:uid="{00000000-0005-0000-0000-00002B080000}"/>
    <cellStyle name="40% - Accent1 3 5 3 2" xfId="2445" xr:uid="{00000000-0005-0000-0000-00002C080000}"/>
    <cellStyle name="40% - Accent1 3 5 3 2 2" xfId="4337" xr:uid="{00000000-0005-0000-0000-00002D080000}"/>
    <cellStyle name="40% - Accent1 3 5 3 2 3" xfId="5136" xr:uid="{00000000-0005-0000-0000-00002E080000}"/>
    <cellStyle name="40% - Accent1 3 5 3 2 4" xfId="5766" xr:uid="{00000000-0005-0000-0000-00002F080000}"/>
    <cellStyle name="40% - Accent1 3 5 3 3" xfId="3712" xr:uid="{00000000-0005-0000-0000-000030080000}"/>
    <cellStyle name="40% - Accent1 3 5 3 4" xfId="4576" xr:uid="{00000000-0005-0000-0000-000031080000}"/>
    <cellStyle name="40% - Accent1 3 5 3 5" xfId="5298" xr:uid="{00000000-0005-0000-0000-000032080000}"/>
    <cellStyle name="40% - Accent1 3 5 4" xfId="2048" xr:uid="{00000000-0005-0000-0000-000033080000}"/>
    <cellStyle name="40% - Accent1 3 5 4 2" xfId="3967" xr:uid="{00000000-0005-0000-0000-000034080000}"/>
    <cellStyle name="40% - Accent1 3 5 4 3" xfId="4795" xr:uid="{00000000-0005-0000-0000-000035080000}"/>
    <cellStyle name="40% - Accent1 3 5 4 4" xfId="5454" xr:uid="{00000000-0005-0000-0000-000036080000}"/>
    <cellStyle name="40% - Accent1 3 5 5" xfId="3172" xr:uid="{00000000-0005-0000-0000-000037080000}"/>
    <cellStyle name="40% - Accent1 3 5 6" xfId="2721" xr:uid="{00000000-0005-0000-0000-000038080000}"/>
    <cellStyle name="40% - Accent1 3 5 7" xfId="2592" xr:uid="{00000000-0005-0000-0000-000039080000}"/>
    <cellStyle name="40% - Accent1 3 6" xfId="1106" xr:uid="{00000000-0005-0000-0000-00003A080000}"/>
    <cellStyle name="40% - Accent1 3 6 2" xfId="1529" xr:uid="{00000000-0005-0000-0000-00003B080000}"/>
    <cellStyle name="40% - Accent1 3 6 2 2" xfId="2372" xr:uid="{00000000-0005-0000-0000-00003C080000}"/>
    <cellStyle name="40% - Accent1 3 6 2 2 2" xfId="4264" xr:uid="{00000000-0005-0000-0000-00003D080000}"/>
    <cellStyle name="40% - Accent1 3 6 2 2 3" xfId="5063" xr:uid="{00000000-0005-0000-0000-00003E080000}"/>
    <cellStyle name="40% - Accent1 3 6 2 2 4" xfId="5693" xr:uid="{00000000-0005-0000-0000-00003F080000}"/>
    <cellStyle name="40% - Accent1 3 6 2 3" xfId="3577" xr:uid="{00000000-0005-0000-0000-000040080000}"/>
    <cellStyle name="40% - Accent1 3 6 2 4" xfId="4465" xr:uid="{00000000-0005-0000-0000-000041080000}"/>
    <cellStyle name="40% - Accent1 3 6 2 5" xfId="5225" xr:uid="{00000000-0005-0000-0000-000042080000}"/>
    <cellStyle name="40% - Accent1 3 6 3" xfId="1761" xr:uid="{00000000-0005-0000-0000-000043080000}"/>
    <cellStyle name="40% - Accent1 3 6 3 2" xfId="2451" xr:uid="{00000000-0005-0000-0000-000044080000}"/>
    <cellStyle name="40% - Accent1 3 6 3 2 2" xfId="4343" xr:uid="{00000000-0005-0000-0000-000045080000}"/>
    <cellStyle name="40% - Accent1 3 6 3 2 3" xfId="5142" xr:uid="{00000000-0005-0000-0000-000046080000}"/>
    <cellStyle name="40% - Accent1 3 6 3 2 4" xfId="5772" xr:uid="{00000000-0005-0000-0000-000047080000}"/>
    <cellStyle name="40% - Accent1 3 6 3 3" xfId="3739" xr:uid="{00000000-0005-0000-0000-000048080000}"/>
    <cellStyle name="40% - Accent1 3 6 3 4" xfId="4594" xr:uid="{00000000-0005-0000-0000-000049080000}"/>
    <cellStyle name="40% - Accent1 3 6 3 5" xfId="5304" xr:uid="{00000000-0005-0000-0000-00004A080000}"/>
    <cellStyle name="40% - Accent1 3 6 4" xfId="2089" xr:uid="{00000000-0005-0000-0000-00004B080000}"/>
    <cellStyle name="40% - Accent1 3 6 4 2" xfId="3997" xr:uid="{00000000-0005-0000-0000-00004C080000}"/>
    <cellStyle name="40% - Accent1 3 6 4 3" xfId="4813" xr:uid="{00000000-0005-0000-0000-00004D080000}"/>
    <cellStyle name="40% - Accent1 3 6 4 4" xfId="5460" xr:uid="{00000000-0005-0000-0000-00004E080000}"/>
    <cellStyle name="40% - Accent1 3 6 5" xfId="3216" xr:uid="{00000000-0005-0000-0000-00004F080000}"/>
    <cellStyle name="40% - Accent1 3 6 6" xfId="3488" xr:uid="{00000000-0005-0000-0000-000050080000}"/>
    <cellStyle name="40% - Accent1 3 6 7" xfId="4392" xr:uid="{00000000-0005-0000-0000-000051080000}"/>
    <cellStyle name="40% - Accent1 3 7" xfId="1174" xr:uid="{00000000-0005-0000-0000-000052080000}"/>
    <cellStyle name="40% - Accent1 3 7 2" xfId="2156" xr:uid="{00000000-0005-0000-0000-000053080000}"/>
    <cellStyle name="40% - Accent1 3 7 2 2" xfId="4048" xr:uid="{00000000-0005-0000-0000-000054080000}"/>
    <cellStyle name="40% - Accent1 3 7 2 3" xfId="4847" xr:uid="{00000000-0005-0000-0000-000055080000}"/>
    <cellStyle name="40% - Accent1 3 7 2 4" xfId="5477" xr:uid="{00000000-0005-0000-0000-000056080000}"/>
    <cellStyle name="40% - Accent1 3 7 3" xfId="3283" xr:uid="{00000000-0005-0000-0000-000057080000}"/>
    <cellStyle name="40% - Accent1 3 7 4" xfId="3477" xr:uid="{00000000-0005-0000-0000-000058080000}"/>
    <cellStyle name="40% - Accent1 3 7 5" xfId="4387" xr:uid="{00000000-0005-0000-0000-000059080000}"/>
    <cellStyle name="40% - Accent1 3 8" xfId="1324" xr:uid="{00000000-0005-0000-0000-00005A080000}"/>
    <cellStyle name="40% - Accent1 3 8 2" xfId="2272" xr:uid="{00000000-0005-0000-0000-00005B080000}"/>
    <cellStyle name="40% - Accent1 3 8 2 2" xfId="4164" xr:uid="{00000000-0005-0000-0000-00005C080000}"/>
    <cellStyle name="40% - Accent1 3 8 2 3" xfId="4963" xr:uid="{00000000-0005-0000-0000-00005D080000}"/>
    <cellStyle name="40% - Accent1 3 8 2 4" xfId="5593" xr:uid="{00000000-0005-0000-0000-00005E080000}"/>
    <cellStyle name="40% - Accent1 3 8 3" xfId="3416" xr:uid="{00000000-0005-0000-0000-00005F080000}"/>
    <cellStyle name="40% - Accent1 3 8 4" xfId="2497" xr:uid="{00000000-0005-0000-0000-000060080000}"/>
    <cellStyle name="40% - Accent1 3 8 5" xfId="2864" xr:uid="{00000000-0005-0000-0000-000061080000}"/>
    <cellStyle name="40% - Accent1 3 9" xfId="1828" xr:uid="{00000000-0005-0000-0000-000062080000}"/>
    <cellStyle name="40% - Accent1 3 9 2" xfId="3787" xr:uid="{00000000-0005-0000-0000-000063080000}"/>
    <cellStyle name="40% - Accent1 3 9 3" xfId="4630" xr:uid="{00000000-0005-0000-0000-000064080000}"/>
    <cellStyle name="40% - Accent1 3 9 4" xfId="5320" xr:uid="{00000000-0005-0000-0000-000065080000}"/>
    <cellStyle name="40% - Accent1 4" xfId="418" xr:uid="{00000000-0005-0000-0000-000066080000}"/>
    <cellStyle name="40% - Accent1 5" xfId="6036" xr:uid="{00000000-0005-0000-0000-000067080000}"/>
    <cellStyle name="40% - Accent1 6" xfId="6460" xr:uid="{00000000-0005-0000-0000-000068080000}"/>
    <cellStyle name="40% - Accent1 7" xfId="6609" xr:uid="{00000000-0005-0000-0000-000069080000}"/>
    <cellStyle name="40% - Accent1 8" xfId="6739" xr:uid="{00000000-0005-0000-0000-00006A080000}"/>
    <cellStyle name="40% - Accent1 9" xfId="5907" xr:uid="{00000000-0005-0000-0000-00006B080000}"/>
    <cellStyle name="40% - Accent2 10" xfId="6237" xr:uid="{00000000-0005-0000-0000-00006C080000}"/>
    <cellStyle name="40% - Accent2 11" xfId="6856" xr:uid="{00000000-0005-0000-0000-00006D080000}"/>
    <cellStyle name="40% - Accent2 12" xfId="6917" xr:uid="{00000000-0005-0000-0000-00006E080000}"/>
    <cellStyle name="40% - Accent2 13" xfId="6772" xr:uid="{00000000-0005-0000-0000-00006F080000}"/>
    <cellStyle name="40% - Accent2 2" xfId="193" xr:uid="{00000000-0005-0000-0000-000070080000}"/>
    <cellStyle name="40% - Accent2 2 10" xfId="2475" xr:uid="{00000000-0005-0000-0000-000071080000}"/>
    <cellStyle name="40% - Accent2 2 11" xfId="2928" xr:uid="{00000000-0005-0000-0000-000072080000}"/>
    <cellStyle name="40% - Accent2 2 12" xfId="3710" xr:uid="{00000000-0005-0000-0000-000073080000}"/>
    <cellStyle name="40% - Accent2 2 13" xfId="404" xr:uid="{00000000-0005-0000-0000-000074080000}"/>
    <cellStyle name="40% - Accent2 2 14" xfId="6019" xr:uid="{00000000-0005-0000-0000-000075080000}"/>
    <cellStyle name="40% - Accent2 2 15" xfId="6764" xr:uid="{00000000-0005-0000-0000-000076080000}"/>
    <cellStyle name="40% - Accent2 2 16" xfId="6851" xr:uid="{00000000-0005-0000-0000-000077080000}"/>
    <cellStyle name="40% - Accent2 2 17" xfId="6846" xr:uid="{00000000-0005-0000-0000-000078080000}"/>
    <cellStyle name="40% - Accent2 2 18" xfId="6035" xr:uid="{00000000-0005-0000-0000-000079080000}"/>
    <cellStyle name="40% - Accent2 2 19" xfId="6583" xr:uid="{00000000-0005-0000-0000-00007A080000}"/>
    <cellStyle name="40% - Accent2 2 2" xfId="194" xr:uid="{00000000-0005-0000-0000-00007B080000}"/>
    <cellStyle name="40% - Accent2 2 2 2" xfId="1248" xr:uid="{00000000-0005-0000-0000-00007C080000}"/>
    <cellStyle name="40% - Accent2 2 2 2 2" xfId="2202" xr:uid="{00000000-0005-0000-0000-00007D080000}"/>
    <cellStyle name="40% - Accent2 2 2 2 2 2" xfId="4094" xr:uid="{00000000-0005-0000-0000-00007E080000}"/>
    <cellStyle name="40% - Accent2 2 2 2 2 3" xfId="4893" xr:uid="{00000000-0005-0000-0000-00007F080000}"/>
    <cellStyle name="40% - Accent2 2 2 2 2 4" xfId="5523" xr:uid="{00000000-0005-0000-0000-000080080000}"/>
    <cellStyle name="40% - Accent2 2 2 2 3" xfId="3342" xr:uid="{00000000-0005-0000-0000-000081080000}"/>
    <cellStyle name="40% - Accent2 2 2 2 4" xfId="3604" xr:uid="{00000000-0005-0000-0000-000082080000}"/>
    <cellStyle name="40% - Accent2 2 2 2 5" xfId="4482" xr:uid="{00000000-0005-0000-0000-000083080000}"/>
    <cellStyle name="40% - Accent2 2 2 3" xfId="1205" xr:uid="{00000000-0005-0000-0000-000084080000}"/>
    <cellStyle name="40% - Accent2 2 2 3 2" xfId="2176" xr:uid="{00000000-0005-0000-0000-000085080000}"/>
    <cellStyle name="40% - Accent2 2 2 3 2 2" xfId="4068" xr:uid="{00000000-0005-0000-0000-000086080000}"/>
    <cellStyle name="40% - Accent2 2 2 3 2 3" xfId="4867" xr:uid="{00000000-0005-0000-0000-000087080000}"/>
    <cellStyle name="40% - Accent2 2 2 3 2 4" xfId="5497" xr:uid="{00000000-0005-0000-0000-000088080000}"/>
    <cellStyle name="40% - Accent2 2 2 3 3" xfId="3307" xr:uid="{00000000-0005-0000-0000-000089080000}"/>
    <cellStyle name="40% - Accent2 2 2 3 4" xfId="4019" xr:uid="{00000000-0005-0000-0000-00008A080000}"/>
    <cellStyle name="40% - Accent2 2 2 3 5" xfId="4824" xr:uid="{00000000-0005-0000-0000-00008B080000}"/>
    <cellStyle name="40% - Accent2 2 2 4" xfId="1873" xr:uid="{00000000-0005-0000-0000-00008C080000}"/>
    <cellStyle name="40% - Accent2 2 2 4 2" xfId="3822" xr:uid="{00000000-0005-0000-0000-00008D080000}"/>
    <cellStyle name="40% - Accent2 2 2 4 3" xfId="4664" xr:uid="{00000000-0005-0000-0000-00008E080000}"/>
    <cellStyle name="40% - Accent2 2 2 4 4" xfId="5347" xr:uid="{00000000-0005-0000-0000-00008F080000}"/>
    <cellStyle name="40% - Accent2 2 2 5" xfId="2669" xr:uid="{00000000-0005-0000-0000-000090080000}"/>
    <cellStyle name="40% - Accent2 2 2 6" xfId="2806" xr:uid="{00000000-0005-0000-0000-000091080000}"/>
    <cellStyle name="40% - Accent2 2 2 7" xfId="3674" xr:uid="{00000000-0005-0000-0000-000092080000}"/>
    <cellStyle name="40% - Accent2 2 20" xfId="6185" xr:uid="{00000000-0005-0000-0000-000093080000}"/>
    <cellStyle name="40% - Accent2 2 21" xfId="6578" xr:uid="{00000000-0005-0000-0000-000094080000}"/>
    <cellStyle name="40% - Accent2 2 22" xfId="6733" xr:uid="{00000000-0005-0000-0000-000095080000}"/>
    <cellStyle name="40% - Accent2 2 3" xfId="415" xr:uid="{00000000-0005-0000-0000-000096080000}"/>
    <cellStyle name="40% - Accent2 2 3 2" xfId="1274" xr:uid="{00000000-0005-0000-0000-000097080000}"/>
    <cellStyle name="40% - Accent2 2 3 2 2" xfId="2228" xr:uid="{00000000-0005-0000-0000-000098080000}"/>
    <cellStyle name="40% - Accent2 2 3 2 2 2" xfId="4120" xr:uid="{00000000-0005-0000-0000-000099080000}"/>
    <cellStyle name="40% - Accent2 2 3 2 2 3" xfId="4919" xr:uid="{00000000-0005-0000-0000-00009A080000}"/>
    <cellStyle name="40% - Accent2 2 3 2 2 4" xfId="5549" xr:uid="{00000000-0005-0000-0000-00009B080000}"/>
    <cellStyle name="40% - Accent2 2 3 2 3" xfId="3368" xr:uid="{00000000-0005-0000-0000-00009C080000}"/>
    <cellStyle name="40% - Accent2 2 3 2 4" xfId="3486" xr:uid="{00000000-0005-0000-0000-00009D080000}"/>
    <cellStyle name="40% - Accent2 2 3 2 5" xfId="4391" xr:uid="{00000000-0005-0000-0000-00009E080000}"/>
    <cellStyle name="40% - Accent2 2 3 3" xfId="1309" xr:uid="{00000000-0005-0000-0000-00009F080000}"/>
    <cellStyle name="40% - Accent2 2 3 3 2" xfId="2259" xr:uid="{00000000-0005-0000-0000-0000A0080000}"/>
    <cellStyle name="40% - Accent2 2 3 3 2 2" xfId="4151" xr:uid="{00000000-0005-0000-0000-0000A1080000}"/>
    <cellStyle name="40% - Accent2 2 3 3 2 3" xfId="4950" xr:uid="{00000000-0005-0000-0000-0000A2080000}"/>
    <cellStyle name="40% - Accent2 2 3 3 2 4" xfId="5580" xr:uid="{00000000-0005-0000-0000-0000A3080000}"/>
    <cellStyle name="40% - Accent2 2 3 3 3" xfId="3402" xr:uid="{00000000-0005-0000-0000-0000A4080000}"/>
    <cellStyle name="40% - Accent2 2 3 3 4" xfId="2511" xr:uid="{00000000-0005-0000-0000-0000A5080000}"/>
    <cellStyle name="40% - Accent2 2 3 3 5" xfId="2646" xr:uid="{00000000-0005-0000-0000-0000A6080000}"/>
    <cellStyle name="40% - Accent2 2 3 4" xfId="1896" xr:uid="{00000000-0005-0000-0000-0000A7080000}"/>
    <cellStyle name="40% - Accent2 2 3 4 2" xfId="3845" xr:uid="{00000000-0005-0000-0000-0000A8080000}"/>
    <cellStyle name="40% - Accent2 2 3 4 3" xfId="4687" xr:uid="{00000000-0005-0000-0000-0000A9080000}"/>
    <cellStyle name="40% - Accent2 2 3 4 4" xfId="5370" xr:uid="{00000000-0005-0000-0000-0000AA080000}"/>
    <cellStyle name="40% - Accent2 2 3 5" xfId="2701" xr:uid="{00000000-0005-0000-0000-0000AB080000}"/>
    <cellStyle name="40% - Accent2 2 3 6" xfId="2612" xr:uid="{00000000-0005-0000-0000-0000AC080000}"/>
    <cellStyle name="40% - Accent2 2 3 7" xfId="3767" xr:uid="{00000000-0005-0000-0000-0000AD080000}"/>
    <cellStyle name="40% - Accent2 2 4" xfId="891" xr:uid="{00000000-0005-0000-0000-0000AE080000}"/>
    <cellStyle name="40% - Accent2 2 4 2" xfId="1358" xr:uid="{00000000-0005-0000-0000-0000AF080000}"/>
    <cellStyle name="40% - Accent2 2 4 2 2" xfId="2304" xr:uid="{00000000-0005-0000-0000-0000B0080000}"/>
    <cellStyle name="40% - Accent2 2 4 2 2 2" xfId="4196" xr:uid="{00000000-0005-0000-0000-0000B1080000}"/>
    <cellStyle name="40% - Accent2 2 4 2 2 3" xfId="4995" xr:uid="{00000000-0005-0000-0000-0000B2080000}"/>
    <cellStyle name="40% - Accent2 2 4 2 2 4" xfId="5625" xr:uid="{00000000-0005-0000-0000-0000B3080000}"/>
    <cellStyle name="40% - Accent2 2 4 2 3" xfId="3448" xr:uid="{00000000-0005-0000-0000-0000B4080000}"/>
    <cellStyle name="40% - Accent2 2 4 2 4" xfId="4358" xr:uid="{00000000-0005-0000-0000-0000B5080000}"/>
    <cellStyle name="40% - Accent2 2 4 2 5" xfId="5157" xr:uid="{00000000-0005-0000-0000-0000B6080000}"/>
    <cellStyle name="40% - Accent2 2 4 3" xfId="1598" xr:uid="{00000000-0005-0000-0000-0000B7080000}"/>
    <cellStyle name="40% - Accent2 2 4 3 2" xfId="2391" xr:uid="{00000000-0005-0000-0000-0000B8080000}"/>
    <cellStyle name="40% - Accent2 2 4 3 2 2" xfId="4283" xr:uid="{00000000-0005-0000-0000-0000B9080000}"/>
    <cellStyle name="40% - Accent2 2 4 3 2 3" xfId="5082" xr:uid="{00000000-0005-0000-0000-0000BA080000}"/>
    <cellStyle name="40% - Accent2 2 4 3 2 4" xfId="5712" xr:uid="{00000000-0005-0000-0000-0000BB080000}"/>
    <cellStyle name="40% - Accent2 2 4 3 3" xfId="3624" xr:uid="{00000000-0005-0000-0000-0000BC080000}"/>
    <cellStyle name="40% - Accent2 2 4 3 4" xfId="4502" xr:uid="{00000000-0005-0000-0000-0000BD080000}"/>
    <cellStyle name="40% - Accent2 2 4 3 5" xfId="5244" xr:uid="{00000000-0005-0000-0000-0000BE080000}"/>
    <cellStyle name="40% - Accent2 2 4 4" xfId="1926" xr:uid="{00000000-0005-0000-0000-0000BF080000}"/>
    <cellStyle name="40% - Accent2 2 4 4 2" xfId="3875" xr:uid="{00000000-0005-0000-0000-0000C0080000}"/>
    <cellStyle name="40% - Accent2 2 4 4 3" xfId="4717" xr:uid="{00000000-0005-0000-0000-0000C1080000}"/>
    <cellStyle name="40% - Accent2 2 4 4 4" xfId="5400" xr:uid="{00000000-0005-0000-0000-0000C2080000}"/>
    <cellStyle name="40% - Accent2 2 4 5" xfId="3019" xr:uid="{00000000-0005-0000-0000-0000C3080000}"/>
    <cellStyle name="40% - Accent2 2 4 6" xfId="2765" xr:uid="{00000000-0005-0000-0000-0000C4080000}"/>
    <cellStyle name="40% - Accent2 2 4 7" xfId="2577" xr:uid="{00000000-0005-0000-0000-0000C5080000}"/>
    <cellStyle name="40% - Accent2 2 5" xfId="1027" xr:uid="{00000000-0005-0000-0000-0000C6080000}"/>
    <cellStyle name="40% - Accent2 2 5 2" xfId="1453" xr:uid="{00000000-0005-0000-0000-0000C7080000}"/>
    <cellStyle name="40% - Accent2 2 5 2 2" xfId="2350" xr:uid="{00000000-0005-0000-0000-0000C8080000}"/>
    <cellStyle name="40% - Accent2 2 5 2 2 2" xfId="4242" xr:uid="{00000000-0005-0000-0000-0000C9080000}"/>
    <cellStyle name="40% - Accent2 2 5 2 2 3" xfId="5041" xr:uid="{00000000-0005-0000-0000-0000CA080000}"/>
    <cellStyle name="40% - Accent2 2 5 2 2 4" xfId="5671" xr:uid="{00000000-0005-0000-0000-0000CB080000}"/>
    <cellStyle name="40% - Accent2 2 5 2 3" xfId="3525" xr:uid="{00000000-0005-0000-0000-0000CC080000}"/>
    <cellStyle name="40% - Accent2 2 5 2 4" xfId="4423" xr:uid="{00000000-0005-0000-0000-0000CD080000}"/>
    <cellStyle name="40% - Accent2 2 5 2 5" xfId="5203" xr:uid="{00000000-0005-0000-0000-0000CE080000}"/>
    <cellStyle name="40% - Accent2 2 5 3" xfId="1689" xr:uid="{00000000-0005-0000-0000-0000CF080000}"/>
    <cellStyle name="40% - Accent2 2 5 3 2" xfId="2433" xr:uid="{00000000-0005-0000-0000-0000D0080000}"/>
    <cellStyle name="40% - Accent2 2 5 3 2 2" xfId="4325" xr:uid="{00000000-0005-0000-0000-0000D1080000}"/>
    <cellStyle name="40% - Accent2 2 5 3 2 3" xfId="5124" xr:uid="{00000000-0005-0000-0000-0000D2080000}"/>
    <cellStyle name="40% - Accent2 2 5 3 2 4" xfId="5754" xr:uid="{00000000-0005-0000-0000-0000D3080000}"/>
    <cellStyle name="40% - Accent2 2 5 3 3" xfId="3690" xr:uid="{00000000-0005-0000-0000-0000D4080000}"/>
    <cellStyle name="40% - Accent2 2 5 3 4" xfId="4559" xr:uid="{00000000-0005-0000-0000-0000D5080000}"/>
    <cellStyle name="40% - Accent2 2 5 3 5" xfId="5286" xr:uid="{00000000-0005-0000-0000-0000D6080000}"/>
    <cellStyle name="40% - Accent2 2 5 4" xfId="2017" xr:uid="{00000000-0005-0000-0000-0000D7080000}"/>
    <cellStyle name="40% - Accent2 2 5 4 2" xfId="3946" xr:uid="{00000000-0005-0000-0000-0000D8080000}"/>
    <cellStyle name="40% - Accent2 2 5 4 3" xfId="4777" xr:uid="{00000000-0005-0000-0000-0000D9080000}"/>
    <cellStyle name="40% - Accent2 2 5 4 4" xfId="5442" xr:uid="{00000000-0005-0000-0000-0000DA080000}"/>
    <cellStyle name="40% - Accent2 2 5 5" xfId="3138" xr:uid="{00000000-0005-0000-0000-0000DB080000}"/>
    <cellStyle name="40% - Accent2 2 5 6" xfId="3552" xr:uid="{00000000-0005-0000-0000-0000DC080000}"/>
    <cellStyle name="40% - Accent2 2 5 7" xfId="4448" xr:uid="{00000000-0005-0000-0000-0000DD080000}"/>
    <cellStyle name="40% - Accent2 2 6" xfId="908" xr:uid="{00000000-0005-0000-0000-0000DE080000}"/>
    <cellStyle name="40% - Accent2 2 6 2" xfId="1372" xr:uid="{00000000-0005-0000-0000-0000DF080000}"/>
    <cellStyle name="40% - Accent2 2 6 2 2" xfId="2318" xr:uid="{00000000-0005-0000-0000-0000E0080000}"/>
    <cellStyle name="40% - Accent2 2 6 2 2 2" xfId="4210" xr:uid="{00000000-0005-0000-0000-0000E1080000}"/>
    <cellStyle name="40% - Accent2 2 6 2 2 3" xfId="5009" xr:uid="{00000000-0005-0000-0000-0000E2080000}"/>
    <cellStyle name="40% - Accent2 2 6 2 2 4" xfId="5639" xr:uid="{00000000-0005-0000-0000-0000E3080000}"/>
    <cellStyle name="40% - Accent2 2 6 2 3" xfId="3462" xr:uid="{00000000-0005-0000-0000-0000E4080000}"/>
    <cellStyle name="40% - Accent2 2 6 2 4" xfId="4372" xr:uid="{00000000-0005-0000-0000-0000E5080000}"/>
    <cellStyle name="40% - Accent2 2 6 2 5" xfId="5171" xr:uid="{00000000-0005-0000-0000-0000E6080000}"/>
    <cellStyle name="40% - Accent2 2 6 3" xfId="1611" xr:uid="{00000000-0005-0000-0000-0000E7080000}"/>
    <cellStyle name="40% - Accent2 2 6 3 2" xfId="2404" xr:uid="{00000000-0005-0000-0000-0000E8080000}"/>
    <cellStyle name="40% - Accent2 2 6 3 2 2" xfId="4296" xr:uid="{00000000-0005-0000-0000-0000E9080000}"/>
    <cellStyle name="40% - Accent2 2 6 3 2 3" xfId="5095" xr:uid="{00000000-0005-0000-0000-0000EA080000}"/>
    <cellStyle name="40% - Accent2 2 6 3 2 4" xfId="5725" xr:uid="{00000000-0005-0000-0000-0000EB080000}"/>
    <cellStyle name="40% - Accent2 2 6 3 3" xfId="3637" xr:uid="{00000000-0005-0000-0000-0000EC080000}"/>
    <cellStyle name="40% - Accent2 2 6 3 4" xfId="4515" xr:uid="{00000000-0005-0000-0000-0000ED080000}"/>
    <cellStyle name="40% - Accent2 2 6 3 5" xfId="5257" xr:uid="{00000000-0005-0000-0000-0000EE080000}"/>
    <cellStyle name="40% - Accent2 2 6 4" xfId="1939" xr:uid="{00000000-0005-0000-0000-0000EF080000}"/>
    <cellStyle name="40% - Accent2 2 6 4 2" xfId="3888" xr:uid="{00000000-0005-0000-0000-0000F0080000}"/>
    <cellStyle name="40% - Accent2 2 6 4 3" xfId="4730" xr:uid="{00000000-0005-0000-0000-0000F1080000}"/>
    <cellStyle name="40% - Accent2 2 6 4 4" xfId="5413" xr:uid="{00000000-0005-0000-0000-0000F2080000}"/>
    <cellStyle name="40% - Accent2 2 6 5" xfId="3035" xr:uid="{00000000-0005-0000-0000-0000F3080000}"/>
    <cellStyle name="40% - Accent2 2 6 6" xfId="3742" xr:uid="{00000000-0005-0000-0000-0000F4080000}"/>
    <cellStyle name="40% - Accent2 2 6 7" xfId="4597" xr:uid="{00000000-0005-0000-0000-0000F5080000}"/>
    <cellStyle name="40% - Accent2 2 7" xfId="1175" xr:uid="{00000000-0005-0000-0000-0000F6080000}"/>
    <cellStyle name="40% - Accent2 2 7 2" xfId="2157" xr:uid="{00000000-0005-0000-0000-0000F7080000}"/>
    <cellStyle name="40% - Accent2 2 7 2 2" xfId="4049" xr:uid="{00000000-0005-0000-0000-0000F8080000}"/>
    <cellStyle name="40% - Accent2 2 7 2 3" xfId="4848" xr:uid="{00000000-0005-0000-0000-0000F9080000}"/>
    <cellStyle name="40% - Accent2 2 7 2 4" xfId="5478" xr:uid="{00000000-0005-0000-0000-0000FA080000}"/>
    <cellStyle name="40% - Accent2 2 7 3" xfId="3284" xr:uid="{00000000-0005-0000-0000-0000FB080000}"/>
    <cellStyle name="40% - Accent2 2 7 4" xfId="2972" xr:uid="{00000000-0005-0000-0000-0000FC080000}"/>
    <cellStyle name="40% - Accent2 2 7 5" xfId="2911" xr:uid="{00000000-0005-0000-0000-0000FD080000}"/>
    <cellStyle name="40% - Accent2 2 8" xfId="1323" xr:uid="{00000000-0005-0000-0000-0000FE080000}"/>
    <cellStyle name="40% - Accent2 2 8 2" xfId="2271" xr:uid="{00000000-0005-0000-0000-0000FF080000}"/>
    <cellStyle name="40% - Accent2 2 8 2 2" xfId="4163" xr:uid="{00000000-0005-0000-0000-000000090000}"/>
    <cellStyle name="40% - Accent2 2 8 2 3" xfId="4962" xr:uid="{00000000-0005-0000-0000-000001090000}"/>
    <cellStyle name="40% - Accent2 2 8 2 4" xfId="5592" xr:uid="{00000000-0005-0000-0000-000002090000}"/>
    <cellStyle name="40% - Accent2 2 8 3" xfId="3415" xr:uid="{00000000-0005-0000-0000-000003090000}"/>
    <cellStyle name="40% - Accent2 2 8 4" xfId="2498" xr:uid="{00000000-0005-0000-0000-000004090000}"/>
    <cellStyle name="40% - Accent2 2 8 5" xfId="2856" xr:uid="{00000000-0005-0000-0000-000005090000}"/>
    <cellStyle name="40% - Accent2 2 9" xfId="1829" xr:uid="{00000000-0005-0000-0000-000006090000}"/>
    <cellStyle name="40% - Accent2 2 9 2" xfId="3788" xr:uid="{00000000-0005-0000-0000-000007090000}"/>
    <cellStyle name="40% - Accent2 2 9 3" xfId="4631" xr:uid="{00000000-0005-0000-0000-000008090000}"/>
    <cellStyle name="40% - Accent2 2 9 4" xfId="5321" xr:uid="{00000000-0005-0000-0000-000009090000}"/>
    <cellStyle name="40% - Accent2 3" xfId="195" xr:uid="{00000000-0005-0000-0000-00000A090000}"/>
    <cellStyle name="40% - Accent2 3 10" xfId="2476" xr:uid="{00000000-0005-0000-0000-00000B090000}"/>
    <cellStyle name="40% - Accent2 3 11" xfId="2923" xr:uid="{00000000-0005-0000-0000-00000C090000}"/>
    <cellStyle name="40% - Accent2 3 12" xfId="4022" xr:uid="{00000000-0005-0000-0000-00000D090000}"/>
    <cellStyle name="40% - Accent2 3 2" xfId="373" xr:uid="{00000000-0005-0000-0000-00000E090000}"/>
    <cellStyle name="40% - Accent2 3 2 2" xfId="1249" xr:uid="{00000000-0005-0000-0000-00000F090000}"/>
    <cellStyle name="40% - Accent2 3 2 2 2" xfId="2203" xr:uid="{00000000-0005-0000-0000-000010090000}"/>
    <cellStyle name="40% - Accent2 3 2 2 2 2" xfId="4095" xr:uid="{00000000-0005-0000-0000-000011090000}"/>
    <cellStyle name="40% - Accent2 3 2 2 2 3" xfId="4894" xr:uid="{00000000-0005-0000-0000-000012090000}"/>
    <cellStyle name="40% - Accent2 3 2 2 2 4" xfId="5524" xr:uid="{00000000-0005-0000-0000-000013090000}"/>
    <cellStyle name="40% - Accent2 3 2 2 3" xfId="3343" xr:uid="{00000000-0005-0000-0000-000014090000}"/>
    <cellStyle name="40% - Accent2 3 2 2 4" xfId="4005" xr:uid="{00000000-0005-0000-0000-000015090000}"/>
    <cellStyle name="40% - Accent2 3 2 2 5" xfId="4817" xr:uid="{00000000-0005-0000-0000-000016090000}"/>
    <cellStyle name="40% - Accent2 3 2 3" xfId="1204" xr:uid="{00000000-0005-0000-0000-000017090000}"/>
    <cellStyle name="40% - Accent2 3 2 3 2" xfId="2175" xr:uid="{00000000-0005-0000-0000-000018090000}"/>
    <cellStyle name="40% - Accent2 3 2 3 2 2" xfId="4067" xr:uid="{00000000-0005-0000-0000-000019090000}"/>
    <cellStyle name="40% - Accent2 3 2 3 2 3" xfId="4866" xr:uid="{00000000-0005-0000-0000-00001A090000}"/>
    <cellStyle name="40% - Accent2 3 2 3 2 4" xfId="5496" xr:uid="{00000000-0005-0000-0000-00001B090000}"/>
    <cellStyle name="40% - Accent2 3 2 3 3" xfId="3306" xr:uid="{00000000-0005-0000-0000-00001C090000}"/>
    <cellStyle name="40% - Accent2 3 2 3 4" xfId="2980" xr:uid="{00000000-0005-0000-0000-00001D090000}"/>
    <cellStyle name="40% - Accent2 3 2 3 5" xfId="2987" xr:uid="{00000000-0005-0000-0000-00001E090000}"/>
    <cellStyle name="40% - Accent2 3 2 4" xfId="1874" xr:uid="{00000000-0005-0000-0000-00001F090000}"/>
    <cellStyle name="40% - Accent2 3 2 4 2" xfId="3823" xr:uid="{00000000-0005-0000-0000-000020090000}"/>
    <cellStyle name="40% - Accent2 3 2 4 3" xfId="4665" xr:uid="{00000000-0005-0000-0000-000021090000}"/>
    <cellStyle name="40% - Accent2 3 2 4 4" xfId="5348" xr:uid="{00000000-0005-0000-0000-000022090000}"/>
    <cellStyle name="40% - Accent2 3 2 5" xfId="2670" xr:uid="{00000000-0005-0000-0000-000023090000}"/>
    <cellStyle name="40% - Accent2 3 2 6" xfId="2800" xr:uid="{00000000-0005-0000-0000-000024090000}"/>
    <cellStyle name="40% - Accent2 3 2 7" xfId="2904" xr:uid="{00000000-0005-0000-0000-000025090000}"/>
    <cellStyle name="40% - Accent2 3 3" xfId="414" xr:uid="{00000000-0005-0000-0000-000026090000}"/>
    <cellStyle name="40% - Accent2 3 3 2" xfId="1273" xr:uid="{00000000-0005-0000-0000-000027090000}"/>
    <cellStyle name="40% - Accent2 3 3 2 2" xfId="2227" xr:uid="{00000000-0005-0000-0000-000028090000}"/>
    <cellStyle name="40% - Accent2 3 3 2 2 2" xfId="4119" xr:uid="{00000000-0005-0000-0000-000029090000}"/>
    <cellStyle name="40% - Accent2 3 3 2 2 3" xfId="4918" xr:uid="{00000000-0005-0000-0000-00002A090000}"/>
    <cellStyle name="40% - Accent2 3 3 2 2 4" xfId="5548" xr:uid="{00000000-0005-0000-0000-00002B090000}"/>
    <cellStyle name="40% - Accent2 3 3 2 3" xfId="3367" xr:uid="{00000000-0005-0000-0000-00002C090000}"/>
    <cellStyle name="40% - Accent2 3 3 2 4" xfId="3657" xr:uid="{00000000-0005-0000-0000-00002D090000}"/>
    <cellStyle name="40% - Accent2 3 3 2 5" xfId="4532" xr:uid="{00000000-0005-0000-0000-00002E090000}"/>
    <cellStyle name="40% - Accent2 3 3 3" xfId="1310" xr:uid="{00000000-0005-0000-0000-00002F090000}"/>
    <cellStyle name="40% - Accent2 3 3 3 2" xfId="2260" xr:uid="{00000000-0005-0000-0000-000030090000}"/>
    <cellStyle name="40% - Accent2 3 3 3 2 2" xfId="4152" xr:uid="{00000000-0005-0000-0000-000031090000}"/>
    <cellStyle name="40% - Accent2 3 3 3 2 3" xfId="4951" xr:uid="{00000000-0005-0000-0000-000032090000}"/>
    <cellStyle name="40% - Accent2 3 3 3 2 4" xfId="5581" xr:uid="{00000000-0005-0000-0000-000033090000}"/>
    <cellStyle name="40% - Accent2 3 3 3 3" xfId="3403" xr:uid="{00000000-0005-0000-0000-000034090000}"/>
    <cellStyle name="40% - Accent2 3 3 3 4" xfId="2510" xr:uid="{00000000-0005-0000-0000-000035090000}"/>
    <cellStyle name="40% - Accent2 3 3 3 5" xfId="2647" xr:uid="{00000000-0005-0000-0000-000036090000}"/>
    <cellStyle name="40% - Accent2 3 3 4" xfId="1895" xr:uid="{00000000-0005-0000-0000-000037090000}"/>
    <cellStyle name="40% - Accent2 3 3 4 2" xfId="3844" xr:uid="{00000000-0005-0000-0000-000038090000}"/>
    <cellStyle name="40% - Accent2 3 3 4 3" xfId="4686" xr:uid="{00000000-0005-0000-0000-000039090000}"/>
    <cellStyle name="40% - Accent2 3 3 4 4" xfId="5369" xr:uid="{00000000-0005-0000-0000-00003A090000}"/>
    <cellStyle name="40% - Accent2 3 3 5" xfId="2700" xr:uid="{00000000-0005-0000-0000-00003B090000}"/>
    <cellStyle name="40% - Accent2 3 3 6" xfId="2613" xr:uid="{00000000-0005-0000-0000-00003C090000}"/>
    <cellStyle name="40% - Accent2 3 3 7" xfId="3602" xr:uid="{00000000-0005-0000-0000-00003D090000}"/>
    <cellStyle name="40% - Accent2 3 4" xfId="892" xr:uid="{00000000-0005-0000-0000-00003E090000}"/>
    <cellStyle name="40% - Accent2 3 4 2" xfId="1359" xr:uid="{00000000-0005-0000-0000-00003F090000}"/>
    <cellStyle name="40% - Accent2 3 4 2 2" xfId="2305" xr:uid="{00000000-0005-0000-0000-000040090000}"/>
    <cellStyle name="40% - Accent2 3 4 2 2 2" xfId="4197" xr:uid="{00000000-0005-0000-0000-000041090000}"/>
    <cellStyle name="40% - Accent2 3 4 2 2 3" xfId="4996" xr:uid="{00000000-0005-0000-0000-000042090000}"/>
    <cellStyle name="40% - Accent2 3 4 2 2 4" xfId="5626" xr:uid="{00000000-0005-0000-0000-000043090000}"/>
    <cellStyle name="40% - Accent2 3 4 2 3" xfId="3449" xr:uid="{00000000-0005-0000-0000-000044090000}"/>
    <cellStyle name="40% - Accent2 3 4 2 4" xfId="4359" xr:uid="{00000000-0005-0000-0000-000045090000}"/>
    <cellStyle name="40% - Accent2 3 4 2 5" xfId="5158" xr:uid="{00000000-0005-0000-0000-000046090000}"/>
    <cellStyle name="40% - Accent2 3 4 3" xfId="1599" xr:uid="{00000000-0005-0000-0000-000047090000}"/>
    <cellStyle name="40% - Accent2 3 4 3 2" xfId="2392" xr:uid="{00000000-0005-0000-0000-000048090000}"/>
    <cellStyle name="40% - Accent2 3 4 3 2 2" xfId="4284" xr:uid="{00000000-0005-0000-0000-000049090000}"/>
    <cellStyle name="40% - Accent2 3 4 3 2 3" xfId="5083" xr:uid="{00000000-0005-0000-0000-00004A090000}"/>
    <cellStyle name="40% - Accent2 3 4 3 2 4" xfId="5713" xr:uid="{00000000-0005-0000-0000-00004B090000}"/>
    <cellStyle name="40% - Accent2 3 4 3 3" xfId="3625" xr:uid="{00000000-0005-0000-0000-00004C090000}"/>
    <cellStyle name="40% - Accent2 3 4 3 4" xfId="4503" xr:uid="{00000000-0005-0000-0000-00004D090000}"/>
    <cellStyle name="40% - Accent2 3 4 3 5" xfId="5245" xr:uid="{00000000-0005-0000-0000-00004E090000}"/>
    <cellStyle name="40% - Accent2 3 4 4" xfId="1927" xr:uid="{00000000-0005-0000-0000-00004F090000}"/>
    <cellStyle name="40% - Accent2 3 4 4 2" xfId="3876" xr:uid="{00000000-0005-0000-0000-000050090000}"/>
    <cellStyle name="40% - Accent2 3 4 4 3" xfId="4718" xr:uid="{00000000-0005-0000-0000-000051090000}"/>
    <cellStyle name="40% - Accent2 3 4 4 4" xfId="5401" xr:uid="{00000000-0005-0000-0000-000052090000}"/>
    <cellStyle name="40% - Accent2 3 4 5" xfId="3020" xr:uid="{00000000-0005-0000-0000-000053090000}"/>
    <cellStyle name="40% - Accent2 3 4 6" xfId="2757" xr:uid="{00000000-0005-0000-0000-000054090000}"/>
    <cellStyle name="40% - Accent2 3 4 7" xfId="2581" xr:uid="{00000000-0005-0000-0000-000055090000}"/>
    <cellStyle name="40% - Accent2 3 5" xfId="1024" xr:uid="{00000000-0005-0000-0000-000056090000}"/>
    <cellStyle name="40% - Accent2 3 5 2" xfId="1450" xr:uid="{00000000-0005-0000-0000-000057090000}"/>
    <cellStyle name="40% - Accent2 3 5 2 2" xfId="2348" xr:uid="{00000000-0005-0000-0000-000058090000}"/>
    <cellStyle name="40% - Accent2 3 5 2 2 2" xfId="4240" xr:uid="{00000000-0005-0000-0000-000059090000}"/>
    <cellStyle name="40% - Accent2 3 5 2 2 3" xfId="5039" xr:uid="{00000000-0005-0000-0000-00005A090000}"/>
    <cellStyle name="40% - Accent2 3 5 2 2 4" xfId="5669" xr:uid="{00000000-0005-0000-0000-00005B090000}"/>
    <cellStyle name="40% - Accent2 3 5 2 3" xfId="3522" xr:uid="{00000000-0005-0000-0000-00005C090000}"/>
    <cellStyle name="40% - Accent2 3 5 2 4" xfId="4420" xr:uid="{00000000-0005-0000-0000-00005D090000}"/>
    <cellStyle name="40% - Accent2 3 5 2 5" xfId="5201" xr:uid="{00000000-0005-0000-0000-00005E090000}"/>
    <cellStyle name="40% - Accent2 3 5 3" xfId="1686" xr:uid="{00000000-0005-0000-0000-00005F090000}"/>
    <cellStyle name="40% - Accent2 3 5 3 2" xfId="2431" xr:uid="{00000000-0005-0000-0000-000060090000}"/>
    <cellStyle name="40% - Accent2 3 5 3 2 2" xfId="4323" xr:uid="{00000000-0005-0000-0000-000061090000}"/>
    <cellStyle name="40% - Accent2 3 5 3 2 3" xfId="5122" xr:uid="{00000000-0005-0000-0000-000062090000}"/>
    <cellStyle name="40% - Accent2 3 5 3 2 4" xfId="5752" xr:uid="{00000000-0005-0000-0000-000063090000}"/>
    <cellStyle name="40% - Accent2 3 5 3 3" xfId="3687" xr:uid="{00000000-0005-0000-0000-000064090000}"/>
    <cellStyle name="40% - Accent2 3 5 3 4" xfId="4556" xr:uid="{00000000-0005-0000-0000-000065090000}"/>
    <cellStyle name="40% - Accent2 3 5 3 5" xfId="5284" xr:uid="{00000000-0005-0000-0000-000066090000}"/>
    <cellStyle name="40% - Accent2 3 5 4" xfId="2014" xr:uid="{00000000-0005-0000-0000-000067090000}"/>
    <cellStyle name="40% - Accent2 3 5 4 2" xfId="3943" xr:uid="{00000000-0005-0000-0000-000068090000}"/>
    <cellStyle name="40% - Accent2 3 5 4 3" xfId="4774" xr:uid="{00000000-0005-0000-0000-000069090000}"/>
    <cellStyle name="40% - Accent2 3 5 4 4" xfId="5440" xr:uid="{00000000-0005-0000-0000-00006A090000}"/>
    <cellStyle name="40% - Accent2 3 5 5" xfId="3135" xr:uid="{00000000-0005-0000-0000-00006B090000}"/>
    <cellStyle name="40% - Accent2 3 5 6" xfId="3579" xr:uid="{00000000-0005-0000-0000-00006C090000}"/>
    <cellStyle name="40% - Accent2 3 5 7" xfId="4467" xr:uid="{00000000-0005-0000-0000-00006D090000}"/>
    <cellStyle name="40% - Accent2 3 6" xfId="909" xr:uid="{00000000-0005-0000-0000-00006E090000}"/>
    <cellStyle name="40% - Accent2 3 6 2" xfId="1373" xr:uid="{00000000-0005-0000-0000-00006F090000}"/>
    <cellStyle name="40% - Accent2 3 6 2 2" xfId="2319" xr:uid="{00000000-0005-0000-0000-000070090000}"/>
    <cellStyle name="40% - Accent2 3 6 2 2 2" xfId="4211" xr:uid="{00000000-0005-0000-0000-000071090000}"/>
    <cellStyle name="40% - Accent2 3 6 2 2 3" xfId="5010" xr:uid="{00000000-0005-0000-0000-000072090000}"/>
    <cellStyle name="40% - Accent2 3 6 2 2 4" xfId="5640" xr:uid="{00000000-0005-0000-0000-000073090000}"/>
    <cellStyle name="40% - Accent2 3 6 2 3" xfId="3463" xr:uid="{00000000-0005-0000-0000-000074090000}"/>
    <cellStyle name="40% - Accent2 3 6 2 4" xfId="4373" xr:uid="{00000000-0005-0000-0000-000075090000}"/>
    <cellStyle name="40% - Accent2 3 6 2 5" xfId="5172" xr:uid="{00000000-0005-0000-0000-000076090000}"/>
    <cellStyle name="40% - Accent2 3 6 3" xfId="1612" xr:uid="{00000000-0005-0000-0000-000077090000}"/>
    <cellStyle name="40% - Accent2 3 6 3 2" xfId="2405" xr:uid="{00000000-0005-0000-0000-000078090000}"/>
    <cellStyle name="40% - Accent2 3 6 3 2 2" xfId="4297" xr:uid="{00000000-0005-0000-0000-000079090000}"/>
    <cellStyle name="40% - Accent2 3 6 3 2 3" xfId="5096" xr:uid="{00000000-0005-0000-0000-00007A090000}"/>
    <cellStyle name="40% - Accent2 3 6 3 2 4" xfId="5726" xr:uid="{00000000-0005-0000-0000-00007B090000}"/>
    <cellStyle name="40% - Accent2 3 6 3 3" xfId="3638" xr:uid="{00000000-0005-0000-0000-00007C090000}"/>
    <cellStyle name="40% - Accent2 3 6 3 4" xfId="4516" xr:uid="{00000000-0005-0000-0000-00007D090000}"/>
    <cellStyle name="40% - Accent2 3 6 3 5" xfId="5258" xr:uid="{00000000-0005-0000-0000-00007E090000}"/>
    <cellStyle name="40% - Accent2 3 6 4" xfId="1940" xr:uid="{00000000-0005-0000-0000-00007F090000}"/>
    <cellStyle name="40% - Accent2 3 6 4 2" xfId="3889" xr:uid="{00000000-0005-0000-0000-000080090000}"/>
    <cellStyle name="40% - Accent2 3 6 4 3" xfId="4731" xr:uid="{00000000-0005-0000-0000-000081090000}"/>
    <cellStyle name="40% - Accent2 3 6 4 4" xfId="5414" xr:uid="{00000000-0005-0000-0000-000082090000}"/>
    <cellStyle name="40% - Accent2 3 6 5" xfId="3036" xr:uid="{00000000-0005-0000-0000-000083090000}"/>
    <cellStyle name="40% - Accent2 3 6 6" xfId="3580" xr:uid="{00000000-0005-0000-0000-000084090000}"/>
    <cellStyle name="40% - Accent2 3 6 7" xfId="4468" xr:uid="{00000000-0005-0000-0000-000085090000}"/>
    <cellStyle name="40% - Accent2 3 7" xfId="1176" xr:uid="{00000000-0005-0000-0000-000086090000}"/>
    <cellStyle name="40% - Accent2 3 7 2" xfId="2158" xr:uid="{00000000-0005-0000-0000-000087090000}"/>
    <cellStyle name="40% - Accent2 3 7 2 2" xfId="4050" xr:uid="{00000000-0005-0000-0000-000088090000}"/>
    <cellStyle name="40% - Accent2 3 7 2 3" xfId="4849" xr:uid="{00000000-0005-0000-0000-000089090000}"/>
    <cellStyle name="40% - Accent2 3 7 2 4" xfId="5479" xr:uid="{00000000-0005-0000-0000-00008A090000}"/>
    <cellStyle name="40% - Accent2 3 7 3" xfId="3285" xr:uid="{00000000-0005-0000-0000-00008B090000}"/>
    <cellStyle name="40% - Accent2 3 7 4" xfId="2984" xr:uid="{00000000-0005-0000-0000-00008C090000}"/>
    <cellStyle name="40% - Accent2 3 7 5" xfId="2853" xr:uid="{00000000-0005-0000-0000-00008D090000}"/>
    <cellStyle name="40% - Accent2 3 8" xfId="1321" xr:uid="{00000000-0005-0000-0000-00008E090000}"/>
    <cellStyle name="40% - Accent2 3 8 2" xfId="2270" xr:uid="{00000000-0005-0000-0000-00008F090000}"/>
    <cellStyle name="40% - Accent2 3 8 2 2" xfId="4162" xr:uid="{00000000-0005-0000-0000-000090090000}"/>
    <cellStyle name="40% - Accent2 3 8 2 3" xfId="4961" xr:uid="{00000000-0005-0000-0000-000091090000}"/>
    <cellStyle name="40% - Accent2 3 8 2 4" xfId="5591" xr:uid="{00000000-0005-0000-0000-000092090000}"/>
    <cellStyle name="40% - Accent2 3 8 3" xfId="3413" xr:uid="{00000000-0005-0000-0000-000093090000}"/>
    <cellStyle name="40% - Accent2 3 8 4" xfId="2500" xr:uid="{00000000-0005-0000-0000-000094090000}"/>
    <cellStyle name="40% - Accent2 3 8 5" xfId="2649" xr:uid="{00000000-0005-0000-0000-000095090000}"/>
    <cellStyle name="40% - Accent2 3 9" xfId="1830" xr:uid="{00000000-0005-0000-0000-000096090000}"/>
    <cellStyle name="40% - Accent2 3 9 2" xfId="3789" xr:uid="{00000000-0005-0000-0000-000097090000}"/>
    <cellStyle name="40% - Accent2 3 9 3" xfId="4632" xr:uid="{00000000-0005-0000-0000-000098090000}"/>
    <cellStyle name="40% - Accent2 3 9 4" xfId="5322" xr:uid="{00000000-0005-0000-0000-000099090000}"/>
    <cellStyle name="40% - Accent2 4" xfId="405" xr:uid="{00000000-0005-0000-0000-00009A090000}"/>
    <cellStyle name="40% - Accent2 5" xfId="6023" xr:uid="{00000000-0005-0000-0000-00009B090000}"/>
    <cellStyle name="40% - Accent2 6" xfId="6852" xr:uid="{00000000-0005-0000-0000-00009C090000}"/>
    <cellStyle name="40% - Accent2 7" xfId="6520" xr:uid="{00000000-0005-0000-0000-00009D090000}"/>
    <cellStyle name="40% - Accent2 8" xfId="6399" xr:uid="{00000000-0005-0000-0000-00009E090000}"/>
    <cellStyle name="40% - Accent2 9" xfId="6122" xr:uid="{00000000-0005-0000-0000-00009F090000}"/>
    <cellStyle name="40% - Accent3 10" xfId="6832" xr:uid="{00000000-0005-0000-0000-0000A0090000}"/>
    <cellStyle name="40% - Accent3 11" xfId="6391" xr:uid="{00000000-0005-0000-0000-0000A1090000}"/>
    <cellStyle name="40% - Accent3 12" xfId="6487" xr:uid="{00000000-0005-0000-0000-0000A2090000}"/>
    <cellStyle name="40% - Accent3 13" xfId="6989" xr:uid="{00000000-0005-0000-0000-0000A3090000}"/>
    <cellStyle name="40% - Accent3 2" xfId="196" xr:uid="{00000000-0005-0000-0000-0000A4090000}"/>
    <cellStyle name="40% - Accent3 2 10" xfId="2478" xr:uid="{00000000-0005-0000-0000-0000A5090000}"/>
    <cellStyle name="40% - Accent3 2 11" xfId="2914" xr:uid="{00000000-0005-0000-0000-0000A6090000}"/>
    <cellStyle name="40% - Accent3 2 12" xfId="3023" xr:uid="{00000000-0005-0000-0000-0000A7090000}"/>
    <cellStyle name="40% - Accent3 2 13" xfId="307" xr:uid="{00000000-0005-0000-0000-0000A8090000}"/>
    <cellStyle name="40% - Accent3 2 14" xfId="6013" xr:uid="{00000000-0005-0000-0000-0000A9090000}"/>
    <cellStyle name="40% - Accent3 2 15" xfId="6316" xr:uid="{00000000-0005-0000-0000-0000AA090000}"/>
    <cellStyle name="40% - Accent3 2 16" xfId="6603" xr:uid="{00000000-0005-0000-0000-0000AB090000}"/>
    <cellStyle name="40% - Accent3 2 17" xfId="6591" xr:uid="{00000000-0005-0000-0000-0000AC090000}"/>
    <cellStyle name="40% - Accent3 2 18" xfId="6604" xr:uid="{00000000-0005-0000-0000-0000AD090000}"/>
    <cellStyle name="40% - Accent3 2 19" xfId="6565" xr:uid="{00000000-0005-0000-0000-0000AE090000}"/>
    <cellStyle name="40% - Accent3 2 2" xfId="197" xr:uid="{00000000-0005-0000-0000-0000AF090000}"/>
    <cellStyle name="40% - Accent3 2 2 2" xfId="1250" xr:uid="{00000000-0005-0000-0000-0000B0090000}"/>
    <cellStyle name="40% - Accent3 2 2 2 2" xfId="2204" xr:uid="{00000000-0005-0000-0000-0000B1090000}"/>
    <cellStyle name="40% - Accent3 2 2 2 2 2" xfId="4096" xr:uid="{00000000-0005-0000-0000-0000B2090000}"/>
    <cellStyle name="40% - Accent3 2 2 2 2 3" xfId="4895" xr:uid="{00000000-0005-0000-0000-0000B3090000}"/>
    <cellStyle name="40% - Accent3 2 2 2 2 4" xfId="5525" xr:uid="{00000000-0005-0000-0000-0000B4090000}"/>
    <cellStyle name="40% - Accent3 2 2 2 3" xfId="3344" xr:uid="{00000000-0005-0000-0000-0000B5090000}"/>
    <cellStyle name="40% - Accent3 2 2 2 4" xfId="3747" xr:uid="{00000000-0005-0000-0000-0000B6090000}"/>
    <cellStyle name="40% - Accent3 2 2 2 5" xfId="4599" xr:uid="{00000000-0005-0000-0000-0000B7090000}"/>
    <cellStyle name="40% - Accent3 2 2 3" xfId="1203" xr:uid="{00000000-0005-0000-0000-0000B8090000}"/>
    <cellStyle name="40% - Accent3 2 2 3 2" xfId="2174" xr:uid="{00000000-0005-0000-0000-0000B9090000}"/>
    <cellStyle name="40% - Accent3 2 2 3 2 2" xfId="4066" xr:uid="{00000000-0005-0000-0000-0000BA090000}"/>
    <cellStyle name="40% - Accent3 2 2 3 2 3" xfId="4865" xr:uid="{00000000-0005-0000-0000-0000BB090000}"/>
    <cellStyle name="40% - Accent3 2 2 3 2 4" xfId="5495" xr:uid="{00000000-0005-0000-0000-0000BC090000}"/>
    <cellStyle name="40% - Accent3 2 2 3 3" xfId="3305" xr:uid="{00000000-0005-0000-0000-0000BD090000}"/>
    <cellStyle name="40% - Accent3 2 2 3 4" xfId="3558" xr:uid="{00000000-0005-0000-0000-0000BE090000}"/>
    <cellStyle name="40% - Accent3 2 2 3 5" xfId="4452" xr:uid="{00000000-0005-0000-0000-0000BF090000}"/>
    <cellStyle name="40% - Accent3 2 2 4" xfId="1875" xr:uid="{00000000-0005-0000-0000-0000C0090000}"/>
    <cellStyle name="40% - Accent3 2 2 4 2" xfId="3824" xr:uid="{00000000-0005-0000-0000-0000C1090000}"/>
    <cellStyle name="40% - Accent3 2 2 4 3" xfId="4666" xr:uid="{00000000-0005-0000-0000-0000C2090000}"/>
    <cellStyle name="40% - Accent3 2 2 4 4" xfId="5349" xr:uid="{00000000-0005-0000-0000-0000C3090000}"/>
    <cellStyle name="40% - Accent3 2 2 5" xfId="2671" xr:uid="{00000000-0005-0000-0000-0000C4090000}"/>
    <cellStyle name="40% - Accent3 2 2 6" xfId="2793" xr:uid="{00000000-0005-0000-0000-0000C5090000}"/>
    <cellStyle name="40% - Accent3 2 2 7" xfId="3567" xr:uid="{00000000-0005-0000-0000-0000C6090000}"/>
    <cellStyle name="40% - Accent3 2 20" xfId="6105" xr:uid="{00000000-0005-0000-0000-0000C7090000}"/>
    <cellStyle name="40% - Accent3 2 21" xfId="6625" xr:uid="{00000000-0005-0000-0000-0000C8090000}"/>
    <cellStyle name="40% - Accent3 2 22" xfId="6599" xr:uid="{00000000-0005-0000-0000-0000C9090000}"/>
    <cellStyle name="40% - Accent3 2 3" xfId="413" xr:uid="{00000000-0005-0000-0000-0000CA090000}"/>
    <cellStyle name="40% - Accent3 2 3 2" xfId="1272" xr:uid="{00000000-0005-0000-0000-0000CB090000}"/>
    <cellStyle name="40% - Accent3 2 3 2 2" xfId="2226" xr:uid="{00000000-0005-0000-0000-0000CC090000}"/>
    <cellStyle name="40% - Accent3 2 3 2 2 2" xfId="4118" xr:uid="{00000000-0005-0000-0000-0000CD090000}"/>
    <cellStyle name="40% - Accent3 2 3 2 2 3" xfId="4917" xr:uid="{00000000-0005-0000-0000-0000CE090000}"/>
    <cellStyle name="40% - Accent3 2 3 2 2 4" xfId="5547" xr:uid="{00000000-0005-0000-0000-0000CF090000}"/>
    <cellStyle name="40% - Accent3 2 3 2 3" xfId="3366" xr:uid="{00000000-0005-0000-0000-0000D0090000}"/>
    <cellStyle name="40% - Accent3 2 3 2 4" xfId="3909" xr:uid="{00000000-0005-0000-0000-0000D1090000}"/>
    <cellStyle name="40% - Accent3 2 3 2 5" xfId="4748" xr:uid="{00000000-0005-0000-0000-0000D2090000}"/>
    <cellStyle name="40% - Accent3 2 3 3" xfId="1291" xr:uid="{00000000-0005-0000-0000-0000D3090000}"/>
    <cellStyle name="40% - Accent3 2 3 3 2" xfId="2245" xr:uid="{00000000-0005-0000-0000-0000D4090000}"/>
    <cellStyle name="40% - Accent3 2 3 3 2 2" xfId="4137" xr:uid="{00000000-0005-0000-0000-0000D5090000}"/>
    <cellStyle name="40% - Accent3 2 3 3 2 3" xfId="4936" xr:uid="{00000000-0005-0000-0000-0000D6090000}"/>
    <cellStyle name="40% - Accent3 2 3 3 2 4" xfId="5566" xr:uid="{00000000-0005-0000-0000-0000D7090000}"/>
    <cellStyle name="40% - Accent3 2 3 3 3" xfId="3385" xr:uid="{00000000-0005-0000-0000-0000D8090000}"/>
    <cellStyle name="40% - Accent3 2 3 3 4" xfId="2527" xr:uid="{00000000-0005-0000-0000-0000D9090000}"/>
    <cellStyle name="40% - Accent3 2 3 3 5" xfId="2966" xr:uid="{00000000-0005-0000-0000-0000DA090000}"/>
    <cellStyle name="40% - Accent3 2 3 4" xfId="1894" xr:uid="{00000000-0005-0000-0000-0000DB090000}"/>
    <cellStyle name="40% - Accent3 2 3 4 2" xfId="3843" xr:uid="{00000000-0005-0000-0000-0000DC090000}"/>
    <cellStyle name="40% - Accent3 2 3 4 3" xfId="4685" xr:uid="{00000000-0005-0000-0000-0000DD090000}"/>
    <cellStyle name="40% - Accent3 2 3 4 4" xfId="5368" xr:uid="{00000000-0005-0000-0000-0000DE090000}"/>
    <cellStyle name="40% - Accent3 2 3 5" xfId="2699" xr:uid="{00000000-0005-0000-0000-0000DF090000}"/>
    <cellStyle name="40% - Accent3 2 3 6" xfId="2614" xr:uid="{00000000-0005-0000-0000-0000E0090000}"/>
    <cellStyle name="40% - Accent3 2 3 7" xfId="4002" xr:uid="{00000000-0005-0000-0000-0000E1090000}"/>
    <cellStyle name="40% - Accent3 2 4" xfId="893" xr:uid="{00000000-0005-0000-0000-0000E2090000}"/>
    <cellStyle name="40% - Accent3 2 4 2" xfId="1360" xr:uid="{00000000-0005-0000-0000-0000E3090000}"/>
    <cellStyle name="40% - Accent3 2 4 2 2" xfId="2306" xr:uid="{00000000-0005-0000-0000-0000E4090000}"/>
    <cellStyle name="40% - Accent3 2 4 2 2 2" xfId="4198" xr:uid="{00000000-0005-0000-0000-0000E5090000}"/>
    <cellStyle name="40% - Accent3 2 4 2 2 3" xfId="4997" xr:uid="{00000000-0005-0000-0000-0000E6090000}"/>
    <cellStyle name="40% - Accent3 2 4 2 2 4" xfId="5627" xr:uid="{00000000-0005-0000-0000-0000E7090000}"/>
    <cellStyle name="40% - Accent3 2 4 2 3" xfId="3450" xr:uid="{00000000-0005-0000-0000-0000E8090000}"/>
    <cellStyle name="40% - Accent3 2 4 2 4" xfId="4360" xr:uid="{00000000-0005-0000-0000-0000E9090000}"/>
    <cellStyle name="40% - Accent3 2 4 2 5" xfId="5159" xr:uid="{00000000-0005-0000-0000-0000EA090000}"/>
    <cellStyle name="40% - Accent3 2 4 3" xfId="1600" xr:uid="{00000000-0005-0000-0000-0000EB090000}"/>
    <cellStyle name="40% - Accent3 2 4 3 2" xfId="2393" xr:uid="{00000000-0005-0000-0000-0000EC090000}"/>
    <cellStyle name="40% - Accent3 2 4 3 2 2" xfId="4285" xr:uid="{00000000-0005-0000-0000-0000ED090000}"/>
    <cellStyle name="40% - Accent3 2 4 3 2 3" xfId="5084" xr:uid="{00000000-0005-0000-0000-0000EE090000}"/>
    <cellStyle name="40% - Accent3 2 4 3 2 4" xfId="5714" xr:uid="{00000000-0005-0000-0000-0000EF090000}"/>
    <cellStyle name="40% - Accent3 2 4 3 3" xfId="3626" xr:uid="{00000000-0005-0000-0000-0000F0090000}"/>
    <cellStyle name="40% - Accent3 2 4 3 4" xfId="4504" xr:uid="{00000000-0005-0000-0000-0000F1090000}"/>
    <cellStyle name="40% - Accent3 2 4 3 5" xfId="5246" xr:uid="{00000000-0005-0000-0000-0000F2090000}"/>
    <cellStyle name="40% - Accent3 2 4 4" xfId="1928" xr:uid="{00000000-0005-0000-0000-0000F3090000}"/>
    <cellStyle name="40% - Accent3 2 4 4 2" xfId="3877" xr:uid="{00000000-0005-0000-0000-0000F4090000}"/>
    <cellStyle name="40% - Accent3 2 4 4 3" xfId="4719" xr:uid="{00000000-0005-0000-0000-0000F5090000}"/>
    <cellStyle name="40% - Accent3 2 4 4 4" xfId="5402" xr:uid="{00000000-0005-0000-0000-0000F6090000}"/>
    <cellStyle name="40% - Accent3 2 4 5" xfId="3021" xr:uid="{00000000-0005-0000-0000-0000F7090000}"/>
    <cellStyle name="40% - Accent3 2 4 6" xfId="2752" xr:uid="{00000000-0005-0000-0000-0000F8090000}"/>
    <cellStyle name="40% - Accent3 2 4 7" xfId="3656" xr:uid="{00000000-0005-0000-0000-0000F9090000}"/>
    <cellStyle name="40% - Accent3 2 5" xfId="1020" xr:uid="{00000000-0005-0000-0000-0000FA090000}"/>
    <cellStyle name="40% - Accent3 2 5 2" xfId="1447" xr:uid="{00000000-0005-0000-0000-0000FB090000}"/>
    <cellStyle name="40% - Accent3 2 5 2 2" xfId="2346" xr:uid="{00000000-0005-0000-0000-0000FC090000}"/>
    <cellStyle name="40% - Accent3 2 5 2 2 2" xfId="4238" xr:uid="{00000000-0005-0000-0000-0000FD090000}"/>
    <cellStyle name="40% - Accent3 2 5 2 2 3" xfId="5037" xr:uid="{00000000-0005-0000-0000-0000FE090000}"/>
    <cellStyle name="40% - Accent3 2 5 2 2 4" xfId="5667" xr:uid="{00000000-0005-0000-0000-0000FF090000}"/>
    <cellStyle name="40% - Accent3 2 5 2 3" xfId="3520" xr:uid="{00000000-0005-0000-0000-0000000A0000}"/>
    <cellStyle name="40% - Accent3 2 5 2 4" xfId="4418" xr:uid="{00000000-0005-0000-0000-0000010A0000}"/>
    <cellStyle name="40% - Accent3 2 5 2 5" xfId="5199" xr:uid="{00000000-0005-0000-0000-0000020A0000}"/>
    <cellStyle name="40% - Accent3 2 5 3" xfId="1683" xr:uid="{00000000-0005-0000-0000-0000030A0000}"/>
    <cellStyle name="40% - Accent3 2 5 3 2" xfId="2429" xr:uid="{00000000-0005-0000-0000-0000040A0000}"/>
    <cellStyle name="40% - Accent3 2 5 3 2 2" xfId="4321" xr:uid="{00000000-0005-0000-0000-0000050A0000}"/>
    <cellStyle name="40% - Accent3 2 5 3 2 3" xfId="5120" xr:uid="{00000000-0005-0000-0000-0000060A0000}"/>
    <cellStyle name="40% - Accent3 2 5 3 2 4" xfId="5750" xr:uid="{00000000-0005-0000-0000-0000070A0000}"/>
    <cellStyle name="40% - Accent3 2 5 3 3" xfId="3685" xr:uid="{00000000-0005-0000-0000-0000080A0000}"/>
    <cellStyle name="40% - Accent3 2 5 3 4" xfId="4554" xr:uid="{00000000-0005-0000-0000-0000090A0000}"/>
    <cellStyle name="40% - Accent3 2 5 3 5" xfId="5282" xr:uid="{00000000-0005-0000-0000-00000A0A0000}"/>
    <cellStyle name="40% - Accent3 2 5 4" xfId="2011" xr:uid="{00000000-0005-0000-0000-00000B0A0000}"/>
    <cellStyle name="40% - Accent3 2 5 4 2" xfId="3941" xr:uid="{00000000-0005-0000-0000-00000C0A0000}"/>
    <cellStyle name="40% - Accent3 2 5 4 3" xfId="4772" xr:uid="{00000000-0005-0000-0000-00000D0A0000}"/>
    <cellStyle name="40% - Accent3 2 5 4 4" xfId="5438" xr:uid="{00000000-0005-0000-0000-00000E0A0000}"/>
    <cellStyle name="40% - Accent3 2 5 5" xfId="3131" xr:uid="{00000000-0005-0000-0000-00000F0A0000}"/>
    <cellStyle name="40% - Accent3 2 5 6" xfId="3765" xr:uid="{00000000-0005-0000-0000-0000100A0000}"/>
    <cellStyle name="40% - Accent3 2 5 7" xfId="4611" xr:uid="{00000000-0005-0000-0000-0000110A0000}"/>
    <cellStyle name="40% - Accent3 2 6" xfId="996" xr:uid="{00000000-0005-0000-0000-0000120A0000}"/>
    <cellStyle name="40% - Accent3 2 6 2" xfId="1427" xr:uid="{00000000-0005-0000-0000-0000130A0000}"/>
    <cellStyle name="40% - Accent3 2 6 2 2" xfId="2336" xr:uid="{00000000-0005-0000-0000-0000140A0000}"/>
    <cellStyle name="40% - Accent3 2 6 2 2 2" xfId="4228" xr:uid="{00000000-0005-0000-0000-0000150A0000}"/>
    <cellStyle name="40% - Accent3 2 6 2 2 3" xfId="5027" xr:uid="{00000000-0005-0000-0000-0000160A0000}"/>
    <cellStyle name="40% - Accent3 2 6 2 2 4" xfId="5657" xr:uid="{00000000-0005-0000-0000-0000170A0000}"/>
    <cellStyle name="40% - Accent3 2 6 2 3" xfId="3506" xr:uid="{00000000-0005-0000-0000-0000180A0000}"/>
    <cellStyle name="40% - Accent3 2 6 2 4" xfId="4406" xr:uid="{00000000-0005-0000-0000-0000190A0000}"/>
    <cellStyle name="40% - Accent3 2 6 2 5" xfId="5189" xr:uid="{00000000-0005-0000-0000-00001A0A0000}"/>
    <cellStyle name="40% - Accent3 2 6 3" xfId="1664" xr:uid="{00000000-0005-0000-0000-00001B0A0000}"/>
    <cellStyle name="40% - Accent3 2 6 3 2" xfId="2420" xr:uid="{00000000-0005-0000-0000-00001C0A0000}"/>
    <cellStyle name="40% - Accent3 2 6 3 2 2" xfId="4312" xr:uid="{00000000-0005-0000-0000-00001D0A0000}"/>
    <cellStyle name="40% - Accent3 2 6 3 2 3" xfId="5111" xr:uid="{00000000-0005-0000-0000-00001E0A0000}"/>
    <cellStyle name="40% - Accent3 2 6 3 2 4" xfId="5741" xr:uid="{00000000-0005-0000-0000-00001F0A0000}"/>
    <cellStyle name="40% - Accent3 2 6 3 3" xfId="3672" xr:uid="{00000000-0005-0000-0000-0000200A0000}"/>
    <cellStyle name="40% - Accent3 2 6 3 4" xfId="4543" xr:uid="{00000000-0005-0000-0000-0000210A0000}"/>
    <cellStyle name="40% - Accent3 2 6 3 5" xfId="5273" xr:uid="{00000000-0005-0000-0000-0000220A0000}"/>
    <cellStyle name="40% - Accent3 2 6 4" xfId="1992" xr:uid="{00000000-0005-0000-0000-0000230A0000}"/>
    <cellStyle name="40% - Accent3 2 6 4 2" xfId="3927" xr:uid="{00000000-0005-0000-0000-0000240A0000}"/>
    <cellStyle name="40% - Accent3 2 6 4 3" xfId="4761" xr:uid="{00000000-0005-0000-0000-0000250A0000}"/>
    <cellStyle name="40% - Accent3 2 6 4 4" xfId="5429" xr:uid="{00000000-0005-0000-0000-0000260A0000}"/>
    <cellStyle name="40% - Accent3 2 6 5" xfId="3109" xr:uid="{00000000-0005-0000-0000-0000270A0000}"/>
    <cellStyle name="40% - Accent3 2 6 6" xfId="3800" xr:uid="{00000000-0005-0000-0000-0000280A0000}"/>
    <cellStyle name="40% - Accent3 2 6 7" xfId="4643" xr:uid="{00000000-0005-0000-0000-0000290A0000}"/>
    <cellStyle name="40% - Accent3 2 7" xfId="1177" xr:uid="{00000000-0005-0000-0000-00002A0A0000}"/>
    <cellStyle name="40% - Accent3 2 7 2" xfId="2159" xr:uid="{00000000-0005-0000-0000-00002B0A0000}"/>
    <cellStyle name="40% - Accent3 2 7 2 2" xfId="4051" xr:uid="{00000000-0005-0000-0000-00002C0A0000}"/>
    <cellStyle name="40% - Accent3 2 7 2 3" xfId="4850" xr:uid="{00000000-0005-0000-0000-00002D0A0000}"/>
    <cellStyle name="40% - Accent3 2 7 2 4" xfId="5480" xr:uid="{00000000-0005-0000-0000-00002E0A0000}"/>
    <cellStyle name="40% - Accent3 2 7 3" xfId="3286" xr:uid="{00000000-0005-0000-0000-00002F0A0000}"/>
    <cellStyle name="40% - Accent3 2 7 4" xfId="2956" xr:uid="{00000000-0005-0000-0000-0000300A0000}"/>
    <cellStyle name="40% - Accent3 2 7 5" xfId="4000" xr:uid="{00000000-0005-0000-0000-0000310A0000}"/>
    <cellStyle name="40% - Accent3 2 8" xfId="1454" xr:uid="{00000000-0005-0000-0000-0000320A0000}"/>
    <cellStyle name="40% - Accent3 2 8 2" xfId="2351" xr:uid="{00000000-0005-0000-0000-0000330A0000}"/>
    <cellStyle name="40% - Accent3 2 8 2 2" xfId="4243" xr:uid="{00000000-0005-0000-0000-0000340A0000}"/>
    <cellStyle name="40% - Accent3 2 8 2 3" xfId="5042" xr:uid="{00000000-0005-0000-0000-0000350A0000}"/>
    <cellStyle name="40% - Accent3 2 8 2 4" xfId="5672" xr:uid="{00000000-0005-0000-0000-0000360A0000}"/>
    <cellStyle name="40% - Accent3 2 8 3" xfId="3526" xr:uid="{00000000-0005-0000-0000-0000370A0000}"/>
    <cellStyle name="40% - Accent3 2 8 4" xfId="4424" xr:uid="{00000000-0005-0000-0000-0000380A0000}"/>
    <cellStyle name="40% - Accent3 2 8 5" xfId="5204" xr:uid="{00000000-0005-0000-0000-0000390A0000}"/>
    <cellStyle name="40% - Accent3 2 9" xfId="1831" xr:uid="{00000000-0005-0000-0000-00003A0A0000}"/>
    <cellStyle name="40% - Accent3 2 9 2" xfId="3790" xr:uid="{00000000-0005-0000-0000-00003B0A0000}"/>
    <cellStyle name="40% - Accent3 2 9 3" xfId="4633" xr:uid="{00000000-0005-0000-0000-00003C0A0000}"/>
    <cellStyle name="40% - Accent3 2 9 4" xfId="5323" xr:uid="{00000000-0005-0000-0000-00003D0A0000}"/>
    <cellStyle name="40% - Accent3 3" xfId="198" xr:uid="{00000000-0005-0000-0000-00003E0A0000}"/>
    <cellStyle name="40% - Accent3 3 10" xfId="2479" xr:uid="{00000000-0005-0000-0000-00003F0A0000}"/>
    <cellStyle name="40% - Accent3 3 11" xfId="2908" xr:uid="{00000000-0005-0000-0000-0000400A0000}"/>
    <cellStyle name="40% - Accent3 3 12" xfId="3913" xr:uid="{00000000-0005-0000-0000-0000410A0000}"/>
    <cellStyle name="40% - Accent3 3 2" xfId="375" xr:uid="{00000000-0005-0000-0000-0000420A0000}"/>
    <cellStyle name="40% - Accent3 3 2 2" xfId="1251" xr:uid="{00000000-0005-0000-0000-0000430A0000}"/>
    <cellStyle name="40% - Accent3 3 2 2 2" xfId="2205" xr:uid="{00000000-0005-0000-0000-0000440A0000}"/>
    <cellStyle name="40% - Accent3 3 2 2 2 2" xfId="4097" xr:uid="{00000000-0005-0000-0000-0000450A0000}"/>
    <cellStyle name="40% - Accent3 3 2 2 2 3" xfId="4896" xr:uid="{00000000-0005-0000-0000-0000460A0000}"/>
    <cellStyle name="40% - Accent3 3 2 2 2 4" xfId="5526" xr:uid="{00000000-0005-0000-0000-0000470A0000}"/>
    <cellStyle name="40% - Accent3 3 2 2 3" xfId="3345" xr:uid="{00000000-0005-0000-0000-0000480A0000}"/>
    <cellStyle name="40% - Accent3 3 2 2 4" xfId="3585" xr:uid="{00000000-0005-0000-0000-0000490A0000}"/>
    <cellStyle name="40% - Accent3 3 2 2 5" xfId="4470" xr:uid="{00000000-0005-0000-0000-00004A0A0000}"/>
    <cellStyle name="40% - Accent3 3 2 3" xfId="1202" xr:uid="{00000000-0005-0000-0000-00004B0A0000}"/>
    <cellStyle name="40% - Accent3 3 2 3 2" xfId="2173" xr:uid="{00000000-0005-0000-0000-00004C0A0000}"/>
    <cellStyle name="40% - Accent3 3 2 3 2 2" xfId="4065" xr:uid="{00000000-0005-0000-0000-00004D0A0000}"/>
    <cellStyle name="40% - Accent3 3 2 3 2 3" xfId="4864" xr:uid="{00000000-0005-0000-0000-00004E0A0000}"/>
    <cellStyle name="40% - Accent3 3 2 3 2 4" xfId="5494" xr:uid="{00000000-0005-0000-0000-00004F0A0000}"/>
    <cellStyle name="40% - Accent3 3 2 3 3" xfId="3304" xr:uid="{00000000-0005-0000-0000-0000500A0000}"/>
    <cellStyle name="40% - Accent3 3 2 3 4" xfId="3720" xr:uid="{00000000-0005-0000-0000-0000510A0000}"/>
    <cellStyle name="40% - Accent3 3 2 3 5" xfId="4581" xr:uid="{00000000-0005-0000-0000-0000520A0000}"/>
    <cellStyle name="40% - Accent3 3 2 4" xfId="1876" xr:uid="{00000000-0005-0000-0000-0000530A0000}"/>
    <cellStyle name="40% - Accent3 3 2 4 2" xfId="3825" xr:uid="{00000000-0005-0000-0000-0000540A0000}"/>
    <cellStyle name="40% - Accent3 3 2 4 3" xfId="4667" xr:uid="{00000000-0005-0000-0000-0000550A0000}"/>
    <cellStyle name="40% - Accent3 3 2 4 4" xfId="5350" xr:uid="{00000000-0005-0000-0000-0000560A0000}"/>
    <cellStyle name="40% - Accent3 3 2 5" xfId="2672" xr:uid="{00000000-0005-0000-0000-0000570A0000}"/>
    <cellStyle name="40% - Accent3 3 2 6" xfId="2636" xr:uid="{00000000-0005-0000-0000-0000580A0000}"/>
    <cellStyle name="40% - Accent3 3 2 7" xfId="2913" xr:uid="{00000000-0005-0000-0000-0000590A0000}"/>
    <cellStyle name="40% - Accent3 3 3" xfId="412" xr:uid="{00000000-0005-0000-0000-00005A0A0000}"/>
    <cellStyle name="40% - Accent3 3 3 2" xfId="1271" xr:uid="{00000000-0005-0000-0000-00005B0A0000}"/>
    <cellStyle name="40% - Accent3 3 3 2 2" xfId="2225" xr:uid="{00000000-0005-0000-0000-00005C0A0000}"/>
    <cellStyle name="40% - Accent3 3 3 2 2 2" xfId="4117" xr:uid="{00000000-0005-0000-0000-00005D0A0000}"/>
    <cellStyle name="40% - Accent3 3 3 2 2 3" xfId="4916" xr:uid="{00000000-0005-0000-0000-00005E0A0000}"/>
    <cellStyle name="40% - Accent3 3 3 2 2 4" xfId="5546" xr:uid="{00000000-0005-0000-0000-00005F0A0000}"/>
    <cellStyle name="40% - Accent3 3 3 2 3" xfId="3365" xr:uid="{00000000-0005-0000-0000-0000600A0000}"/>
    <cellStyle name="40% - Accent3 3 3 2 4" xfId="3493" xr:uid="{00000000-0005-0000-0000-0000610A0000}"/>
    <cellStyle name="40% - Accent3 3 3 2 5" xfId="4397" xr:uid="{00000000-0005-0000-0000-0000620A0000}"/>
    <cellStyle name="40% - Accent3 3 3 3" xfId="1294" xr:uid="{00000000-0005-0000-0000-0000630A0000}"/>
    <cellStyle name="40% - Accent3 3 3 3 2" xfId="2248" xr:uid="{00000000-0005-0000-0000-0000640A0000}"/>
    <cellStyle name="40% - Accent3 3 3 3 2 2" xfId="4140" xr:uid="{00000000-0005-0000-0000-0000650A0000}"/>
    <cellStyle name="40% - Accent3 3 3 3 2 3" xfId="4939" xr:uid="{00000000-0005-0000-0000-0000660A0000}"/>
    <cellStyle name="40% - Accent3 3 3 3 2 4" xfId="5569" xr:uid="{00000000-0005-0000-0000-0000670A0000}"/>
    <cellStyle name="40% - Accent3 3 3 3 3" xfId="3388" xr:uid="{00000000-0005-0000-0000-0000680A0000}"/>
    <cellStyle name="40% - Accent3 3 3 3 4" xfId="2524" xr:uid="{00000000-0005-0000-0000-0000690A0000}"/>
    <cellStyle name="40% - Accent3 3 3 3 5" xfId="3484" xr:uid="{00000000-0005-0000-0000-00006A0A0000}"/>
    <cellStyle name="40% - Accent3 3 3 4" xfId="1893" xr:uid="{00000000-0005-0000-0000-00006B0A0000}"/>
    <cellStyle name="40% - Accent3 3 3 4 2" xfId="3842" xr:uid="{00000000-0005-0000-0000-00006C0A0000}"/>
    <cellStyle name="40% - Accent3 3 3 4 3" xfId="4684" xr:uid="{00000000-0005-0000-0000-00006D0A0000}"/>
    <cellStyle name="40% - Accent3 3 3 4 4" xfId="5367" xr:uid="{00000000-0005-0000-0000-00006E0A0000}"/>
    <cellStyle name="40% - Accent3 3 3 5" xfId="2698" xr:uid="{00000000-0005-0000-0000-00006F0A0000}"/>
    <cellStyle name="40% - Accent3 3 3 6" xfId="2615" xr:uid="{00000000-0005-0000-0000-0000700A0000}"/>
    <cellStyle name="40% - Accent3 3 3 7" xfId="3745" xr:uid="{00000000-0005-0000-0000-0000710A0000}"/>
    <cellStyle name="40% - Accent3 3 4" xfId="894" xr:uid="{00000000-0005-0000-0000-0000720A0000}"/>
    <cellStyle name="40% - Accent3 3 4 2" xfId="1361" xr:uid="{00000000-0005-0000-0000-0000730A0000}"/>
    <cellStyle name="40% - Accent3 3 4 2 2" xfId="2307" xr:uid="{00000000-0005-0000-0000-0000740A0000}"/>
    <cellStyle name="40% - Accent3 3 4 2 2 2" xfId="4199" xr:uid="{00000000-0005-0000-0000-0000750A0000}"/>
    <cellStyle name="40% - Accent3 3 4 2 2 3" xfId="4998" xr:uid="{00000000-0005-0000-0000-0000760A0000}"/>
    <cellStyle name="40% - Accent3 3 4 2 2 4" xfId="5628" xr:uid="{00000000-0005-0000-0000-0000770A0000}"/>
    <cellStyle name="40% - Accent3 3 4 2 3" xfId="3451" xr:uid="{00000000-0005-0000-0000-0000780A0000}"/>
    <cellStyle name="40% - Accent3 3 4 2 4" xfId="4361" xr:uid="{00000000-0005-0000-0000-0000790A0000}"/>
    <cellStyle name="40% - Accent3 3 4 2 5" xfId="5160" xr:uid="{00000000-0005-0000-0000-00007A0A0000}"/>
    <cellStyle name="40% - Accent3 3 4 3" xfId="1601" xr:uid="{00000000-0005-0000-0000-00007B0A0000}"/>
    <cellStyle name="40% - Accent3 3 4 3 2" xfId="2394" xr:uid="{00000000-0005-0000-0000-00007C0A0000}"/>
    <cellStyle name="40% - Accent3 3 4 3 2 2" xfId="4286" xr:uid="{00000000-0005-0000-0000-00007D0A0000}"/>
    <cellStyle name="40% - Accent3 3 4 3 2 3" xfId="5085" xr:uid="{00000000-0005-0000-0000-00007E0A0000}"/>
    <cellStyle name="40% - Accent3 3 4 3 2 4" xfId="5715" xr:uid="{00000000-0005-0000-0000-00007F0A0000}"/>
    <cellStyle name="40% - Accent3 3 4 3 3" xfId="3627" xr:uid="{00000000-0005-0000-0000-0000800A0000}"/>
    <cellStyle name="40% - Accent3 3 4 3 4" xfId="4505" xr:uid="{00000000-0005-0000-0000-0000810A0000}"/>
    <cellStyle name="40% - Accent3 3 4 3 5" xfId="5247" xr:uid="{00000000-0005-0000-0000-0000820A0000}"/>
    <cellStyle name="40% - Accent3 3 4 4" xfId="1929" xr:uid="{00000000-0005-0000-0000-0000830A0000}"/>
    <cellStyle name="40% - Accent3 3 4 4 2" xfId="3878" xr:uid="{00000000-0005-0000-0000-0000840A0000}"/>
    <cellStyle name="40% - Accent3 3 4 4 3" xfId="4720" xr:uid="{00000000-0005-0000-0000-0000850A0000}"/>
    <cellStyle name="40% - Accent3 3 4 4 4" xfId="5403" xr:uid="{00000000-0005-0000-0000-0000860A0000}"/>
    <cellStyle name="40% - Accent3 3 4 5" xfId="3022" xr:uid="{00000000-0005-0000-0000-0000870A0000}"/>
    <cellStyle name="40% - Accent3 3 4 6" xfId="2556" xr:uid="{00000000-0005-0000-0000-0000880A0000}"/>
    <cellStyle name="40% - Accent3 3 4 7" xfId="3805" xr:uid="{00000000-0005-0000-0000-0000890A0000}"/>
    <cellStyle name="40% - Accent3 3 5" xfId="1017" xr:uid="{00000000-0005-0000-0000-00008A0A0000}"/>
    <cellStyle name="40% - Accent3 3 5 2" xfId="1445" xr:uid="{00000000-0005-0000-0000-00008B0A0000}"/>
    <cellStyle name="40% - Accent3 3 5 2 2" xfId="2345" xr:uid="{00000000-0005-0000-0000-00008C0A0000}"/>
    <cellStyle name="40% - Accent3 3 5 2 2 2" xfId="4237" xr:uid="{00000000-0005-0000-0000-00008D0A0000}"/>
    <cellStyle name="40% - Accent3 3 5 2 2 3" xfId="5036" xr:uid="{00000000-0005-0000-0000-00008E0A0000}"/>
    <cellStyle name="40% - Accent3 3 5 2 2 4" xfId="5666" xr:uid="{00000000-0005-0000-0000-00008F0A0000}"/>
    <cellStyle name="40% - Accent3 3 5 2 3" xfId="3519" xr:uid="{00000000-0005-0000-0000-0000900A0000}"/>
    <cellStyle name="40% - Accent3 3 5 2 4" xfId="4417" xr:uid="{00000000-0005-0000-0000-0000910A0000}"/>
    <cellStyle name="40% - Accent3 3 5 2 5" xfId="5198" xr:uid="{00000000-0005-0000-0000-0000920A0000}"/>
    <cellStyle name="40% - Accent3 3 5 3" xfId="1681" xr:uid="{00000000-0005-0000-0000-0000930A0000}"/>
    <cellStyle name="40% - Accent3 3 5 3 2" xfId="2428" xr:uid="{00000000-0005-0000-0000-0000940A0000}"/>
    <cellStyle name="40% - Accent3 3 5 3 2 2" xfId="4320" xr:uid="{00000000-0005-0000-0000-0000950A0000}"/>
    <cellStyle name="40% - Accent3 3 5 3 2 3" xfId="5119" xr:uid="{00000000-0005-0000-0000-0000960A0000}"/>
    <cellStyle name="40% - Accent3 3 5 3 2 4" xfId="5749" xr:uid="{00000000-0005-0000-0000-0000970A0000}"/>
    <cellStyle name="40% - Accent3 3 5 3 3" xfId="3683" xr:uid="{00000000-0005-0000-0000-0000980A0000}"/>
    <cellStyle name="40% - Accent3 3 5 3 4" xfId="4553" xr:uid="{00000000-0005-0000-0000-0000990A0000}"/>
    <cellStyle name="40% - Accent3 3 5 3 5" xfId="5281" xr:uid="{00000000-0005-0000-0000-00009A0A0000}"/>
    <cellStyle name="40% - Accent3 3 5 4" xfId="2009" xr:uid="{00000000-0005-0000-0000-00009B0A0000}"/>
    <cellStyle name="40% - Accent3 3 5 4 2" xfId="3939" xr:uid="{00000000-0005-0000-0000-00009C0A0000}"/>
    <cellStyle name="40% - Accent3 3 5 4 3" xfId="4771" xr:uid="{00000000-0005-0000-0000-00009D0A0000}"/>
    <cellStyle name="40% - Accent3 3 5 4 4" xfId="5437" xr:uid="{00000000-0005-0000-0000-00009E0A0000}"/>
    <cellStyle name="40% - Accent3 3 5 5" xfId="3129" xr:uid="{00000000-0005-0000-0000-00009F0A0000}"/>
    <cellStyle name="40% - Accent3 3 5 6" xfId="2749" xr:uid="{00000000-0005-0000-0000-0000A00A0000}"/>
    <cellStyle name="40% - Accent3 3 5 7" xfId="3711" xr:uid="{00000000-0005-0000-0000-0000A10A0000}"/>
    <cellStyle name="40% - Accent3 3 6" xfId="1013" xr:uid="{00000000-0005-0000-0000-0000A20A0000}"/>
    <cellStyle name="40% - Accent3 3 6 2" xfId="1441" xr:uid="{00000000-0005-0000-0000-0000A30A0000}"/>
    <cellStyle name="40% - Accent3 3 6 2 2" xfId="2342" xr:uid="{00000000-0005-0000-0000-0000A40A0000}"/>
    <cellStyle name="40% - Accent3 3 6 2 2 2" xfId="4234" xr:uid="{00000000-0005-0000-0000-0000A50A0000}"/>
    <cellStyle name="40% - Accent3 3 6 2 2 3" xfId="5033" xr:uid="{00000000-0005-0000-0000-0000A60A0000}"/>
    <cellStyle name="40% - Accent3 3 6 2 2 4" xfId="5663" xr:uid="{00000000-0005-0000-0000-0000A70A0000}"/>
    <cellStyle name="40% - Accent3 3 6 2 3" xfId="3515" xr:uid="{00000000-0005-0000-0000-0000A80A0000}"/>
    <cellStyle name="40% - Accent3 3 6 2 4" xfId="4413" xr:uid="{00000000-0005-0000-0000-0000A90A0000}"/>
    <cellStyle name="40% - Accent3 3 6 2 5" xfId="5195" xr:uid="{00000000-0005-0000-0000-0000AA0A0000}"/>
    <cellStyle name="40% - Accent3 3 6 3" xfId="1678" xr:uid="{00000000-0005-0000-0000-0000AB0A0000}"/>
    <cellStyle name="40% - Accent3 3 6 3 2" xfId="2426" xr:uid="{00000000-0005-0000-0000-0000AC0A0000}"/>
    <cellStyle name="40% - Accent3 3 6 3 2 2" xfId="4318" xr:uid="{00000000-0005-0000-0000-0000AD0A0000}"/>
    <cellStyle name="40% - Accent3 3 6 3 2 3" xfId="5117" xr:uid="{00000000-0005-0000-0000-0000AE0A0000}"/>
    <cellStyle name="40% - Accent3 3 6 3 2 4" xfId="5747" xr:uid="{00000000-0005-0000-0000-0000AF0A0000}"/>
    <cellStyle name="40% - Accent3 3 6 3 3" xfId="3680" xr:uid="{00000000-0005-0000-0000-0000B00A0000}"/>
    <cellStyle name="40% - Accent3 3 6 3 4" xfId="4550" xr:uid="{00000000-0005-0000-0000-0000B10A0000}"/>
    <cellStyle name="40% - Accent3 3 6 3 5" xfId="5279" xr:uid="{00000000-0005-0000-0000-0000B20A0000}"/>
    <cellStyle name="40% - Accent3 3 6 4" xfId="2006" xr:uid="{00000000-0005-0000-0000-0000B30A0000}"/>
    <cellStyle name="40% - Accent3 3 6 4 2" xfId="3936" xr:uid="{00000000-0005-0000-0000-0000B40A0000}"/>
    <cellStyle name="40% - Accent3 3 6 4 3" xfId="4768" xr:uid="{00000000-0005-0000-0000-0000B50A0000}"/>
    <cellStyle name="40% - Accent3 3 6 4 4" xfId="5435" xr:uid="{00000000-0005-0000-0000-0000B60A0000}"/>
    <cellStyle name="40% - Accent3 3 6 5" xfId="3126" xr:uid="{00000000-0005-0000-0000-0000B70A0000}"/>
    <cellStyle name="40% - Accent3 3 6 6" xfId="2548" xr:uid="{00000000-0005-0000-0000-0000B80A0000}"/>
    <cellStyle name="40% - Accent3 3 6 7" xfId="2949" xr:uid="{00000000-0005-0000-0000-0000B90A0000}"/>
    <cellStyle name="40% - Accent3 3 7" xfId="1178" xr:uid="{00000000-0005-0000-0000-0000BA0A0000}"/>
    <cellStyle name="40% - Accent3 3 7 2" xfId="2160" xr:uid="{00000000-0005-0000-0000-0000BB0A0000}"/>
    <cellStyle name="40% - Accent3 3 7 2 2" xfId="4052" xr:uid="{00000000-0005-0000-0000-0000BC0A0000}"/>
    <cellStyle name="40% - Accent3 3 7 2 3" xfId="4851" xr:uid="{00000000-0005-0000-0000-0000BD0A0000}"/>
    <cellStyle name="40% - Accent3 3 7 2 4" xfId="5481" xr:uid="{00000000-0005-0000-0000-0000BE0A0000}"/>
    <cellStyle name="40% - Accent3 3 7 3" xfId="3287" xr:uid="{00000000-0005-0000-0000-0000BF0A0000}"/>
    <cellStyle name="40% - Accent3 3 7 4" xfId="2732" xr:uid="{00000000-0005-0000-0000-0000C00A0000}"/>
    <cellStyle name="40% - Accent3 3 7 5" xfId="2585" xr:uid="{00000000-0005-0000-0000-0000C10A0000}"/>
    <cellStyle name="40% - Accent3 3 8" xfId="1385" xr:uid="{00000000-0005-0000-0000-0000C20A0000}"/>
    <cellStyle name="40% - Accent3 3 8 2" xfId="2330" xr:uid="{00000000-0005-0000-0000-0000C30A0000}"/>
    <cellStyle name="40% - Accent3 3 8 2 2" xfId="4222" xr:uid="{00000000-0005-0000-0000-0000C40A0000}"/>
    <cellStyle name="40% - Accent3 3 8 2 3" xfId="5021" xr:uid="{00000000-0005-0000-0000-0000C50A0000}"/>
    <cellStyle name="40% - Accent3 3 8 2 4" xfId="5651" xr:uid="{00000000-0005-0000-0000-0000C60A0000}"/>
    <cellStyle name="40% - Accent3 3 8 3" xfId="3474" xr:uid="{00000000-0005-0000-0000-0000C70A0000}"/>
    <cellStyle name="40% - Accent3 3 8 4" xfId="4384" xr:uid="{00000000-0005-0000-0000-0000C80A0000}"/>
    <cellStyle name="40% - Accent3 3 8 5" xfId="5183" xr:uid="{00000000-0005-0000-0000-0000C90A0000}"/>
    <cellStyle name="40% - Accent3 3 9" xfId="1832" xr:uid="{00000000-0005-0000-0000-0000CA0A0000}"/>
    <cellStyle name="40% - Accent3 3 9 2" xfId="3791" xr:uid="{00000000-0005-0000-0000-0000CB0A0000}"/>
    <cellStyle name="40% - Accent3 3 9 3" xfId="4634" xr:uid="{00000000-0005-0000-0000-0000CC0A0000}"/>
    <cellStyle name="40% - Accent3 3 9 4" xfId="5324" xr:uid="{00000000-0005-0000-0000-0000CD0A0000}"/>
    <cellStyle name="40% - Accent3 4" xfId="315" xr:uid="{00000000-0005-0000-0000-0000CE0A0000}"/>
    <cellStyle name="40% - Accent3 5" xfId="6017" xr:uid="{00000000-0005-0000-0000-0000CF0A0000}"/>
    <cellStyle name="40% - Accent3 6" xfId="6821" xr:uid="{00000000-0005-0000-0000-0000D00A0000}"/>
    <cellStyle name="40% - Accent3 7" xfId="6119" xr:uid="{00000000-0005-0000-0000-0000D10A0000}"/>
    <cellStyle name="40% - Accent3 8" xfId="6630" xr:uid="{00000000-0005-0000-0000-0000D20A0000}"/>
    <cellStyle name="40% - Accent3 9" xfId="6638" xr:uid="{00000000-0005-0000-0000-0000D30A0000}"/>
    <cellStyle name="40% - Accent4 10" xfId="6257" xr:uid="{00000000-0005-0000-0000-0000D40A0000}"/>
    <cellStyle name="40% - Accent4 11" xfId="6511" xr:uid="{00000000-0005-0000-0000-0000D50A0000}"/>
    <cellStyle name="40% - Accent4 12" xfId="6268" xr:uid="{00000000-0005-0000-0000-0000D60A0000}"/>
    <cellStyle name="40% - Accent4 13" xfId="5935" xr:uid="{00000000-0005-0000-0000-0000D70A0000}"/>
    <cellStyle name="40% - Accent4 2" xfId="199" xr:uid="{00000000-0005-0000-0000-0000D80A0000}"/>
    <cellStyle name="40% - Accent4 2 10" xfId="2481" xr:uid="{00000000-0005-0000-0000-0000D90A0000}"/>
    <cellStyle name="40% - Accent4 2 11" xfId="3139" xr:uid="{00000000-0005-0000-0000-0000DA0A0000}"/>
    <cellStyle name="40% - Accent4 2 12" xfId="2968" xr:uid="{00000000-0005-0000-0000-0000DB0A0000}"/>
    <cellStyle name="40% - Accent4 2 13" xfId="468" xr:uid="{00000000-0005-0000-0000-0000DC0A0000}"/>
    <cellStyle name="40% - Accent4 2 14" xfId="6007" xr:uid="{00000000-0005-0000-0000-0000DD0A0000}"/>
    <cellStyle name="40% - Accent4 2 15" xfId="6676" xr:uid="{00000000-0005-0000-0000-0000DE0A0000}"/>
    <cellStyle name="40% - Accent4 2 16" xfId="6669" xr:uid="{00000000-0005-0000-0000-0000DF0A0000}"/>
    <cellStyle name="40% - Accent4 2 17" xfId="6768" xr:uid="{00000000-0005-0000-0000-0000E00A0000}"/>
    <cellStyle name="40% - Accent4 2 18" xfId="6331" xr:uid="{00000000-0005-0000-0000-0000E10A0000}"/>
    <cellStyle name="40% - Accent4 2 19" xfId="6559" xr:uid="{00000000-0005-0000-0000-0000E20A0000}"/>
    <cellStyle name="40% - Accent4 2 2" xfId="200" xr:uid="{00000000-0005-0000-0000-0000E30A0000}"/>
    <cellStyle name="40% - Accent4 2 2 2" xfId="1252" xr:uid="{00000000-0005-0000-0000-0000E40A0000}"/>
    <cellStyle name="40% - Accent4 2 2 2 2" xfId="2206" xr:uid="{00000000-0005-0000-0000-0000E50A0000}"/>
    <cellStyle name="40% - Accent4 2 2 2 2 2" xfId="4098" xr:uid="{00000000-0005-0000-0000-0000E60A0000}"/>
    <cellStyle name="40% - Accent4 2 2 2 2 3" xfId="4897" xr:uid="{00000000-0005-0000-0000-0000E70A0000}"/>
    <cellStyle name="40% - Accent4 2 2 2 2 4" xfId="5527" xr:uid="{00000000-0005-0000-0000-0000E80A0000}"/>
    <cellStyle name="40% - Accent4 2 2 2 3" xfId="3346" xr:uid="{00000000-0005-0000-0000-0000E90A0000}"/>
    <cellStyle name="40% - Accent4 2 2 2 4" xfId="3975" xr:uid="{00000000-0005-0000-0000-0000EA0A0000}"/>
    <cellStyle name="40% - Accent4 2 2 2 5" xfId="4799" xr:uid="{00000000-0005-0000-0000-0000EB0A0000}"/>
    <cellStyle name="40% - Accent4 2 2 3" xfId="1201" xr:uid="{00000000-0005-0000-0000-0000EC0A0000}"/>
    <cellStyle name="40% - Accent4 2 2 3 2" xfId="2172" xr:uid="{00000000-0005-0000-0000-0000ED0A0000}"/>
    <cellStyle name="40% - Accent4 2 2 3 2 2" xfId="4064" xr:uid="{00000000-0005-0000-0000-0000EE0A0000}"/>
    <cellStyle name="40% - Accent4 2 2 3 2 3" xfId="4863" xr:uid="{00000000-0005-0000-0000-0000EF0A0000}"/>
    <cellStyle name="40% - Accent4 2 2 3 2 4" xfId="5493" xr:uid="{00000000-0005-0000-0000-0000F00A0000}"/>
    <cellStyle name="40% - Accent4 2 2 3 3" xfId="3303" xr:uid="{00000000-0005-0000-0000-0000F10A0000}"/>
    <cellStyle name="40% - Accent4 2 2 3 4" xfId="3976" xr:uid="{00000000-0005-0000-0000-0000F20A0000}"/>
    <cellStyle name="40% - Accent4 2 2 3 5" xfId="4800" xr:uid="{00000000-0005-0000-0000-0000F30A0000}"/>
    <cellStyle name="40% - Accent4 2 2 4" xfId="1877" xr:uid="{00000000-0005-0000-0000-0000F40A0000}"/>
    <cellStyle name="40% - Accent4 2 2 4 2" xfId="3826" xr:uid="{00000000-0005-0000-0000-0000F50A0000}"/>
    <cellStyle name="40% - Accent4 2 2 4 3" xfId="4668" xr:uid="{00000000-0005-0000-0000-0000F60A0000}"/>
    <cellStyle name="40% - Accent4 2 2 4 4" xfId="5351" xr:uid="{00000000-0005-0000-0000-0000F70A0000}"/>
    <cellStyle name="40% - Accent4 2 2 5" xfId="2673" xr:uid="{00000000-0005-0000-0000-0000F80A0000}"/>
    <cellStyle name="40% - Accent4 2 2 6" xfId="2635" xr:uid="{00000000-0005-0000-0000-0000F90A0000}"/>
    <cellStyle name="40% - Accent4 2 2 7" xfId="2918" xr:uid="{00000000-0005-0000-0000-0000FA0A0000}"/>
    <cellStyle name="40% - Accent4 2 20" xfId="6688" xr:uid="{00000000-0005-0000-0000-0000FB0A0000}"/>
    <cellStyle name="40% - Accent4 2 21" xfId="6345" xr:uid="{00000000-0005-0000-0000-0000FC0A0000}"/>
    <cellStyle name="40% - Accent4 2 22" xfId="6756" xr:uid="{00000000-0005-0000-0000-0000FD0A0000}"/>
    <cellStyle name="40% - Accent4 2 3" xfId="411" xr:uid="{00000000-0005-0000-0000-0000FE0A0000}"/>
    <cellStyle name="40% - Accent4 2 3 2" xfId="1270" xr:uid="{00000000-0005-0000-0000-0000FF0A0000}"/>
    <cellStyle name="40% - Accent4 2 3 2 2" xfId="2224" xr:uid="{00000000-0005-0000-0000-0000000B0000}"/>
    <cellStyle name="40% - Accent4 2 3 2 2 2" xfId="4116" xr:uid="{00000000-0005-0000-0000-0000010B0000}"/>
    <cellStyle name="40% - Accent4 2 3 2 2 3" xfId="4915" xr:uid="{00000000-0005-0000-0000-0000020B0000}"/>
    <cellStyle name="40% - Accent4 2 3 2 2 4" xfId="5545" xr:uid="{00000000-0005-0000-0000-0000030B0000}"/>
    <cellStyle name="40% - Accent4 2 3 2 3" xfId="3364" xr:uid="{00000000-0005-0000-0000-0000040B0000}"/>
    <cellStyle name="40% - Accent4 2 3 2 4" xfId="3662" xr:uid="{00000000-0005-0000-0000-0000050B0000}"/>
    <cellStyle name="40% - Accent4 2 3 2 5" xfId="4536" xr:uid="{00000000-0005-0000-0000-0000060B0000}"/>
    <cellStyle name="40% - Accent4 2 3 3" xfId="1330" xr:uid="{00000000-0005-0000-0000-0000070B0000}"/>
    <cellStyle name="40% - Accent4 2 3 3 2" xfId="2278" xr:uid="{00000000-0005-0000-0000-0000080B0000}"/>
    <cellStyle name="40% - Accent4 2 3 3 2 2" xfId="4170" xr:uid="{00000000-0005-0000-0000-0000090B0000}"/>
    <cellStyle name="40% - Accent4 2 3 3 2 3" xfId="4969" xr:uid="{00000000-0005-0000-0000-00000A0B0000}"/>
    <cellStyle name="40% - Accent4 2 3 3 2 4" xfId="5599" xr:uid="{00000000-0005-0000-0000-00000B0B0000}"/>
    <cellStyle name="40% - Accent4 2 3 3 3" xfId="3422" xr:uid="{00000000-0005-0000-0000-00000C0B0000}"/>
    <cellStyle name="40% - Accent4 2 3 3 4" xfId="2491" xr:uid="{00000000-0005-0000-0000-00000D0B0000}"/>
    <cellStyle name="40% - Accent4 2 3 3 5" xfId="2896" xr:uid="{00000000-0005-0000-0000-00000E0B0000}"/>
    <cellStyle name="40% - Accent4 2 3 4" xfId="1892" xr:uid="{00000000-0005-0000-0000-00000F0B0000}"/>
    <cellStyle name="40% - Accent4 2 3 4 2" xfId="3841" xr:uid="{00000000-0005-0000-0000-0000100B0000}"/>
    <cellStyle name="40% - Accent4 2 3 4 3" xfId="4683" xr:uid="{00000000-0005-0000-0000-0000110B0000}"/>
    <cellStyle name="40% - Accent4 2 3 4 4" xfId="5366" xr:uid="{00000000-0005-0000-0000-0000120B0000}"/>
    <cellStyle name="40% - Accent4 2 3 5" xfId="2697" xr:uid="{00000000-0005-0000-0000-0000130B0000}"/>
    <cellStyle name="40% - Accent4 2 3 6" xfId="2616" xr:uid="{00000000-0005-0000-0000-0000140B0000}"/>
    <cellStyle name="40% - Accent4 2 3 7" xfId="3583" xr:uid="{00000000-0005-0000-0000-0000150B0000}"/>
    <cellStyle name="40% - Accent4 2 4" xfId="896" xr:uid="{00000000-0005-0000-0000-0000160B0000}"/>
    <cellStyle name="40% - Accent4 2 4 2" xfId="1362" xr:uid="{00000000-0005-0000-0000-0000170B0000}"/>
    <cellStyle name="40% - Accent4 2 4 2 2" xfId="2308" xr:uid="{00000000-0005-0000-0000-0000180B0000}"/>
    <cellStyle name="40% - Accent4 2 4 2 2 2" xfId="4200" xr:uid="{00000000-0005-0000-0000-0000190B0000}"/>
    <cellStyle name="40% - Accent4 2 4 2 2 3" xfId="4999" xr:uid="{00000000-0005-0000-0000-00001A0B0000}"/>
    <cellStyle name="40% - Accent4 2 4 2 2 4" xfId="5629" xr:uid="{00000000-0005-0000-0000-00001B0B0000}"/>
    <cellStyle name="40% - Accent4 2 4 2 3" xfId="3452" xr:uid="{00000000-0005-0000-0000-00001C0B0000}"/>
    <cellStyle name="40% - Accent4 2 4 2 4" xfId="4362" xr:uid="{00000000-0005-0000-0000-00001D0B0000}"/>
    <cellStyle name="40% - Accent4 2 4 2 5" xfId="5161" xr:uid="{00000000-0005-0000-0000-00001E0B0000}"/>
    <cellStyle name="40% - Accent4 2 4 3" xfId="1602" xr:uid="{00000000-0005-0000-0000-00001F0B0000}"/>
    <cellStyle name="40% - Accent4 2 4 3 2" xfId="2395" xr:uid="{00000000-0005-0000-0000-0000200B0000}"/>
    <cellStyle name="40% - Accent4 2 4 3 2 2" xfId="4287" xr:uid="{00000000-0005-0000-0000-0000210B0000}"/>
    <cellStyle name="40% - Accent4 2 4 3 2 3" xfId="5086" xr:uid="{00000000-0005-0000-0000-0000220B0000}"/>
    <cellStyle name="40% - Accent4 2 4 3 2 4" xfId="5716" xr:uid="{00000000-0005-0000-0000-0000230B0000}"/>
    <cellStyle name="40% - Accent4 2 4 3 3" xfId="3628" xr:uid="{00000000-0005-0000-0000-0000240B0000}"/>
    <cellStyle name="40% - Accent4 2 4 3 4" xfId="4506" xr:uid="{00000000-0005-0000-0000-0000250B0000}"/>
    <cellStyle name="40% - Accent4 2 4 3 5" xfId="5248" xr:uid="{00000000-0005-0000-0000-0000260B0000}"/>
    <cellStyle name="40% - Accent4 2 4 4" xfId="1930" xr:uid="{00000000-0005-0000-0000-0000270B0000}"/>
    <cellStyle name="40% - Accent4 2 4 4 2" xfId="3879" xr:uid="{00000000-0005-0000-0000-0000280B0000}"/>
    <cellStyle name="40% - Accent4 2 4 4 3" xfId="4721" xr:uid="{00000000-0005-0000-0000-0000290B0000}"/>
    <cellStyle name="40% - Accent4 2 4 4 4" xfId="5404" xr:uid="{00000000-0005-0000-0000-00002A0B0000}"/>
    <cellStyle name="40% - Accent4 2 4 5" xfId="3024" xr:uid="{00000000-0005-0000-0000-00002B0B0000}"/>
    <cellStyle name="40% - Accent4 2 4 6" xfId="2555" xr:uid="{00000000-0005-0000-0000-00002C0B0000}"/>
    <cellStyle name="40% - Accent4 2 4 7" xfId="2964" xr:uid="{00000000-0005-0000-0000-00002D0B0000}"/>
    <cellStyle name="40% - Accent4 2 5" xfId="1014" xr:uid="{00000000-0005-0000-0000-00002E0B0000}"/>
    <cellStyle name="40% - Accent4 2 5 2" xfId="1442" xr:uid="{00000000-0005-0000-0000-00002F0B0000}"/>
    <cellStyle name="40% - Accent4 2 5 2 2" xfId="2343" xr:uid="{00000000-0005-0000-0000-0000300B0000}"/>
    <cellStyle name="40% - Accent4 2 5 2 2 2" xfId="4235" xr:uid="{00000000-0005-0000-0000-0000310B0000}"/>
    <cellStyle name="40% - Accent4 2 5 2 2 3" xfId="5034" xr:uid="{00000000-0005-0000-0000-0000320B0000}"/>
    <cellStyle name="40% - Accent4 2 5 2 2 4" xfId="5664" xr:uid="{00000000-0005-0000-0000-0000330B0000}"/>
    <cellStyle name="40% - Accent4 2 5 2 3" xfId="3516" xr:uid="{00000000-0005-0000-0000-0000340B0000}"/>
    <cellStyle name="40% - Accent4 2 5 2 4" xfId="4414" xr:uid="{00000000-0005-0000-0000-0000350B0000}"/>
    <cellStyle name="40% - Accent4 2 5 2 5" xfId="5196" xr:uid="{00000000-0005-0000-0000-0000360B0000}"/>
    <cellStyle name="40% - Accent4 2 5 3" xfId="1679" xr:uid="{00000000-0005-0000-0000-0000370B0000}"/>
    <cellStyle name="40% - Accent4 2 5 3 2" xfId="2427" xr:uid="{00000000-0005-0000-0000-0000380B0000}"/>
    <cellStyle name="40% - Accent4 2 5 3 2 2" xfId="4319" xr:uid="{00000000-0005-0000-0000-0000390B0000}"/>
    <cellStyle name="40% - Accent4 2 5 3 2 3" xfId="5118" xr:uid="{00000000-0005-0000-0000-00003A0B0000}"/>
    <cellStyle name="40% - Accent4 2 5 3 2 4" xfId="5748" xr:uid="{00000000-0005-0000-0000-00003B0B0000}"/>
    <cellStyle name="40% - Accent4 2 5 3 3" xfId="3681" xr:uid="{00000000-0005-0000-0000-00003C0B0000}"/>
    <cellStyle name="40% - Accent4 2 5 3 4" xfId="4551" xr:uid="{00000000-0005-0000-0000-00003D0B0000}"/>
    <cellStyle name="40% - Accent4 2 5 3 5" xfId="5280" xr:uid="{00000000-0005-0000-0000-00003E0B0000}"/>
    <cellStyle name="40% - Accent4 2 5 4" xfId="2007" xr:uid="{00000000-0005-0000-0000-00003F0B0000}"/>
    <cellStyle name="40% - Accent4 2 5 4 2" xfId="3937" xr:uid="{00000000-0005-0000-0000-0000400B0000}"/>
    <cellStyle name="40% - Accent4 2 5 4 3" xfId="4769" xr:uid="{00000000-0005-0000-0000-0000410B0000}"/>
    <cellStyle name="40% - Accent4 2 5 4 4" xfId="5436" xr:uid="{00000000-0005-0000-0000-0000420B0000}"/>
    <cellStyle name="40% - Accent4 2 5 5" xfId="3127" xr:uid="{00000000-0005-0000-0000-0000430B0000}"/>
    <cellStyle name="40% - Accent4 2 5 6" xfId="2769" xr:uid="{00000000-0005-0000-0000-0000440B0000}"/>
    <cellStyle name="40% - Accent4 2 5 7" xfId="3047" xr:uid="{00000000-0005-0000-0000-0000450B0000}"/>
    <cellStyle name="40% - Accent4 2 6" xfId="1044" xr:uid="{00000000-0005-0000-0000-0000460B0000}"/>
    <cellStyle name="40% - Accent4 2 6 2" xfId="1468" xr:uid="{00000000-0005-0000-0000-0000470B0000}"/>
    <cellStyle name="40% - Accent4 2 6 2 2" xfId="2362" xr:uid="{00000000-0005-0000-0000-0000480B0000}"/>
    <cellStyle name="40% - Accent4 2 6 2 2 2" xfId="4254" xr:uid="{00000000-0005-0000-0000-0000490B0000}"/>
    <cellStyle name="40% - Accent4 2 6 2 2 3" xfId="5053" xr:uid="{00000000-0005-0000-0000-00004A0B0000}"/>
    <cellStyle name="40% - Accent4 2 6 2 2 4" xfId="5683" xr:uid="{00000000-0005-0000-0000-00004B0B0000}"/>
    <cellStyle name="40% - Accent4 2 6 2 3" xfId="3539" xr:uid="{00000000-0005-0000-0000-00004C0B0000}"/>
    <cellStyle name="40% - Accent4 2 6 2 4" xfId="4437" xr:uid="{00000000-0005-0000-0000-00004D0B0000}"/>
    <cellStyle name="40% - Accent4 2 6 2 5" xfId="5215" xr:uid="{00000000-0005-0000-0000-00004E0B0000}"/>
    <cellStyle name="40% - Accent4 2 6 3" xfId="1701" xr:uid="{00000000-0005-0000-0000-00004F0B0000}"/>
    <cellStyle name="40% - Accent4 2 6 3 2" xfId="2442" xr:uid="{00000000-0005-0000-0000-0000500B0000}"/>
    <cellStyle name="40% - Accent4 2 6 3 2 2" xfId="4334" xr:uid="{00000000-0005-0000-0000-0000510B0000}"/>
    <cellStyle name="40% - Accent4 2 6 3 2 3" xfId="5133" xr:uid="{00000000-0005-0000-0000-0000520B0000}"/>
    <cellStyle name="40% - Accent4 2 6 3 2 4" xfId="5763" xr:uid="{00000000-0005-0000-0000-0000530B0000}"/>
    <cellStyle name="40% - Accent4 2 6 3 3" xfId="3701" xr:uid="{00000000-0005-0000-0000-0000540B0000}"/>
    <cellStyle name="40% - Accent4 2 6 3 4" xfId="4570" xr:uid="{00000000-0005-0000-0000-0000550B0000}"/>
    <cellStyle name="40% - Accent4 2 6 3 5" xfId="5295" xr:uid="{00000000-0005-0000-0000-0000560B0000}"/>
    <cellStyle name="40% - Accent4 2 6 4" xfId="2029" xr:uid="{00000000-0005-0000-0000-0000570B0000}"/>
    <cellStyle name="40% - Accent4 2 6 4 2" xfId="3957" xr:uid="{00000000-0005-0000-0000-0000580B0000}"/>
    <cellStyle name="40% - Accent4 2 6 4 3" xfId="4788" xr:uid="{00000000-0005-0000-0000-0000590B0000}"/>
    <cellStyle name="40% - Accent4 2 6 4 4" xfId="5451" xr:uid="{00000000-0005-0000-0000-00005A0B0000}"/>
    <cellStyle name="40% - Accent4 2 6 5" xfId="3153" xr:uid="{00000000-0005-0000-0000-00005B0B0000}"/>
    <cellStyle name="40% - Accent4 2 6 6" xfId="2920" xr:uid="{00000000-0005-0000-0000-00005C0B0000}"/>
    <cellStyle name="40% - Accent4 2 6 7" xfId="4010" xr:uid="{00000000-0005-0000-0000-00005D0B0000}"/>
    <cellStyle name="40% - Accent4 2 7" xfId="1179" xr:uid="{00000000-0005-0000-0000-00005E0B0000}"/>
    <cellStyle name="40% - Accent4 2 7 2" xfId="2161" xr:uid="{00000000-0005-0000-0000-00005F0B0000}"/>
    <cellStyle name="40% - Accent4 2 7 2 2" xfId="4053" xr:uid="{00000000-0005-0000-0000-0000600B0000}"/>
    <cellStyle name="40% - Accent4 2 7 2 3" xfId="4852" xr:uid="{00000000-0005-0000-0000-0000610B0000}"/>
    <cellStyle name="40% - Accent4 2 7 2 4" xfId="5482" xr:uid="{00000000-0005-0000-0000-0000620B0000}"/>
    <cellStyle name="40% - Accent4 2 7 3" xfId="3288" xr:uid="{00000000-0005-0000-0000-0000630B0000}"/>
    <cellStyle name="40% - Accent4 2 7 4" xfId="2718" xr:uid="{00000000-0005-0000-0000-0000640B0000}"/>
    <cellStyle name="40% - Accent4 2 7 5" xfId="2595" xr:uid="{00000000-0005-0000-0000-0000650B0000}"/>
    <cellStyle name="40% - Accent4 2 8" xfId="1339" xr:uid="{00000000-0005-0000-0000-0000660B0000}"/>
    <cellStyle name="40% - Accent4 2 8 2" xfId="2286" xr:uid="{00000000-0005-0000-0000-0000670B0000}"/>
    <cellStyle name="40% - Accent4 2 8 2 2" xfId="4178" xr:uid="{00000000-0005-0000-0000-0000680B0000}"/>
    <cellStyle name="40% - Accent4 2 8 2 3" xfId="4977" xr:uid="{00000000-0005-0000-0000-0000690B0000}"/>
    <cellStyle name="40% - Accent4 2 8 2 4" xfId="5607" xr:uid="{00000000-0005-0000-0000-00006A0B0000}"/>
    <cellStyle name="40% - Accent4 2 8 3" xfId="3430" xr:uid="{00000000-0005-0000-0000-00006B0B0000}"/>
    <cellStyle name="40% - Accent4 2 8 4" xfId="2471" xr:uid="{00000000-0005-0000-0000-00006C0B0000}"/>
    <cellStyle name="40% - Accent4 2 8 5" xfId="2944" xr:uid="{00000000-0005-0000-0000-00006D0B0000}"/>
    <cellStyle name="40% - Accent4 2 9" xfId="1833" xr:uid="{00000000-0005-0000-0000-00006E0B0000}"/>
    <cellStyle name="40% - Accent4 2 9 2" xfId="3792" xr:uid="{00000000-0005-0000-0000-00006F0B0000}"/>
    <cellStyle name="40% - Accent4 2 9 3" xfId="4635" xr:uid="{00000000-0005-0000-0000-0000700B0000}"/>
    <cellStyle name="40% - Accent4 2 9 4" xfId="5325" xr:uid="{00000000-0005-0000-0000-0000710B0000}"/>
    <cellStyle name="40% - Accent4 3" xfId="201" xr:uid="{00000000-0005-0000-0000-0000720B0000}"/>
    <cellStyle name="40% - Accent4 3 10" xfId="2482" xr:uid="{00000000-0005-0000-0000-0000730B0000}"/>
    <cellStyle name="40% - Accent4 3 11" xfId="3065" xr:uid="{00000000-0005-0000-0000-0000740B0000}"/>
    <cellStyle name="40% - Accent4 3 12" xfId="2874" xr:uid="{00000000-0005-0000-0000-0000750B0000}"/>
    <cellStyle name="40% - Accent4 3 2" xfId="376" xr:uid="{00000000-0005-0000-0000-0000760B0000}"/>
    <cellStyle name="40% - Accent4 3 2 2" xfId="1253" xr:uid="{00000000-0005-0000-0000-0000770B0000}"/>
    <cellStyle name="40% - Accent4 3 2 2 2" xfId="2207" xr:uid="{00000000-0005-0000-0000-0000780B0000}"/>
    <cellStyle name="40% - Accent4 3 2 2 2 2" xfId="4099" xr:uid="{00000000-0005-0000-0000-0000790B0000}"/>
    <cellStyle name="40% - Accent4 3 2 2 2 3" xfId="4898" xr:uid="{00000000-0005-0000-0000-00007A0B0000}"/>
    <cellStyle name="40% - Accent4 3 2 2 2 4" xfId="5528" xr:uid="{00000000-0005-0000-0000-00007B0B0000}"/>
    <cellStyle name="40% - Accent4 3 2 2 3" xfId="3347" xr:uid="{00000000-0005-0000-0000-00007C0B0000}"/>
    <cellStyle name="40% - Accent4 3 2 2 4" xfId="3719" xr:uid="{00000000-0005-0000-0000-00007D0B0000}"/>
    <cellStyle name="40% - Accent4 3 2 2 5" xfId="4580" xr:uid="{00000000-0005-0000-0000-00007E0B0000}"/>
    <cellStyle name="40% - Accent4 3 2 3" xfId="1200" xr:uid="{00000000-0005-0000-0000-00007F0B0000}"/>
    <cellStyle name="40% - Accent4 3 2 3 2" xfId="2171" xr:uid="{00000000-0005-0000-0000-0000800B0000}"/>
    <cellStyle name="40% - Accent4 3 2 3 2 2" xfId="4063" xr:uid="{00000000-0005-0000-0000-0000810B0000}"/>
    <cellStyle name="40% - Accent4 3 2 3 2 3" xfId="4862" xr:uid="{00000000-0005-0000-0000-0000820B0000}"/>
    <cellStyle name="40% - Accent4 3 2 3 2 4" xfId="5492" xr:uid="{00000000-0005-0000-0000-0000830B0000}"/>
    <cellStyle name="40% - Accent4 3 2 3 3" xfId="3302" xr:uid="{00000000-0005-0000-0000-0000840B0000}"/>
    <cellStyle name="40% - Accent4 3 2 3 4" xfId="3586" xr:uid="{00000000-0005-0000-0000-0000850B0000}"/>
    <cellStyle name="40% - Accent4 3 2 3 5" xfId="4471" xr:uid="{00000000-0005-0000-0000-0000860B0000}"/>
    <cellStyle name="40% - Accent4 3 2 4" xfId="1878" xr:uid="{00000000-0005-0000-0000-0000870B0000}"/>
    <cellStyle name="40% - Accent4 3 2 4 2" xfId="3827" xr:uid="{00000000-0005-0000-0000-0000880B0000}"/>
    <cellStyle name="40% - Accent4 3 2 4 3" xfId="4669" xr:uid="{00000000-0005-0000-0000-0000890B0000}"/>
    <cellStyle name="40% - Accent4 3 2 4 4" xfId="5352" xr:uid="{00000000-0005-0000-0000-00008A0B0000}"/>
    <cellStyle name="40% - Accent4 3 2 5" xfId="2674" xr:uid="{00000000-0005-0000-0000-00008B0B0000}"/>
    <cellStyle name="40% - Accent4 3 2 6" xfId="2634" xr:uid="{00000000-0005-0000-0000-00008C0B0000}"/>
    <cellStyle name="40% - Accent4 3 2 7" xfId="2922" xr:uid="{00000000-0005-0000-0000-00008D0B0000}"/>
    <cellStyle name="40% - Accent4 3 3" xfId="410" xr:uid="{00000000-0005-0000-0000-00008E0B0000}"/>
    <cellStyle name="40% - Accent4 3 3 2" xfId="1269" xr:uid="{00000000-0005-0000-0000-00008F0B0000}"/>
    <cellStyle name="40% - Accent4 3 3 2 2" xfId="2223" xr:uid="{00000000-0005-0000-0000-0000900B0000}"/>
    <cellStyle name="40% - Accent4 3 3 2 2 2" xfId="4115" xr:uid="{00000000-0005-0000-0000-0000910B0000}"/>
    <cellStyle name="40% - Accent4 3 3 2 2 3" xfId="4914" xr:uid="{00000000-0005-0000-0000-0000920B0000}"/>
    <cellStyle name="40% - Accent4 3 3 2 2 4" xfId="5544" xr:uid="{00000000-0005-0000-0000-0000930B0000}"/>
    <cellStyle name="40% - Accent4 3 3 2 3" xfId="3363" xr:uid="{00000000-0005-0000-0000-0000940B0000}"/>
    <cellStyle name="40% - Accent4 3 3 2 4" xfId="3916" xr:uid="{00000000-0005-0000-0000-0000950B0000}"/>
    <cellStyle name="40% - Accent4 3 3 2 5" xfId="4753" xr:uid="{00000000-0005-0000-0000-0000960B0000}"/>
    <cellStyle name="40% - Accent4 3 3 3" xfId="1336" xr:uid="{00000000-0005-0000-0000-0000970B0000}"/>
    <cellStyle name="40% - Accent4 3 3 3 2" xfId="2283" xr:uid="{00000000-0005-0000-0000-0000980B0000}"/>
    <cellStyle name="40% - Accent4 3 3 3 2 2" xfId="4175" xr:uid="{00000000-0005-0000-0000-0000990B0000}"/>
    <cellStyle name="40% - Accent4 3 3 3 2 3" xfId="4974" xr:uid="{00000000-0005-0000-0000-00009A0B0000}"/>
    <cellStyle name="40% - Accent4 3 3 3 2 4" xfId="5604" xr:uid="{00000000-0005-0000-0000-00009B0B0000}"/>
    <cellStyle name="40% - Accent4 3 3 3 3" xfId="3427" xr:uid="{00000000-0005-0000-0000-00009C0B0000}"/>
    <cellStyle name="40% - Accent4 3 3 3 4" xfId="2480" xr:uid="{00000000-0005-0000-0000-00009D0B0000}"/>
    <cellStyle name="40% - Accent4 3 3 3 5" xfId="3034" xr:uid="{00000000-0005-0000-0000-00009E0B0000}"/>
    <cellStyle name="40% - Accent4 3 3 4" xfId="1891" xr:uid="{00000000-0005-0000-0000-00009F0B0000}"/>
    <cellStyle name="40% - Accent4 3 3 4 2" xfId="3840" xr:uid="{00000000-0005-0000-0000-0000A00B0000}"/>
    <cellStyle name="40% - Accent4 3 3 4 3" xfId="4682" xr:uid="{00000000-0005-0000-0000-0000A10B0000}"/>
    <cellStyle name="40% - Accent4 3 3 4 4" xfId="5365" xr:uid="{00000000-0005-0000-0000-0000A20B0000}"/>
    <cellStyle name="40% - Accent4 3 3 5" xfId="2696" xr:uid="{00000000-0005-0000-0000-0000A30B0000}"/>
    <cellStyle name="40% - Accent4 3 3 6" xfId="2617" xr:uid="{00000000-0005-0000-0000-0000A40B0000}"/>
    <cellStyle name="40% - Accent4 3 3 7" xfId="3973" xr:uid="{00000000-0005-0000-0000-0000A50B0000}"/>
    <cellStyle name="40% - Accent4 3 4" xfId="897" xr:uid="{00000000-0005-0000-0000-0000A60B0000}"/>
    <cellStyle name="40% - Accent4 3 4 2" xfId="1363" xr:uid="{00000000-0005-0000-0000-0000A70B0000}"/>
    <cellStyle name="40% - Accent4 3 4 2 2" xfId="2309" xr:uid="{00000000-0005-0000-0000-0000A80B0000}"/>
    <cellStyle name="40% - Accent4 3 4 2 2 2" xfId="4201" xr:uid="{00000000-0005-0000-0000-0000A90B0000}"/>
    <cellStyle name="40% - Accent4 3 4 2 2 3" xfId="5000" xr:uid="{00000000-0005-0000-0000-0000AA0B0000}"/>
    <cellStyle name="40% - Accent4 3 4 2 2 4" xfId="5630" xr:uid="{00000000-0005-0000-0000-0000AB0B0000}"/>
    <cellStyle name="40% - Accent4 3 4 2 3" xfId="3453" xr:uid="{00000000-0005-0000-0000-0000AC0B0000}"/>
    <cellStyle name="40% - Accent4 3 4 2 4" xfId="4363" xr:uid="{00000000-0005-0000-0000-0000AD0B0000}"/>
    <cellStyle name="40% - Accent4 3 4 2 5" xfId="5162" xr:uid="{00000000-0005-0000-0000-0000AE0B0000}"/>
    <cellStyle name="40% - Accent4 3 4 3" xfId="1603" xr:uid="{00000000-0005-0000-0000-0000AF0B0000}"/>
    <cellStyle name="40% - Accent4 3 4 3 2" xfId="2396" xr:uid="{00000000-0005-0000-0000-0000B00B0000}"/>
    <cellStyle name="40% - Accent4 3 4 3 2 2" xfId="4288" xr:uid="{00000000-0005-0000-0000-0000B10B0000}"/>
    <cellStyle name="40% - Accent4 3 4 3 2 3" xfId="5087" xr:uid="{00000000-0005-0000-0000-0000B20B0000}"/>
    <cellStyle name="40% - Accent4 3 4 3 2 4" xfId="5717" xr:uid="{00000000-0005-0000-0000-0000B30B0000}"/>
    <cellStyle name="40% - Accent4 3 4 3 3" xfId="3629" xr:uid="{00000000-0005-0000-0000-0000B40B0000}"/>
    <cellStyle name="40% - Accent4 3 4 3 4" xfId="4507" xr:uid="{00000000-0005-0000-0000-0000B50B0000}"/>
    <cellStyle name="40% - Accent4 3 4 3 5" xfId="5249" xr:uid="{00000000-0005-0000-0000-0000B60B0000}"/>
    <cellStyle name="40% - Accent4 3 4 4" xfId="1931" xr:uid="{00000000-0005-0000-0000-0000B70B0000}"/>
    <cellStyle name="40% - Accent4 3 4 4 2" xfId="3880" xr:uid="{00000000-0005-0000-0000-0000B80B0000}"/>
    <cellStyle name="40% - Accent4 3 4 4 3" xfId="4722" xr:uid="{00000000-0005-0000-0000-0000B90B0000}"/>
    <cellStyle name="40% - Accent4 3 4 4 4" xfId="5405" xr:uid="{00000000-0005-0000-0000-0000BA0B0000}"/>
    <cellStyle name="40% - Accent4 3 4 5" xfId="3025" xr:uid="{00000000-0005-0000-0000-0000BB0B0000}"/>
    <cellStyle name="40% - Accent4 3 4 6" xfId="2554" xr:uid="{00000000-0005-0000-0000-0000BC0B0000}"/>
    <cellStyle name="40% - Accent4 3 4 7" xfId="2990" xr:uid="{00000000-0005-0000-0000-0000BD0B0000}"/>
    <cellStyle name="40% - Accent4 3 5" xfId="1010" xr:uid="{00000000-0005-0000-0000-0000BE0B0000}"/>
    <cellStyle name="40% - Accent4 3 5 2" xfId="1438" xr:uid="{00000000-0005-0000-0000-0000BF0B0000}"/>
    <cellStyle name="40% - Accent4 3 5 2 2" xfId="2341" xr:uid="{00000000-0005-0000-0000-0000C00B0000}"/>
    <cellStyle name="40% - Accent4 3 5 2 2 2" xfId="4233" xr:uid="{00000000-0005-0000-0000-0000C10B0000}"/>
    <cellStyle name="40% - Accent4 3 5 2 2 3" xfId="5032" xr:uid="{00000000-0005-0000-0000-0000C20B0000}"/>
    <cellStyle name="40% - Accent4 3 5 2 2 4" xfId="5662" xr:uid="{00000000-0005-0000-0000-0000C30B0000}"/>
    <cellStyle name="40% - Accent4 3 5 2 3" xfId="3513" xr:uid="{00000000-0005-0000-0000-0000C40B0000}"/>
    <cellStyle name="40% - Accent4 3 5 2 4" xfId="4412" xr:uid="{00000000-0005-0000-0000-0000C50B0000}"/>
    <cellStyle name="40% - Accent4 3 5 2 5" xfId="5194" xr:uid="{00000000-0005-0000-0000-0000C60B0000}"/>
    <cellStyle name="40% - Accent4 3 5 3" xfId="1675" xr:uid="{00000000-0005-0000-0000-0000C70B0000}"/>
    <cellStyle name="40% - Accent4 3 5 3 2" xfId="2425" xr:uid="{00000000-0005-0000-0000-0000C80B0000}"/>
    <cellStyle name="40% - Accent4 3 5 3 2 2" xfId="4317" xr:uid="{00000000-0005-0000-0000-0000C90B0000}"/>
    <cellStyle name="40% - Accent4 3 5 3 2 3" xfId="5116" xr:uid="{00000000-0005-0000-0000-0000CA0B0000}"/>
    <cellStyle name="40% - Accent4 3 5 3 2 4" xfId="5746" xr:uid="{00000000-0005-0000-0000-0000CB0B0000}"/>
    <cellStyle name="40% - Accent4 3 5 3 3" xfId="3679" xr:uid="{00000000-0005-0000-0000-0000CC0B0000}"/>
    <cellStyle name="40% - Accent4 3 5 3 4" xfId="4549" xr:uid="{00000000-0005-0000-0000-0000CD0B0000}"/>
    <cellStyle name="40% - Accent4 3 5 3 5" xfId="5278" xr:uid="{00000000-0005-0000-0000-0000CE0B0000}"/>
    <cellStyle name="40% - Accent4 3 5 4" xfId="2003" xr:uid="{00000000-0005-0000-0000-0000CF0B0000}"/>
    <cellStyle name="40% - Accent4 3 5 4 2" xfId="3935" xr:uid="{00000000-0005-0000-0000-0000D00B0000}"/>
    <cellStyle name="40% - Accent4 3 5 4 3" xfId="4767" xr:uid="{00000000-0005-0000-0000-0000D10B0000}"/>
    <cellStyle name="40% - Accent4 3 5 4 4" xfId="5434" xr:uid="{00000000-0005-0000-0000-0000D20B0000}"/>
    <cellStyle name="40% - Accent4 3 5 5" xfId="3123" xr:uid="{00000000-0005-0000-0000-0000D30B0000}"/>
    <cellStyle name="40% - Accent4 3 5 6" xfId="2551" xr:uid="{00000000-0005-0000-0000-0000D40B0000}"/>
    <cellStyle name="40% - Accent4 3 5 7" xfId="3062" xr:uid="{00000000-0005-0000-0000-0000D50B0000}"/>
    <cellStyle name="40% - Accent4 3 6" xfId="913" xr:uid="{00000000-0005-0000-0000-0000D60B0000}"/>
    <cellStyle name="40% - Accent4 3 6 2" xfId="1375" xr:uid="{00000000-0005-0000-0000-0000D70B0000}"/>
    <cellStyle name="40% - Accent4 3 6 2 2" xfId="2320" xr:uid="{00000000-0005-0000-0000-0000D80B0000}"/>
    <cellStyle name="40% - Accent4 3 6 2 2 2" xfId="4212" xr:uid="{00000000-0005-0000-0000-0000D90B0000}"/>
    <cellStyle name="40% - Accent4 3 6 2 2 3" xfId="5011" xr:uid="{00000000-0005-0000-0000-0000DA0B0000}"/>
    <cellStyle name="40% - Accent4 3 6 2 2 4" xfId="5641" xr:uid="{00000000-0005-0000-0000-0000DB0B0000}"/>
    <cellStyle name="40% - Accent4 3 6 2 3" xfId="3464" xr:uid="{00000000-0005-0000-0000-0000DC0B0000}"/>
    <cellStyle name="40% - Accent4 3 6 2 4" xfId="4374" xr:uid="{00000000-0005-0000-0000-0000DD0B0000}"/>
    <cellStyle name="40% - Accent4 3 6 2 5" xfId="5173" xr:uid="{00000000-0005-0000-0000-0000DE0B0000}"/>
    <cellStyle name="40% - Accent4 3 6 3" xfId="1614" xr:uid="{00000000-0005-0000-0000-0000DF0B0000}"/>
    <cellStyle name="40% - Accent4 3 6 3 2" xfId="2406" xr:uid="{00000000-0005-0000-0000-0000E00B0000}"/>
    <cellStyle name="40% - Accent4 3 6 3 2 2" xfId="4298" xr:uid="{00000000-0005-0000-0000-0000E10B0000}"/>
    <cellStyle name="40% - Accent4 3 6 3 2 3" xfId="5097" xr:uid="{00000000-0005-0000-0000-0000E20B0000}"/>
    <cellStyle name="40% - Accent4 3 6 3 2 4" xfId="5727" xr:uid="{00000000-0005-0000-0000-0000E30B0000}"/>
    <cellStyle name="40% - Accent4 3 6 3 3" xfId="3639" xr:uid="{00000000-0005-0000-0000-0000E40B0000}"/>
    <cellStyle name="40% - Accent4 3 6 3 4" xfId="4517" xr:uid="{00000000-0005-0000-0000-0000E50B0000}"/>
    <cellStyle name="40% - Accent4 3 6 3 5" xfId="5259" xr:uid="{00000000-0005-0000-0000-0000E60B0000}"/>
    <cellStyle name="40% - Accent4 3 6 4" xfId="1942" xr:uid="{00000000-0005-0000-0000-0000E70B0000}"/>
    <cellStyle name="40% - Accent4 3 6 4 2" xfId="3890" xr:uid="{00000000-0005-0000-0000-0000E80B0000}"/>
    <cellStyle name="40% - Accent4 3 6 4 3" xfId="4732" xr:uid="{00000000-0005-0000-0000-0000E90B0000}"/>
    <cellStyle name="40% - Accent4 3 6 4 4" xfId="5415" xr:uid="{00000000-0005-0000-0000-0000EA0B0000}"/>
    <cellStyle name="40% - Accent4 3 6 5" xfId="3039" xr:uid="{00000000-0005-0000-0000-0000EB0B0000}"/>
    <cellStyle name="40% - Accent4 3 6 6" xfId="2969" xr:uid="{00000000-0005-0000-0000-0000EC0B0000}"/>
    <cellStyle name="40% - Accent4 3 6 7" xfId="2945" xr:uid="{00000000-0005-0000-0000-0000ED0B0000}"/>
    <cellStyle name="40% - Accent4 3 7" xfId="1180" xr:uid="{00000000-0005-0000-0000-0000EE0B0000}"/>
    <cellStyle name="40% - Accent4 3 7 2" xfId="2162" xr:uid="{00000000-0005-0000-0000-0000EF0B0000}"/>
    <cellStyle name="40% - Accent4 3 7 2 2" xfId="4054" xr:uid="{00000000-0005-0000-0000-0000F00B0000}"/>
    <cellStyle name="40% - Accent4 3 7 2 3" xfId="4853" xr:uid="{00000000-0005-0000-0000-0000F10B0000}"/>
    <cellStyle name="40% - Accent4 3 7 2 4" xfId="5483" xr:uid="{00000000-0005-0000-0000-0000F20B0000}"/>
    <cellStyle name="40% - Accent4 3 7 3" xfId="3289" xr:uid="{00000000-0005-0000-0000-0000F30B0000}"/>
    <cellStyle name="40% - Accent4 3 7 4" xfId="2889" xr:uid="{00000000-0005-0000-0000-0000F40B0000}"/>
    <cellStyle name="40% - Accent4 3 7 5" xfId="3043" xr:uid="{00000000-0005-0000-0000-0000F50B0000}"/>
    <cellStyle name="40% - Accent4 3 8" xfId="1338" xr:uid="{00000000-0005-0000-0000-0000F60B0000}"/>
    <cellStyle name="40% - Accent4 3 8 2" xfId="2285" xr:uid="{00000000-0005-0000-0000-0000F70B0000}"/>
    <cellStyle name="40% - Accent4 3 8 2 2" xfId="4177" xr:uid="{00000000-0005-0000-0000-0000F80B0000}"/>
    <cellStyle name="40% - Accent4 3 8 2 3" xfId="4976" xr:uid="{00000000-0005-0000-0000-0000F90B0000}"/>
    <cellStyle name="40% - Accent4 3 8 2 4" xfId="5606" xr:uid="{00000000-0005-0000-0000-0000FA0B0000}"/>
    <cellStyle name="40% - Accent4 3 8 3" xfId="3429" xr:uid="{00000000-0005-0000-0000-0000FB0B0000}"/>
    <cellStyle name="40% - Accent4 3 8 4" xfId="2474" xr:uid="{00000000-0005-0000-0000-0000FC0B0000}"/>
    <cellStyle name="40% - Accent4 3 8 5" xfId="2933" xr:uid="{00000000-0005-0000-0000-0000FD0B0000}"/>
    <cellStyle name="40% - Accent4 3 9" xfId="1834" xr:uid="{00000000-0005-0000-0000-0000FE0B0000}"/>
    <cellStyle name="40% - Accent4 3 9 2" xfId="3793" xr:uid="{00000000-0005-0000-0000-0000FF0B0000}"/>
    <cellStyle name="40% - Accent4 3 9 3" xfId="4636" xr:uid="{00000000-0005-0000-0000-0000000C0000}"/>
    <cellStyle name="40% - Accent4 3 9 4" xfId="5326" xr:uid="{00000000-0005-0000-0000-0000010C0000}"/>
    <cellStyle name="40% - Accent4 4" xfId="459" xr:uid="{00000000-0005-0000-0000-0000020C0000}"/>
    <cellStyle name="40% - Accent4 5" xfId="6010" xr:uid="{00000000-0005-0000-0000-0000030C0000}"/>
    <cellStyle name="40% - Accent4 6" xfId="6674" xr:uid="{00000000-0005-0000-0000-0000040C0000}"/>
    <cellStyle name="40% - Accent4 7" xfId="5957" xr:uid="{00000000-0005-0000-0000-0000050C0000}"/>
    <cellStyle name="40% - Accent4 8" xfId="6234" xr:uid="{00000000-0005-0000-0000-0000060C0000}"/>
    <cellStyle name="40% - Accent4 9" xfId="6292" xr:uid="{00000000-0005-0000-0000-0000070C0000}"/>
    <cellStyle name="40% - Accent5 10" xfId="6509" xr:uid="{00000000-0005-0000-0000-0000080C0000}"/>
    <cellStyle name="40% - Accent5 11" xfId="6179" xr:uid="{00000000-0005-0000-0000-0000090C0000}"/>
    <cellStyle name="40% - Accent5 12" xfId="6563" xr:uid="{00000000-0005-0000-0000-00000A0C0000}"/>
    <cellStyle name="40% - Accent5 13" xfId="6144" xr:uid="{00000000-0005-0000-0000-00000B0C0000}"/>
    <cellStyle name="40% - Accent5 2" xfId="202" xr:uid="{00000000-0005-0000-0000-00000C0C0000}"/>
    <cellStyle name="40% - Accent5 2 10" xfId="2484" xr:uid="{00000000-0005-0000-0000-00000D0C0000}"/>
    <cellStyle name="40% - Accent5 2 11" xfId="2994" xr:uid="{00000000-0005-0000-0000-00000E0C0000}"/>
    <cellStyle name="40% - Accent5 2 12" xfId="3979" xr:uid="{00000000-0005-0000-0000-00000F0C0000}"/>
    <cellStyle name="40% - Accent5 2 13" xfId="463" xr:uid="{00000000-0005-0000-0000-0000100C0000}"/>
    <cellStyle name="40% - Accent5 2 14" xfId="6053" xr:uid="{00000000-0005-0000-0000-0000110C0000}"/>
    <cellStyle name="40% - Accent5 2 15" xfId="6798" xr:uid="{00000000-0005-0000-0000-0000120C0000}"/>
    <cellStyle name="40% - Accent5 2 16" xfId="6769" xr:uid="{00000000-0005-0000-0000-0000130C0000}"/>
    <cellStyle name="40% - Accent5 2 17" xfId="6690" xr:uid="{00000000-0005-0000-0000-0000140C0000}"/>
    <cellStyle name="40% - Accent5 2 18" xfId="6489" xr:uid="{00000000-0005-0000-0000-0000150C0000}"/>
    <cellStyle name="40% - Accent5 2 19" xfId="6140" xr:uid="{00000000-0005-0000-0000-0000160C0000}"/>
    <cellStyle name="40% - Accent5 2 2" xfId="203" xr:uid="{00000000-0005-0000-0000-0000170C0000}"/>
    <cellStyle name="40% - Accent5 2 2 2" xfId="1254" xr:uid="{00000000-0005-0000-0000-0000180C0000}"/>
    <cellStyle name="40% - Accent5 2 2 2 2" xfId="2208" xr:uid="{00000000-0005-0000-0000-0000190C0000}"/>
    <cellStyle name="40% - Accent5 2 2 2 2 2" xfId="4100" xr:uid="{00000000-0005-0000-0000-00001A0C0000}"/>
    <cellStyle name="40% - Accent5 2 2 2 2 3" xfId="4899" xr:uid="{00000000-0005-0000-0000-00001B0C0000}"/>
    <cellStyle name="40% - Accent5 2 2 2 2 4" xfId="5529" xr:uid="{00000000-0005-0000-0000-00001C0C0000}"/>
    <cellStyle name="40% - Accent5 2 2 2 3" xfId="3348" xr:uid="{00000000-0005-0000-0000-00001D0C0000}"/>
    <cellStyle name="40% - Accent5 2 2 2 4" xfId="3557" xr:uid="{00000000-0005-0000-0000-00001E0C0000}"/>
    <cellStyle name="40% - Accent5 2 2 2 5" xfId="4451" xr:uid="{00000000-0005-0000-0000-00001F0C0000}"/>
    <cellStyle name="40% - Accent5 2 2 3" xfId="1199" xr:uid="{00000000-0005-0000-0000-0000200C0000}"/>
    <cellStyle name="40% - Accent5 2 2 3 2" xfId="2170" xr:uid="{00000000-0005-0000-0000-0000210C0000}"/>
    <cellStyle name="40% - Accent5 2 2 3 2 2" xfId="4062" xr:uid="{00000000-0005-0000-0000-0000220C0000}"/>
    <cellStyle name="40% - Accent5 2 2 3 2 3" xfId="4861" xr:uid="{00000000-0005-0000-0000-0000230C0000}"/>
    <cellStyle name="40% - Accent5 2 2 3 2 4" xfId="5491" xr:uid="{00000000-0005-0000-0000-0000240C0000}"/>
    <cellStyle name="40% - Accent5 2 2 3 3" xfId="3301" xr:uid="{00000000-0005-0000-0000-0000250C0000}"/>
    <cellStyle name="40% - Accent5 2 2 3 4" xfId="3748" xr:uid="{00000000-0005-0000-0000-0000260C0000}"/>
    <cellStyle name="40% - Accent5 2 2 3 5" xfId="4600" xr:uid="{00000000-0005-0000-0000-0000270C0000}"/>
    <cellStyle name="40% - Accent5 2 2 4" xfId="1879" xr:uid="{00000000-0005-0000-0000-0000280C0000}"/>
    <cellStyle name="40% - Accent5 2 2 4 2" xfId="3828" xr:uid="{00000000-0005-0000-0000-0000290C0000}"/>
    <cellStyle name="40% - Accent5 2 2 4 3" xfId="4670" xr:uid="{00000000-0005-0000-0000-00002A0C0000}"/>
    <cellStyle name="40% - Accent5 2 2 4 4" xfId="5353" xr:uid="{00000000-0005-0000-0000-00002B0C0000}"/>
    <cellStyle name="40% - Accent5 2 2 5" xfId="2675" xr:uid="{00000000-0005-0000-0000-00002C0C0000}"/>
    <cellStyle name="40% - Accent5 2 2 6" xfId="2633" xr:uid="{00000000-0005-0000-0000-00002D0C0000}"/>
    <cellStyle name="40% - Accent5 2 2 7" xfId="2926" xr:uid="{00000000-0005-0000-0000-00002E0C0000}"/>
    <cellStyle name="40% - Accent5 2 20" xfId="5860" xr:uid="{00000000-0005-0000-0000-00002F0C0000}"/>
    <cellStyle name="40% - Accent5 2 21" xfId="6213" xr:uid="{00000000-0005-0000-0000-0000300C0000}"/>
    <cellStyle name="40% - Accent5 2 22" xfId="6695" xr:uid="{00000000-0005-0000-0000-0000310C0000}"/>
    <cellStyle name="40% - Accent5 2 3" xfId="409" xr:uid="{00000000-0005-0000-0000-0000320C0000}"/>
    <cellStyle name="40% - Accent5 2 3 2" xfId="1268" xr:uid="{00000000-0005-0000-0000-0000330C0000}"/>
    <cellStyle name="40% - Accent5 2 3 2 2" xfId="2222" xr:uid="{00000000-0005-0000-0000-0000340C0000}"/>
    <cellStyle name="40% - Accent5 2 3 2 2 2" xfId="4114" xr:uid="{00000000-0005-0000-0000-0000350C0000}"/>
    <cellStyle name="40% - Accent5 2 3 2 2 3" xfId="4913" xr:uid="{00000000-0005-0000-0000-0000360C0000}"/>
    <cellStyle name="40% - Accent5 2 3 2 2 4" xfId="5543" xr:uid="{00000000-0005-0000-0000-0000370C0000}"/>
    <cellStyle name="40% - Accent5 2 3 2 3" xfId="3362" xr:uid="{00000000-0005-0000-0000-0000380C0000}"/>
    <cellStyle name="40% - Accent5 2 3 2 4" xfId="3524" xr:uid="{00000000-0005-0000-0000-0000390C0000}"/>
    <cellStyle name="40% - Accent5 2 3 2 5" xfId="4422" xr:uid="{00000000-0005-0000-0000-00003A0C0000}"/>
    <cellStyle name="40% - Accent5 2 3 3" xfId="1335" xr:uid="{00000000-0005-0000-0000-00003B0C0000}"/>
    <cellStyle name="40% - Accent5 2 3 3 2" xfId="2282" xr:uid="{00000000-0005-0000-0000-00003C0C0000}"/>
    <cellStyle name="40% - Accent5 2 3 3 2 2" xfId="4174" xr:uid="{00000000-0005-0000-0000-00003D0C0000}"/>
    <cellStyle name="40% - Accent5 2 3 3 2 3" xfId="4973" xr:uid="{00000000-0005-0000-0000-00003E0C0000}"/>
    <cellStyle name="40% - Accent5 2 3 3 2 4" xfId="5603" xr:uid="{00000000-0005-0000-0000-00003F0C0000}"/>
    <cellStyle name="40% - Accent5 2 3 3 3" xfId="3426" xr:uid="{00000000-0005-0000-0000-0000400C0000}"/>
    <cellStyle name="40% - Accent5 2 3 3 4" xfId="2483" xr:uid="{00000000-0005-0000-0000-0000410C0000}"/>
    <cellStyle name="40% - Accent5 2 3 3 5" xfId="3000" xr:uid="{00000000-0005-0000-0000-0000420C0000}"/>
    <cellStyle name="40% - Accent5 2 3 4" xfId="1890" xr:uid="{00000000-0005-0000-0000-0000430C0000}"/>
    <cellStyle name="40% - Accent5 2 3 4 2" xfId="3839" xr:uid="{00000000-0005-0000-0000-0000440C0000}"/>
    <cellStyle name="40% - Accent5 2 3 4 3" xfId="4681" xr:uid="{00000000-0005-0000-0000-0000450C0000}"/>
    <cellStyle name="40% - Accent5 2 3 4 4" xfId="5364" xr:uid="{00000000-0005-0000-0000-0000460C0000}"/>
    <cellStyle name="40% - Accent5 2 3 5" xfId="2695" xr:uid="{00000000-0005-0000-0000-0000470C0000}"/>
    <cellStyle name="40% - Accent5 2 3 6" xfId="2618" xr:uid="{00000000-0005-0000-0000-0000480C0000}"/>
    <cellStyle name="40% - Accent5 2 3 7" xfId="3717" xr:uid="{00000000-0005-0000-0000-0000490C0000}"/>
    <cellStyle name="40% - Accent5 2 4" xfId="898" xr:uid="{00000000-0005-0000-0000-00004A0C0000}"/>
    <cellStyle name="40% - Accent5 2 4 2" xfId="1364" xr:uid="{00000000-0005-0000-0000-00004B0C0000}"/>
    <cellStyle name="40% - Accent5 2 4 2 2" xfId="2310" xr:uid="{00000000-0005-0000-0000-00004C0C0000}"/>
    <cellStyle name="40% - Accent5 2 4 2 2 2" xfId="4202" xr:uid="{00000000-0005-0000-0000-00004D0C0000}"/>
    <cellStyle name="40% - Accent5 2 4 2 2 3" xfId="5001" xr:uid="{00000000-0005-0000-0000-00004E0C0000}"/>
    <cellStyle name="40% - Accent5 2 4 2 2 4" xfId="5631" xr:uid="{00000000-0005-0000-0000-00004F0C0000}"/>
    <cellStyle name="40% - Accent5 2 4 2 3" xfId="3454" xr:uid="{00000000-0005-0000-0000-0000500C0000}"/>
    <cellStyle name="40% - Accent5 2 4 2 4" xfId="4364" xr:uid="{00000000-0005-0000-0000-0000510C0000}"/>
    <cellStyle name="40% - Accent5 2 4 2 5" xfId="5163" xr:uid="{00000000-0005-0000-0000-0000520C0000}"/>
    <cellStyle name="40% - Accent5 2 4 3" xfId="1604" xr:uid="{00000000-0005-0000-0000-0000530C0000}"/>
    <cellStyle name="40% - Accent5 2 4 3 2" xfId="2397" xr:uid="{00000000-0005-0000-0000-0000540C0000}"/>
    <cellStyle name="40% - Accent5 2 4 3 2 2" xfId="4289" xr:uid="{00000000-0005-0000-0000-0000550C0000}"/>
    <cellStyle name="40% - Accent5 2 4 3 2 3" xfId="5088" xr:uid="{00000000-0005-0000-0000-0000560C0000}"/>
    <cellStyle name="40% - Accent5 2 4 3 2 4" xfId="5718" xr:uid="{00000000-0005-0000-0000-0000570C0000}"/>
    <cellStyle name="40% - Accent5 2 4 3 3" xfId="3630" xr:uid="{00000000-0005-0000-0000-0000580C0000}"/>
    <cellStyle name="40% - Accent5 2 4 3 4" xfId="4508" xr:uid="{00000000-0005-0000-0000-0000590C0000}"/>
    <cellStyle name="40% - Accent5 2 4 3 5" xfId="5250" xr:uid="{00000000-0005-0000-0000-00005A0C0000}"/>
    <cellStyle name="40% - Accent5 2 4 4" xfId="1932" xr:uid="{00000000-0005-0000-0000-00005B0C0000}"/>
    <cellStyle name="40% - Accent5 2 4 4 2" xfId="3881" xr:uid="{00000000-0005-0000-0000-00005C0C0000}"/>
    <cellStyle name="40% - Accent5 2 4 4 3" xfId="4723" xr:uid="{00000000-0005-0000-0000-00005D0C0000}"/>
    <cellStyle name="40% - Accent5 2 4 4 4" xfId="5406" xr:uid="{00000000-0005-0000-0000-00005E0C0000}"/>
    <cellStyle name="40% - Accent5 2 4 5" xfId="3026" xr:uid="{00000000-0005-0000-0000-00005F0C0000}"/>
    <cellStyle name="40% - Accent5 2 4 6" xfId="2722" xr:uid="{00000000-0005-0000-0000-0000600C0000}"/>
    <cellStyle name="40% - Accent5 2 4 7" xfId="2591" xr:uid="{00000000-0005-0000-0000-0000610C0000}"/>
    <cellStyle name="40% - Accent5 2 5" xfId="1007" xr:uid="{00000000-0005-0000-0000-0000620C0000}"/>
    <cellStyle name="40% - Accent5 2 5 2" xfId="1435" xr:uid="{00000000-0005-0000-0000-0000630C0000}"/>
    <cellStyle name="40% - Accent5 2 5 2 2" xfId="2339" xr:uid="{00000000-0005-0000-0000-0000640C0000}"/>
    <cellStyle name="40% - Accent5 2 5 2 2 2" xfId="4231" xr:uid="{00000000-0005-0000-0000-0000650C0000}"/>
    <cellStyle name="40% - Accent5 2 5 2 2 3" xfId="5030" xr:uid="{00000000-0005-0000-0000-0000660C0000}"/>
    <cellStyle name="40% - Accent5 2 5 2 2 4" xfId="5660" xr:uid="{00000000-0005-0000-0000-0000670C0000}"/>
    <cellStyle name="40% - Accent5 2 5 2 3" xfId="3511" xr:uid="{00000000-0005-0000-0000-0000680C0000}"/>
    <cellStyle name="40% - Accent5 2 5 2 4" xfId="4410" xr:uid="{00000000-0005-0000-0000-0000690C0000}"/>
    <cellStyle name="40% - Accent5 2 5 2 5" xfId="5192" xr:uid="{00000000-0005-0000-0000-00006A0C0000}"/>
    <cellStyle name="40% - Accent5 2 5 3" xfId="1672" xr:uid="{00000000-0005-0000-0000-00006B0C0000}"/>
    <cellStyle name="40% - Accent5 2 5 3 2" xfId="2423" xr:uid="{00000000-0005-0000-0000-00006C0C0000}"/>
    <cellStyle name="40% - Accent5 2 5 3 2 2" xfId="4315" xr:uid="{00000000-0005-0000-0000-00006D0C0000}"/>
    <cellStyle name="40% - Accent5 2 5 3 2 3" xfId="5114" xr:uid="{00000000-0005-0000-0000-00006E0C0000}"/>
    <cellStyle name="40% - Accent5 2 5 3 2 4" xfId="5744" xr:uid="{00000000-0005-0000-0000-00006F0C0000}"/>
    <cellStyle name="40% - Accent5 2 5 3 3" xfId="3677" xr:uid="{00000000-0005-0000-0000-0000700C0000}"/>
    <cellStyle name="40% - Accent5 2 5 3 4" xfId="4547" xr:uid="{00000000-0005-0000-0000-0000710C0000}"/>
    <cellStyle name="40% - Accent5 2 5 3 5" xfId="5276" xr:uid="{00000000-0005-0000-0000-0000720C0000}"/>
    <cellStyle name="40% - Accent5 2 5 4" xfId="2000" xr:uid="{00000000-0005-0000-0000-0000730C0000}"/>
    <cellStyle name="40% - Accent5 2 5 4 2" xfId="3933" xr:uid="{00000000-0005-0000-0000-0000740C0000}"/>
    <cellStyle name="40% - Accent5 2 5 4 3" xfId="4765" xr:uid="{00000000-0005-0000-0000-0000750C0000}"/>
    <cellStyle name="40% - Accent5 2 5 4 4" xfId="5432" xr:uid="{00000000-0005-0000-0000-0000760C0000}"/>
    <cellStyle name="40% - Accent5 2 5 5" xfId="3120" xr:uid="{00000000-0005-0000-0000-0000770C0000}"/>
    <cellStyle name="40% - Accent5 2 5 6" xfId="2780" xr:uid="{00000000-0005-0000-0000-0000780C0000}"/>
    <cellStyle name="40% - Accent5 2 5 7" xfId="4027" xr:uid="{00000000-0005-0000-0000-0000790C0000}"/>
    <cellStyle name="40% - Accent5 2 6" xfId="1008" xr:uid="{00000000-0005-0000-0000-00007A0C0000}"/>
    <cellStyle name="40% - Accent5 2 6 2" xfId="1436" xr:uid="{00000000-0005-0000-0000-00007B0C0000}"/>
    <cellStyle name="40% - Accent5 2 6 2 2" xfId="2340" xr:uid="{00000000-0005-0000-0000-00007C0C0000}"/>
    <cellStyle name="40% - Accent5 2 6 2 2 2" xfId="4232" xr:uid="{00000000-0005-0000-0000-00007D0C0000}"/>
    <cellStyle name="40% - Accent5 2 6 2 2 3" xfId="5031" xr:uid="{00000000-0005-0000-0000-00007E0C0000}"/>
    <cellStyle name="40% - Accent5 2 6 2 2 4" xfId="5661" xr:uid="{00000000-0005-0000-0000-00007F0C0000}"/>
    <cellStyle name="40% - Accent5 2 6 2 3" xfId="3512" xr:uid="{00000000-0005-0000-0000-0000800C0000}"/>
    <cellStyle name="40% - Accent5 2 6 2 4" xfId="4411" xr:uid="{00000000-0005-0000-0000-0000810C0000}"/>
    <cellStyle name="40% - Accent5 2 6 2 5" xfId="5193" xr:uid="{00000000-0005-0000-0000-0000820C0000}"/>
    <cellStyle name="40% - Accent5 2 6 3" xfId="1673" xr:uid="{00000000-0005-0000-0000-0000830C0000}"/>
    <cellStyle name="40% - Accent5 2 6 3 2" xfId="2424" xr:uid="{00000000-0005-0000-0000-0000840C0000}"/>
    <cellStyle name="40% - Accent5 2 6 3 2 2" xfId="4316" xr:uid="{00000000-0005-0000-0000-0000850C0000}"/>
    <cellStyle name="40% - Accent5 2 6 3 2 3" xfId="5115" xr:uid="{00000000-0005-0000-0000-0000860C0000}"/>
    <cellStyle name="40% - Accent5 2 6 3 2 4" xfId="5745" xr:uid="{00000000-0005-0000-0000-0000870C0000}"/>
    <cellStyle name="40% - Accent5 2 6 3 3" xfId="3678" xr:uid="{00000000-0005-0000-0000-0000880C0000}"/>
    <cellStyle name="40% - Accent5 2 6 3 4" xfId="4548" xr:uid="{00000000-0005-0000-0000-0000890C0000}"/>
    <cellStyle name="40% - Accent5 2 6 3 5" xfId="5277" xr:uid="{00000000-0005-0000-0000-00008A0C0000}"/>
    <cellStyle name="40% - Accent5 2 6 4" xfId="2001" xr:uid="{00000000-0005-0000-0000-00008B0C0000}"/>
    <cellStyle name="40% - Accent5 2 6 4 2" xfId="3934" xr:uid="{00000000-0005-0000-0000-00008C0C0000}"/>
    <cellStyle name="40% - Accent5 2 6 4 3" xfId="4766" xr:uid="{00000000-0005-0000-0000-00008D0C0000}"/>
    <cellStyle name="40% - Accent5 2 6 4 4" xfId="5433" xr:uid="{00000000-0005-0000-0000-00008E0C0000}"/>
    <cellStyle name="40% - Accent5 2 6 5" xfId="3121" xr:uid="{00000000-0005-0000-0000-00008F0C0000}"/>
    <cellStyle name="40% - Accent5 2 6 6" xfId="2773" xr:uid="{00000000-0005-0000-0000-0000900C0000}"/>
    <cellStyle name="40% - Accent5 2 6 7" xfId="2572" xr:uid="{00000000-0005-0000-0000-0000910C0000}"/>
    <cellStyle name="40% - Accent5 2 7" xfId="1181" xr:uid="{00000000-0005-0000-0000-0000920C0000}"/>
    <cellStyle name="40% - Accent5 2 7 2" xfId="2163" xr:uid="{00000000-0005-0000-0000-0000930C0000}"/>
    <cellStyle name="40% - Accent5 2 7 2 2" xfId="4055" xr:uid="{00000000-0005-0000-0000-0000940C0000}"/>
    <cellStyle name="40% - Accent5 2 7 2 3" xfId="4854" xr:uid="{00000000-0005-0000-0000-0000950C0000}"/>
    <cellStyle name="40% - Accent5 2 7 2 4" xfId="5484" xr:uid="{00000000-0005-0000-0000-0000960C0000}"/>
    <cellStyle name="40% - Accent5 2 7 3" xfId="3290" xr:uid="{00000000-0005-0000-0000-0000970C0000}"/>
    <cellStyle name="40% - Accent5 2 7 4" xfId="2885" xr:uid="{00000000-0005-0000-0000-0000980C0000}"/>
    <cellStyle name="40% - Accent5 2 7 5" xfId="2567" xr:uid="{00000000-0005-0000-0000-0000990C0000}"/>
    <cellStyle name="40% - Accent5 2 8" xfId="1290" xr:uid="{00000000-0005-0000-0000-00009A0C0000}"/>
    <cellStyle name="40% - Accent5 2 8 2" xfId="2244" xr:uid="{00000000-0005-0000-0000-00009B0C0000}"/>
    <cellStyle name="40% - Accent5 2 8 2 2" xfId="4136" xr:uid="{00000000-0005-0000-0000-00009C0C0000}"/>
    <cellStyle name="40% - Accent5 2 8 2 3" xfId="4935" xr:uid="{00000000-0005-0000-0000-00009D0C0000}"/>
    <cellStyle name="40% - Accent5 2 8 2 4" xfId="5565" xr:uid="{00000000-0005-0000-0000-00009E0C0000}"/>
    <cellStyle name="40% - Accent5 2 8 3" xfId="3384" xr:uid="{00000000-0005-0000-0000-00009F0C0000}"/>
    <cellStyle name="40% - Accent5 2 8 4" xfId="2528" xr:uid="{00000000-0005-0000-0000-0000A00C0000}"/>
    <cellStyle name="40% - Accent5 2 8 5" xfId="2755" xr:uid="{00000000-0005-0000-0000-0000A10C0000}"/>
    <cellStyle name="40% - Accent5 2 9" xfId="1835" xr:uid="{00000000-0005-0000-0000-0000A20C0000}"/>
    <cellStyle name="40% - Accent5 2 9 2" xfId="3794" xr:uid="{00000000-0005-0000-0000-0000A30C0000}"/>
    <cellStyle name="40% - Accent5 2 9 3" xfId="4637" xr:uid="{00000000-0005-0000-0000-0000A40C0000}"/>
    <cellStyle name="40% - Accent5 2 9 4" xfId="5327" xr:uid="{00000000-0005-0000-0000-0000A50C0000}"/>
    <cellStyle name="40% - Accent5 3" xfId="204" xr:uid="{00000000-0005-0000-0000-0000A60C0000}"/>
    <cellStyle name="40% - Accent5 3 10" xfId="2485" xr:uid="{00000000-0005-0000-0000-0000A70C0000}"/>
    <cellStyle name="40% - Accent5 3 11" xfId="2991" xr:uid="{00000000-0005-0000-0000-0000A80C0000}"/>
    <cellStyle name="40% - Accent5 3 12" xfId="4009" xr:uid="{00000000-0005-0000-0000-0000A90C0000}"/>
    <cellStyle name="40% - Accent5 3 2" xfId="378" xr:uid="{00000000-0005-0000-0000-0000AA0C0000}"/>
    <cellStyle name="40% - Accent5 3 2 2" xfId="1255" xr:uid="{00000000-0005-0000-0000-0000AB0C0000}"/>
    <cellStyle name="40% - Accent5 3 2 2 2" xfId="2209" xr:uid="{00000000-0005-0000-0000-0000AC0C0000}"/>
    <cellStyle name="40% - Accent5 3 2 2 2 2" xfId="4101" xr:uid="{00000000-0005-0000-0000-0000AD0C0000}"/>
    <cellStyle name="40% - Accent5 3 2 2 2 3" xfId="4900" xr:uid="{00000000-0005-0000-0000-0000AE0C0000}"/>
    <cellStyle name="40% - Accent5 3 2 2 2 4" xfId="5530" xr:uid="{00000000-0005-0000-0000-0000AF0C0000}"/>
    <cellStyle name="40% - Accent5 3 2 2 3" xfId="3349" xr:uid="{00000000-0005-0000-0000-0000B00C0000}"/>
    <cellStyle name="40% - Accent5 3 2 2 4" xfId="2979" xr:uid="{00000000-0005-0000-0000-0000B10C0000}"/>
    <cellStyle name="40% - Accent5 3 2 2 5" xfId="3480" xr:uid="{00000000-0005-0000-0000-0000B20C0000}"/>
    <cellStyle name="40% - Accent5 3 2 3" xfId="1198" xr:uid="{00000000-0005-0000-0000-0000B30C0000}"/>
    <cellStyle name="40% - Accent5 3 2 3 2" xfId="2169" xr:uid="{00000000-0005-0000-0000-0000B40C0000}"/>
    <cellStyle name="40% - Accent5 3 2 3 2 2" xfId="4061" xr:uid="{00000000-0005-0000-0000-0000B50C0000}"/>
    <cellStyle name="40% - Accent5 3 2 3 2 3" xfId="4860" xr:uid="{00000000-0005-0000-0000-0000B60C0000}"/>
    <cellStyle name="40% - Accent5 3 2 3 2 4" xfId="5490" xr:uid="{00000000-0005-0000-0000-0000B70C0000}"/>
    <cellStyle name="40% - Accent5 3 2 3 3" xfId="3300" xr:uid="{00000000-0005-0000-0000-0000B80C0000}"/>
    <cellStyle name="40% - Accent5 3 2 3 4" xfId="4006" xr:uid="{00000000-0005-0000-0000-0000B90C0000}"/>
    <cellStyle name="40% - Accent5 3 2 3 5" xfId="4818" xr:uid="{00000000-0005-0000-0000-0000BA0C0000}"/>
    <cellStyle name="40% - Accent5 3 2 4" xfId="1880" xr:uid="{00000000-0005-0000-0000-0000BB0C0000}"/>
    <cellStyle name="40% - Accent5 3 2 4 2" xfId="3829" xr:uid="{00000000-0005-0000-0000-0000BC0C0000}"/>
    <cellStyle name="40% - Accent5 3 2 4 3" xfId="4671" xr:uid="{00000000-0005-0000-0000-0000BD0C0000}"/>
    <cellStyle name="40% - Accent5 3 2 4 4" xfId="5354" xr:uid="{00000000-0005-0000-0000-0000BE0C0000}"/>
    <cellStyle name="40% - Accent5 3 2 5" xfId="2676" xr:uid="{00000000-0005-0000-0000-0000BF0C0000}"/>
    <cellStyle name="40% - Accent5 3 2 6" xfId="2632" xr:uid="{00000000-0005-0000-0000-0000C00C0000}"/>
    <cellStyle name="40% - Accent5 3 2 7" xfId="2931" xr:uid="{00000000-0005-0000-0000-0000C10C0000}"/>
    <cellStyle name="40% - Accent5 3 3" xfId="408" xr:uid="{00000000-0005-0000-0000-0000C20C0000}"/>
    <cellStyle name="40% - Accent5 3 3 2" xfId="1267" xr:uid="{00000000-0005-0000-0000-0000C30C0000}"/>
    <cellStyle name="40% - Accent5 3 3 2 2" xfId="2221" xr:uid="{00000000-0005-0000-0000-0000C40C0000}"/>
    <cellStyle name="40% - Accent5 3 3 2 2 2" xfId="4113" xr:uid="{00000000-0005-0000-0000-0000C50C0000}"/>
    <cellStyle name="40% - Accent5 3 3 2 2 3" xfId="4912" xr:uid="{00000000-0005-0000-0000-0000C60C0000}"/>
    <cellStyle name="40% - Accent5 3 3 2 2 4" xfId="5542" xr:uid="{00000000-0005-0000-0000-0000C70C0000}"/>
    <cellStyle name="40% - Accent5 3 3 2 3" xfId="3361" xr:uid="{00000000-0005-0000-0000-0000C80C0000}"/>
    <cellStyle name="40% - Accent5 3 3 2 4" xfId="3689" xr:uid="{00000000-0005-0000-0000-0000C90C0000}"/>
    <cellStyle name="40% - Accent5 3 3 2 5" xfId="4558" xr:uid="{00000000-0005-0000-0000-0000CA0C0000}"/>
    <cellStyle name="40% - Accent5 3 3 3" xfId="1311" xr:uid="{00000000-0005-0000-0000-0000CB0C0000}"/>
    <cellStyle name="40% - Accent5 3 3 3 2" xfId="2261" xr:uid="{00000000-0005-0000-0000-0000CC0C0000}"/>
    <cellStyle name="40% - Accent5 3 3 3 2 2" xfId="4153" xr:uid="{00000000-0005-0000-0000-0000CD0C0000}"/>
    <cellStyle name="40% - Accent5 3 3 3 2 3" xfId="4952" xr:uid="{00000000-0005-0000-0000-0000CE0C0000}"/>
    <cellStyle name="40% - Accent5 3 3 3 2 4" xfId="5582" xr:uid="{00000000-0005-0000-0000-0000CF0C0000}"/>
    <cellStyle name="40% - Accent5 3 3 3 3" xfId="3404" xr:uid="{00000000-0005-0000-0000-0000D00C0000}"/>
    <cellStyle name="40% - Accent5 3 3 3 4" xfId="2509" xr:uid="{00000000-0005-0000-0000-0000D10C0000}"/>
    <cellStyle name="40% - Accent5 3 3 3 5" xfId="2795" xr:uid="{00000000-0005-0000-0000-0000D20C0000}"/>
    <cellStyle name="40% - Accent5 3 3 4" xfId="1889" xr:uid="{00000000-0005-0000-0000-0000D30C0000}"/>
    <cellStyle name="40% - Accent5 3 3 4 2" xfId="3838" xr:uid="{00000000-0005-0000-0000-0000D40C0000}"/>
    <cellStyle name="40% - Accent5 3 3 4 3" xfId="4680" xr:uid="{00000000-0005-0000-0000-0000D50C0000}"/>
    <cellStyle name="40% - Accent5 3 3 4 4" xfId="5363" xr:uid="{00000000-0005-0000-0000-0000D60C0000}"/>
    <cellStyle name="40% - Accent5 3 3 5" xfId="2694" xr:uid="{00000000-0005-0000-0000-0000D70C0000}"/>
    <cellStyle name="40% - Accent5 3 3 6" xfId="2619" xr:uid="{00000000-0005-0000-0000-0000D80C0000}"/>
    <cellStyle name="40% - Accent5 3 3 7" xfId="3555" xr:uid="{00000000-0005-0000-0000-0000D90C0000}"/>
    <cellStyle name="40% - Accent5 3 4" xfId="899" xr:uid="{00000000-0005-0000-0000-0000DA0C0000}"/>
    <cellStyle name="40% - Accent5 3 4 2" xfId="1365" xr:uid="{00000000-0005-0000-0000-0000DB0C0000}"/>
    <cellStyle name="40% - Accent5 3 4 2 2" xfId="2311" xr:uid="{00000000-0005-0000-0000-0000DC0C0000}"/>
    <cellStyle name="40% - Accent5 3 4 2 2 2" xfId="4203" xr:uid="{00000000-0005-0000-0000-0000DD0C0000}"/>
    <cellStyle name="40% - Accent5 3 4 2 2 3" xfId="5002" xr:uid="{00000000-0005-0000-0000-0000DE0C0000}"/>
    <cellStyle name="40% - Accent5 3 4 2 2 4" xfId="5632" xr:uid="{00000000-0005-0000-0000-0000DF0C0000}"/>
    <cellStyle name="40% - Accent5 3 4 2 3" xfId="3455" xr:uid="{00000000-0005-0000-0000-0000E00C0000}"/>
    <cellStyle name="40% - Accent5 3 4 2 4" xfId="4365" xr:uid="{00000000-0005-0000-0000-0000E10C0000}"/>
    <cellStyle name="40% - Accent5 3 4 2 5" xfId="5164" xr:uid="{00000000-0005-0000-0000-0000E20C0000}"/>
    <cellStyle name="40% - Accent5 3 4 3" xfId="1605" xr:uid="{00000000-0005-0000-0000-0000E30C0000}"/>
    <cellStyle name="40% - Accent5 3 4 3 2" xfId="2398" xr:uid="{00000000-0005-0000-0000-0000E40C0000}"/>
    <cellStyle name="40% - Accent5 3 4 3 2 2" xfId="4290" xr:uid="{00000000-0005-0000-0000-0000E50C0000}"/>
    <cellStyle name="40% - Accent5 3 4 3 2 3" xfId="5089" xr:uid="{00000000-0005-0000-0000-0000E60C0000}"/>
    <cellStyle name="40% - Accent5 3 4 3 2 4" xfId="5719" xr:uid="{00000000-0005-0000-0000-0000E70C0000}"/>
    <cellStyle name="40% - Accent5 3 4 3 3" xfId="3631" xr:uid="{00000000-0005-0000-0000-0000E80C0000}"/>
    <cellStyle name="40% - Accent5 3 4 3 4" xfId="4509" xr:uid="{00000000-0005-0000-0000-0000E90C0000}"/>
    <cellStyle name="40% - Accent5 3 4 3 5" xfId="5251" xr:uid="{00000000-0005-0000-0000-0000EA0C0000}"/>
    <cellStyle name="40% - Accent5 3 4 4" xfId="1933" xr:uid="{00000000-0005-0000-0000-0000EB0C0000}"/>
    <cellStyle name="40% - Accent5 3 4 4 2" xfId="3882" xr:uid="{00000000-0005-0000-0000-0000EC0C0000}"/>
    <cellStyle name="40% - Accent5 3 4 4 3" xfId="4724" xr:uid="{00000000-0005-0000-0000-0000ED0C0000}"/>
    <cellStyle name="40% - Accent5 3 4 4 4" xfId="5407" xr:uid="{00000000-0005-0000-0000-0000EE0C0000}"/>
    <cellStyle name="40% - Accent5 3 4 5" xfId="3027" xr:uid="{00000000-0005-0000-0000-0000EF0C0000}"/>
    <cellStyle name="40% - Accent5 3 4 6" xfId="2768" xr:uid="{00000000-0005-0000-0000-0000F00C0000}"/>
    <cellStyle name="40% - Accent5 3 4 7" xfId="3195" xr:uid="{00000000-0005-0000-0000-0000F10C0000}"/>
    <cellStyle name="40% - Accent5 3 5" xfId="950" xr:uid="{00000000-0005-0000-0000-0000F20C0000}"/>
    <cellStyle name="40% - Accent5 3 5 2" xfId="1384" xr:uid="{00000000-0005-0000-0000-0000F30C0000}"/>
    <cellStyle name="40% - Accent5 3 5 2 2" xfId="2329" xr:uid="{00000000-0005-0000-0000-0000F40C0000}"/>
    <cellStyle name="40% - Accent5 3 5 2 2 2" xfId="4221" xr:uid="{00000000-0005-0000-0000-0000F50C0000}"/>
    <cellStyle name="40% - Accent5 3 5 2 2 3" xfId="5020" xr:uid="{00000000-0005-0000-0000-0000F60C0000}"/>
    <cellStyle name="40% - Accent5 3 5 2 2 4" xfId="5650" xr:uid="{00000000-0005-0000-0000-0000F70C0000}"/>
    <cellStyle name="40% - Accent5 3 5 2 3" xfId="3473" xr:uid="{00000000-0005-0000-0000-0000F80C0000}"/>
    <cellStyle name="40% - Accent5 3 5 2 4" xfId="4383" xr:uid="{00000000-0005-0000-0000-0000F90C0000}"/>
    <cellStyle name="40% - Accent5 3 5 2 5" xfId="5182" xr:uid="{00000000-0005-0000-0000-0000FA0C0000}"/>
    <cellStyle name="40% - Accent5 3 5 3" xfId="1622" xr:uid="{00000000-0005-0000-0000-0000FB0C0000}"/>
    <cellStyle name="40% - Accent5 3 5 3 2" xfId="2414" xr:uid="{00000000-0005-0000-0000-0000FC0C0000}"/>
    <cellStyle name="40% - Accent5 3 5 3 2 2" xfId="4306" xr:uid="{00000000-0005-0000-0000-0000FD0C0000}"/>
    <cellStyle name="40% - Accent5 3 5 3 2 3" xfId="5105" xr:uid="{00000000-0005-0000-0000-0000FE0C0000}"/>
    <cellStyle name="40% - Accent5 3 5 3 2 4" xfId="5735" xr:uid="{00000000-0005-0000-0000-0000FF0C0000}"/>
    <cellStyle name="40% - Accent5 3 5 3 3" xfId="3647" xr:uid="{00000000-0005-0000-0000-0000000D0000}"/>
    <cellStyle name="40% - Accent5 3 5 3 4" xfId="4525" xr:uid="{00000000-0005-0000-0000-0000010D0000}"/>
    <cellStyle name="40% - Accent5 3 5 3 5" xfId="5267" xr:uid="{00000000-0005-0000-0000-0000020D0000}"/>
    <cellStyle name="40% - Accent5 3 5 4" xfId="1950" xr:uid="{00000000-0005-0000-0000-0000030D0000}"/>
    <cellStyle name="40% - Accent5 3 5 4 2" xfId="3898" xr:uid="{00000000-0005-0000-0000-0000040D0000}"/>
    <cellStyle name="40% - Accent5 3 5 4 3" xfId="4740" xr:uid="{00000000-0005-0000-0000-0000050D0000}"/>
    <cellStyle name="40% - Accent5 3 5 4 4" xfId="5423" xr:uid="{00000000-0005-0000-0000-0000060D0000}"/>
    <cellStyle name="40% - Accent5 3 5 5" xfId="3064" xr:uid="{00000000-0005-0000-0000-0000070D0000}"/>
    <cellStyle name="40% - Accent5 3 5 6" xfId="2879" xr:uid="{00000000-0005-0000-0000-0000080D0000}"/>
    <cellStyle name="40% - Accent5 3 5 7" xfId="2764" xr:uid="{00000000-0005-0000-0000-0000090D0000}"/>
    <cellStyle name="40% - Accent5 3 6" xfId="1032" xr:uid="{00000000-0005-0000-0000-00000A0D0000}"/>
    <cellStyle name="40% - Accent5 3 6 2" xfId="1457" xr:uid="{00000000-0005-0000-0000-00000B0D0000}"/>
    <cellStyle name="40% - Accent5 3 6 2 2" xfId="2354" xr:uid="{00000000-0005-0000-0000-00000C0D0000}"/>
    <cellStyle name="40% - Accent5 3 6 2 2 2" xfId="4246" xr:uid="{00000000-0005-0000-0000-00000D0D0000}"/>
    <cellStyle name="40% - Accent5 3 6 2 2 3" xfId="5045" xr:uid="{00000000-0005-0000-0000-00000E0D0000}"/>
    <cellStyle name="40% - Accent5 3 6 2 2 4" xfId="5675" xr:uid="{00000000-0005-0000-0000-00000F0D0000}"/>
    <cellStyle name="40% - Accent5 3 6 2 3" xfId="3529" xr:uid="{00000000-0005-0000-0000-0000100D0000}"/>
    <cellStyle name="40% - Accent5 3 6 2 4" xfId="4427" xr:uid="{00000000-0005-0000-0000-0000110D0000}"/>
    <cellStyle name="40% - Accent5 3 6 2 5" xfId="5207" xr:uid="{00000000-0005-0000-0000-0000120D0000}"/>
    <cellStyle name="40% - Accent5 3 6 3" xfId="1692" xr:uid="{00000000-0005-0000-0000-0000130D0000}"/>
    <cellStyle name="40% - Accent5 3 6 3 2" xfId="2436" xr:uid="{00000000-0005-0000-0000-0000140D0000}"/>
    <cellStyle name="40% - Accent5 3 6 3 2 2" xfId="4328" xr:uid="{00000000-0005-0000-0000-0000150D0000}"/>
    <cellStyle name="40% - Accent5 3 6 3 2 3" xfId="5127" xr:uid="{00000000-0005-0000-0000-0000160D0000}"/>
    <cellStyle name="40% - Accent5 3 6 3 2 4" xfId="5757" xr:uid="{00000000-0005-0000-0000-0000170D0000}"/>
    <cellStyle name="40% - Accent5 3 6 3 3" xfId="3693" xr:uid="{00000000-0005-0000-0000-0000180D0000}"/>
    <cellStyle name="40% - Accent5 3 6 3 4" xfId="4562" xr:uid="{00000000-0005-0000-0000-0000190D0000}"/>
    <cellStyle name="40% - Accent5 3 6 3 5" xfId="5289" xr:uid="{00000000-0005-0000-0000-00001A0D0000}"/>
    <cellStyle name="40% - Accent5 3 6 4" xfId="2020" xr:uid="{00000000-0005-0000-0000-00001B0D0000}"/>
    <cellStyle name="40% - Accent5 3 6 4 2" xfId="3949" xr:uid="{00000000-0005-0000-0000-00001C0D0000}"/>
    <cellStyle name="40% - Accent5 3 6 4 3" xfId="4780" xr:uid="{00000000-0005-0000-0000-00001D0D0000}"/>
    <cellStyle name="40% - Accent5 3 6 4 4" xfId="5445" xr:uid="{00000000-0005-0000-0000-00001E0D0000}"/>
    <cellStyle name="40% - Accent5 3 6 5" xfId="3142" xr:uid="{00000000-0005-0000-0000-00001F0D0000}"/>
    <cellStyle name="40% - Accent5 3 6 6" xfId="3915" xr:uid="{00000000-0005-0000-0000-0000200D0000}"/>
    <cellStyle name="40% - Accent5 3 6 7" xfId="4752" xr:uid="{00000000-0005-0000-0000-0000210D0000}"/>
    <cellStyle name="40% - Accent5 3 7" xfId="1182" xr:uid="{00000000-0005-0000-0000-0000220D0000}"/>
    <cellStyle name="40% - Accent5 3 7 2" xfId="2164" xr:uid="{00000000-0005-0000-0000-0000230D0000}"/>
    <cellStyle name="40% - Accent5 3 7 2 2" xfId="4056" xr:uid="{00000000-0005-0000-0000-0000240D0000}"/>
    <cellStyle name="40% - Accent5 3 7 2 3" xfId="4855" xr:uid="{00000000-0005-0000-0000-0000250D0000}"/>
    <cellStyle name="40% - Accent5 3 7 2 4" xfId="5485" xr:uid="{00000000-0005-0000-0000-0000260D0000}"/>
    <cellStyle name="40% - Accent5 3 7 3" xfId="3291" xr:uid="{00000000-0005-0000-0000-0000270D0000}"/>
    <cellStyle name="40% - Accent5 3 7 4" xfId="2878" xr:uid="{00000000-0005-0000-0000-0000280D0000}"/>
    <cellStyle name="40% - Accent5 3 7 5" xfId="2783" xr:uid="{00000000-0005-0000-0000-0000290D0000}"/>
    <cellStyle name="40% - Accent5 3 8" xfId="1319" xr:uid="{00000000-0005-0000-0000-00002A0D0000}"/>
    <cellStyle name="40% - Accent5 3 8 2" xfId="2268" xr:uid="{00000000-0005-0000-0000-00002B0D0000}"/>
    <cellStyle name="40% - Accent5 3 8 2 2" xfId="4160" xr:uid="{00000000-0005-0000-0000-00002C0D0000}"/>
    <cellStyle name="40% - Accent5 3 8 2 3" xfId="4959" xr:uid="{00000000-0005-0000-0000-00002D0D0000}"/>
    <cellStyle name="40% - Accent5 3 8 2 4" xfId="5589" xr:uid="{00000000-0005-0000-0000-00002E0D0000}"/>
    <cellStyle name="40% - Accent5 3 8 3" xfId="3411" xr:uid="{00000000-0005-0000-0000-00002F0D0000}"/>
    <cellStyle name="40% - Accent5 3 8 4" xfId="2502" xr:uid="{00000000-0005-0000-0000-0000300D0000}"/>
    <cellStyle name="40% - Accent5 3 8 5" xfId="2841" xr:uid="{00000000-0005-0000-0000-0000310D0000}"/>
    <cellStyle name="40% - Accent5 3 9" xfId="1836" xr:uid="{00000000-0005-0000-0000-0000320D0000}"/>
    <cellStyle name="40% - Accent5 3 9 2" xfId="3795" xr:uid="{00000000-0005-0000-0000-0000330D0000}"/>
    <cellStyle name="40% - Accent5 3 9 3" xfId="4638" xr:uid="{00000000-0005-0000-0000-0000340D0000}"/>
    <cellStyle name="40% - Accent5 3 9 4" xfId="5328" xr:uid="{00000000-0005-0000-0000-0000350D0000}"/>
    <cellStyle name="40% - Accent5 4" xfId="298" xr:uid="{00000000-0005-0000-0000-0000360D0000}"/>
    <cellStyle name="40% - Accent5 5" xfId="6005" xr:uid="{00000000-0005-0000-0000-0000370D0000}"/>
    <cellStyle name="40% - Accent5 6" xfId="6244" xr:uid="{00000000-0005-0000-0000-0000380D0000}"/>
    <cellStyle name="40% - Accent5 7" xfId="6198" xr:uid="{00000000-0005-0000-0000-0000390D0000}"/>
    <cellStyle name="40% - Accent5 8" xfId="6324" xr:uid="{00000000-0005-0000-0000-00003A0D0000}"/>
    <cellStyle name="40% - Accent5 9" xfId="6201" xr:uid="{00000000-0005-0000-0000-00003B0D0000}"/>
    <cellStyle name="40% - Accent6 10" xfId="6096" xr:uid="{00000000-0005-0000-0000-00003C0D0000}"/>
    <cellStyle name="40% - Accent6 11" xfId="6090" xr:uid="{00000000-0005-0000-0000-00003D0D0000}"/>
    <cellStyle name="40% - Accent6 12" xfId="6727" xr:uid="{00000000-0005-0000-0000-00003E0D0000}"/>
    <cellStyle name="40% - Accent6 13" xfId="6597" xr:uid="{00000000-0005-0000-0000-00003F0D0000}"/>
    <cellStyle name="40% - Accent6 2" xfId="205" xr:uid="{00000000-0005-0000-0000-0000400D0000}"/>
    <cellStyle name="40% - Accent6 2 10" xfId="2487" xr:uid="{00000000-0005-0000-0000-0000410D0000}"/>
    <cellStyle name="40% - Accent6 2 11" xfId="2717" xr:uid="{00000000-0005-0000-0000-0000420D0000}"/>
    <cellStyle name="40% - Accent6 2 12" xfId="2596" xr:uid="{00000000-0005-0000-0000-0000430D0000}"/>
    <cellStyle name="40% - Accent6 2 13" xfId="296" xr:uid="{00000000-0005-0000-0000-0000440D0000}"/>
    <cellStyle name="40% - Accent6 2 14" xfId="6048" xr:uid="{00000000-0005-0000-0000-0000450D0000}"/>
    <cellStyle name="40% - Accent6 2 15" xfId="6538" xr:uid="{00000000-0005-0000-0000-0000460D0000}"/>
    <cellStyle name="40% - Accent6 2 16" xfId="6787" xr:uid="{00000000-0005-0000-0000-0000470D0000}"/>
    <cellStyle name="40% - Accent6 2 17" xfId="5944" xr:uid="{00000000-0005-0000-0000-0000480D0000}"/>
    <cellStyle name="40% - Accent6 2 18" xfId="6645" xr:uid="{00000000-0005-0000-0000-0000490D0000}"/>
    <cellStyle name="40% - Accent6 2 19" xfId="6355" xr:uid="{00000000-0005-0000-0000-00004A0D0000}"/>
    <cellStyle name="40% - Accent6 2 2" xfId="206" xr:uid="{00000000-0005-0000-0000-00004B0D0000}"/>
    <cellStyle name="40% - Accent6 2 2 2" xfId="1256" xr:uid="{00000000-0005-0000-0000-00004C0D0000}"/>
    <cellStyle name="40% - Accent6 2 2 2 2" xfId="2210" xr:uid="{00000000-0005-0000-0000-00004D0D0000}"/>
    <cellStyle name="40% - Accent6 2 2 2 2 2" xfId="4102" xr:uid="{00000000-0005-0000-0000-00004E0D0000}"/>
    <cellStyle name="40% - Accent6 2 2 2 2 3" xfId="4901" xr:uid="{00000000-0005-0000-0000-00004F0D0000}"/>
    <cellStyle name="40% - Accent6 2 2 2 2 4" xfId="5531" xr:uid="{00000000-0005-0000-0000-0000500D0000}"/>
    <cellStyle name="40% - Accent6 2 2 2 3" xfId="3350" xr:uid="{00000000-0005-0000-0000-0000510D0000}"/>
    <cellStyle name="40% - Accent6 2 2 2 4" xfId="4018" xr:uid="{00000000-0005-0000-0000-0000520D0000}"/>
    <cellStyle name="40% - Accent6 2 2 2 5" xfId="4823" xr:uid="{00000000-0005-0000-0000-0000530D0000}"/>
    <cellStyle name="40% - Accent6 2 2 3" xfId="1197" xr:uid="{00000000-0005-0000-0000-0000540D0000}"/>
    <cellStyle name="40% - Accent6 2 2 3 2" xfId="2168" xr:uid="{00000000-0005-0000-0000-0000550D0000}"/>
    <cellStyle name="40% - Accent6 2 2 3 2 2" xfId="4060" xr:uid="{00000000-0005-0000-0000-0000560D0000}"/>
    <cellStyle name="40% - Accent6 2 2 3 2 3" xfId="4859" xr:uid="{00000000-0005-0000-0000-0000570D0000}"/>
    <cellStyle name="40% - Accent6 2 2 3 2 4" xfId="5489" xr:uid="{00000000-0005-0000-0000-0000580D0000}"/>
    <cellStyle name="40% - Accent6 2 2 3 3" xfId="3299" xr:uid="{00000000-0005-0000-0000-0000590D0000}"/>
    <cellStyle name="40% - Accent6 2 2 3 4" xfId="3605" xr:uid="{00000000-0005-0000-0000-00005A0D0000}"/>
    <cellStyle name="40% - Accent6 2 2 3 5" xfId="4483" xr:uid="{00000000-0005-0000-0000-00005B0D0000}"/>
    <cellStyle name="40% - Accent6 2 2 4" xfId="1881" xr:uid="{00000000-0005-0000-0000-00005C0D0000}"/>
    <cellStyle name="40% - Accent6 2 2 4 2" xfId="3830" xr:uid="{00000000-0005-0000-0000-00005D0D0000}"/>
    <cellStyle name="40% - Accent6 2 2 4 3" xfId="4672" xr:uid="{00000000-0005-0000-0000-00005E0D0000}"/>
    <cellStyle name="40% - Accent6 2 2 4 4" xfId="5355" xr:uid="{00000000-0005-0000-0000-00005F0D0000}"/>
    <cellStyle name="40% - Accent6 2 2 5" xfId="2677" xr:uid="{00000000-0005-0000-0000-0000600D0000}"/>
    <cellStyle name="40% - Accent6 2 2 6" xfId="2631" xr:uid="{00000000-0005-0000-0000-0000610D0000}"/>
    <cellStyle name="40% - Accent6 2 2 7" xfId="2936" xr:uid="{00000000-0005-0000-0000-0000620D0000}"/>
    <cellStyle name="40% - Accent6 2 20" xfId="6485" xr:uid="{00000000-0005-0000-0000-0000630D0000}"/>
    <cellStyle name="40% - Accent6 2 21" xfId="6671" xr:uid="{00000000-0005-0000-0000-0000640D0000}"/>
    <cellStyle name="40% - Accent6 2 22" xfId="6134" xr:uid="{00000000-0005-0000-0000-0000650D0000}"/>
    <cellStyle name="40% - Accent6 2 3" xfId="407" xr:uid="{00000000-0005-0000-0000-0000660D0000}"/>
    <cellStyle name="40% - Accent6 2 3 2" xfId="1266" xr:uid="{00000000-0005-0000-0000-0000670D0000}"/>
    <cellStyle name="40% - Accent6 2 3 2 2" xfId="2220" xr:uid="{00000000-0005-0000-0000-0000680D0000}"/>
    <cellStyle name="40% - Accent6 2 3 2 2 2" xfId="4112" xr:uid="{00000000-0005-0000-0000-0000690D0000}"/>
    <cellStyle name="40% - Accent6 2 3 2 2 3" xfId="4911" xr:uid="{00000000-0005-0000-0000-00006A0D0000}"/>
    <cellStyle name="40% - Accent6 2 3 2 2 4" xfId="5541" xr:uid="{00000000-0005-0000-0000-00006B0D0000}"/>
    <cellStyle name="40% - Accent6 2 3 2 3" xfId="3360" xr:uid="{00000000-0005-0000-0000-00006C0D0000}"/>
    <cellStyle name="40% - Accent6 2 3 2 4" xfId="3945" xr:uid="{00000000-0005-0000-0000-00006D0D0000}"/>
    <cellStyle name="40% - Accent6 2 3 2 5" xfId="4776" xr:uid="{00000000-0005-0000-0000-00006E0D0000}"/>
    <cellStyle name="40% - Accent6 2 3 3" xfId="1313" xr:uid="{00000000-0005-0000-0000-00006F0D0000}"/>
    <cellStyle name="40% - Accent6 2 3 3 2" xfId="2263" xr:uid="{00000000-0005-0000-0000-0000700D0000}"/>
    <cellStyle name="40% - Accent6 2 3 3 2 2" xfId="4155" xr:uid="{00000000-0005-0000-0000-0000710D0000}"/>
    <cellStyle name="40% - Accent6 2 3 3 2 3" xfId="4954" xr:uid="{00000000-0005-0000-0000-0000720D0000}"/>
    <cellStyle name="40% - Accent6 2 3 3 2 4" xfId="5584" xr:uid="{00000000-0005-0000-0000-0000730D0000}"/>
    <cellStyle name="40% - Accent6 2 3 3 3" xfId="3406" xr:uid="{00000000-0005-0000-0000-0000740D0000}"/>
    <cellStyle name="40% - Accent6 2 3 3 4" xfId="2507" xr:uid="{00000000-0005-0000-0000-0000750D0000}"/>
    <cellStyle name="40% - Accent6 2 3 3 5" xfId="2808" xr:uid="{00000000-0005-0000-0000-0000760D0000}"/>
    <cellStyle name="40% - Accent6 2 3 4" xfId="1888" xr:uid="{00000000-0005-0000-0000-0000770D0000}"/>
    <cellStyle name="40% - Accent6 2 3 4 2" xfId="3837" xr:uid="{00000000-0005-0000-0000-0000780D0000}"/>
    <cellStyle name="40% - Accent6 2 3 4 3" xfId="4679" xr:uid="{00000000-0005-0000-0000-0000790D0000}"/>
    <cellStyle name="40% - Accent6 2 3 4 4" xfId="5362" xr:uid="{00000000-0005-0000-0000-00007A0D0000}"/>
    <cellStyle name="40% - Accent6 2 3 5" xfId="2693" xr:uid="{00000000-0005-0000-0000-00007B0D0000}"/>
    <cellStyle name="40% - Accent6 2 3 6" xfId="2620" xr:uid="{00000000-0005-0000-0000-00007C0D0000}"/>
    <cellStyle name="40% - Accent6 2 3 7" xfId="2977" xr:uid="{00000000-0005-0000-0000-00007D0D0000}"/>
    <cellStyle name="40% - Accent6 2 4" xfId="900" xr:uid="{00000000-0005-0000-0000-00007E0D0000}"/>
    <cellStyle name="40% - Accent6 2 4 2" xfId="1366" xr:uid="{00000000-0005-0000-0000-00007F0D0000}"/>
    <cellStyle name="40% - Accent6 2 4 2 2" xfId="2312" xr:uid="{00000000-0005-0000-0000-0000800D0000}"/>
    <cellStyle name="40% - Accent6 2 4 2 2 2" xfId="4204" xr:uid="{00000000-0005-0000-0000-0000810D0000}"/>
    <cellStyle name="40% - Accent6 2 4 2 2 3" xfId="5003" xr:uid="{00000000-0005-0000-0000-0000820D0000}"/>
    <cellStyle name="40% - Accent6 2 4 2 2 4" xfId="5633" xr:uid="{00000000-0005-0000-0000-0000830D0000}"/>
    <cellStyle name="40% - Accent6 2 4 2 3" xfId="3456" xr:uid="{00000000-0005-0000-0000-0000840D0000}"/>
    <cellStyle name="40% - Accent6 2 4 2 4" xfId="4366" xr:uid="{00000000-0005-0000-0000-0000850D0000}"/>
    <cellStyle name="40% - Accent6 2 4 2 5" xfId="5165" xr:uid="{00000000-0005-0000-0000-0000860D0000}"/>
    <cellStyle name="40% - Accent6 2 4 3" xfId="1606" xr:uid="{00000000-0005-0000-0000-0000870D0000}"/>
    <cellStyle name="40% - Accent6 2 4 3 2" xfId="2399" xr:uid="{00000000-0005-0000-0000-0000880D0000}"/>
    <cellStyle name="40% - Accent6 2 4 3 2 2" xfId="4291" xr:uid="{00000000-0005-0000-0000-0000890D0000}"/>
    <cellStyle name="40% - Accent6 2 4 3 2 3" xfId="5090" xr:uid="{00000000-0005-0000-0000-00008A0D0000}"/>
    <cellStyle name="40% - Accent6 2 4 3 2 4" xfId="5720" xr:uid="{00000000-0005-0000-0000-00008B0D0000}"/>
    <cellStyle name="40% - Accent6 2 4 3 3" xfId="3632" xr:uid="{00000000-0005-0000-0000-00008C0D0000}"/>
    <cellStyle name="40% - Accent6 2 4 3 4" xfId="4510" xr:uid="{00000000-0005-0000-0000-00008D0D0000}"/>
    <cellStyle name="40% - Accent6 2 4 3 5" xfId="5252" xr:uid="{00000000-0005-0000-0000-00008E0D0000}"/>
    <cellStyle name="40% - Accent6 2 4 4" xfId="1934" xr:uid="{00000000-0005-0000-0000-00008F0D0000}"/>
    <cellStyle name="40% - Accent6 2 4 4 2" xfId="3883" xr:uid="{00000000-0005-0000-0000-0000900D0000}"/>
    <cellStyle name="40% - Accent6 2 4 4 3" xfId="4725" xr:uid="{00000000-0005-0000-0000-0000910D0000}"/>
    <cellStyle name="40% - Accent6 2 4 4 4" xfId="5408" xr:uid="{00000000-0005-0000-0000-0000920D0000}"/>
    <cellStyle name="40% - Accent6 2 4 5" xfId="3028" xr:uid="{00000000-0005-0000-0000-0000930D0000}"/>
    <cellStyle name="40% - Accent6 2 4 6" xfId="2761" xr:uid="{00000000-0005-0000-0000-0000940D0000}"/>
    <cellStyle name="40% - Accent6 2 4 7" xfId="2579" xr:uid="{00000000-0005-0000-0000-0000950D0000}"/>
    <cellStyle name="40% - Accent6 2 5" xfId="1002" xr:uid="{00000000-0005-0000-0000-0000960D0000}"/>
    <cellStyle name="40% - Accent6 2 5 2" xfId="1431" xr:uid="{00000000-0005-0000-0000-0000970D0000}"/>
    <cellStyle name="40% - Accent6 2 5 2 2" xfId="2338" xr:uid="{00000000-0005-0000-0000-0000980D0000}"/>
    <cellStyle name="40% - Accent6 2 5 2 2 2" xfId="4230" xr:uid="{00000000-0005-0000-0000-0000990D0000}"/>
    <cellStyle name="40% - Accent6 2 5 2 2 3" xfId="5029" xr:uid="{00000000-0005-0000-0000-00009A0D0000}"/>
    <cellStyle name="40% - Accent6 2 5 2 2 4" xfId="5659" xr:uid="{00000000-0005-0000-0000-00009B0D0000}"/>
    <cellStyle name="40% - Accent6 2 5 2 3" xfId="3508" xr:uid="{00000000-0005-0000-0000-00009C0D0000}"/>
    <cellStyle name="40% - Accent6 2 5 2 4" xfId="4408" xr:uid="{00000000-0005-0000-0000-00009D0D0000}"/>
    <cellStyle name="40% - Accent6 2 5 2 5" xfId="5191" xr:uid="{00000000-0005-0000-0000-00009E0D0000}"/>
    <cellStyle name="40% - Accent6 2 5 3" xfId="1668" xr:uid="{00000000-0005-0000-0000-00009F0D0000}"/>
    <cellStyle name="40% - Accent6 2 5 3 2" xfId="2422" xr:uid="{00000000-0005-0000-0000-0000A00D0000}"/>
    <cellStyle name="40% - Accent6 2 5 3 2 2" xfId="4314" xr:uid="{00000000-0005-0000-0000-0000A10D0000}"/>
    <cellStyle name="40% - Accent6 2 5 3 2 3" xfId="5113" xr:uid="{00000000-0005-0000-0000-0000A20D0000}"/>
    <cellStyle name="40% - Accent6 2 5 3 2 4" xfId="5743" xr:uid="{00000000-0005-0000-0000-0000A30D0000}"/>
    <cellStyle name="40% - Accent6 2 5 3 3" xfId="3675" xr:uid="{00000000-0005-0000-0000-0000A40D0000}"/>
    <cellStyle name="40% - Accent6 2 5 3 4" xfId="4545" xr:uid="{00000000-0005-0000-0000-0000A50D0000}"/>
    <cellStyle name="40% - Accent6 2 5 3 5" xfId="5275" xr:uid="{00000000-0005-0000-0000-0000A60D0000}"/>
    <cellStyle name="40% - Accent6 2 5 4" xfId="1996" xr:uid="{00000000-0005-0000-0000-0000A70D0000}"/>
    <cellStyle name="40% - Accent6 2 5 4 2" xfId="3930" xr:uid="{00000000-0005-0000-0000-0000A80D0000}"/>
    <cellStyle name="40% - Accent6 2 5 4 3" xfId="4763" xr:uid="{00000000-0005-0000-0000-0000A90D0000}"/>
    <cellStyle name="40% - Accent6 2 5 4 4" xfId="5431" xr:uid="{00000000-0005-0000-0000-0000AA0D0000}"/>
    <cellStyle name="40% - Accent6 2 5 5" xfId="3115" xr:uid="{00000000-0005-0000-0000-0000AB0D0000}"/>
    <cellStyle name="40% - Accent6 2 5 6" xfId="2814" xr:uid="{00000000-0005-0000-0000-0000AC0D0000}"/>
    <cellStyle name="40% - Accent6 2 5 7" xfId="2871" xr:uid="{00000000-0005-0000-0000-0000AD0D0000}"/>
    <cellStyle name="40% - Accent6 2 6" xfId="1041" xr:uid="{00000000-0005-0000-0000-0000AE0D0000}"/>
    <cellStyle name="40% - Accent6 2 6 2" xfId="1465" xr:uid="{00000000-0005-0000-0000-0000AF0D0000}"/>
    <cellStyle name="40% - Accent6 2 6 2 2" xfId="2360" xr:uid="{00000000-0005-0000-0000-0000B00D0000}"/>
    <cellStyle name="40% - Accent6 2 6 2 2 2" xfId="4252" xr:uid="{00000000-0005-0000-0000-0000B10D0000}"/>
    <cellStyle name="40% - Accent6 2 6 2 2 3" xfId="5051" xr:uid="{00000000-0005-0000-0000-0000B20D0000}"/>
    <cellStyle name="40% - Accent6 2 6 2 2 4" xfId="5681" xr:uid="{00000000-0005-0000-0000-0000B30D0000}"/>
    <cellStyle name="40% - Accent6 2 6 2 3" xfId="3536" xr:uid="{00000000-0005-0000-0000-0000B40D0000}"/>
    <cellStyle name="40% - Accent6 2 6 2 4" xfId="4434" xr:uid="{00000000-0005-0000-0000-0000B50D0000}"/>
    <cellStyle name="40% - Accent6 2 6 2 5" xfId="5213" xr:uid="{00000000-0005-0000-0000-0000B60D0000}"/>
    <cellStyle name="40% - Accent6 2 6 3" xfId="1698" xr:uid="{00000000-0005-0000-0000-0000B70D0000}"/>
    <cellStyle name="40% - Accent6 2 6 3 2" xfId="2440" xr:uid="{00000000-0005-0000-0000-0000B80D0000}"/>
    <cellStyle name="40% - Accent6 2 6 3 2 2" xfId="4332" xr:uid="{00000000-0005-0000-0000-0000B90D0000}"/>
    <cellStyle name="40% - Accent6 2 6 3 2 3" xfId="5131" xr:uid="{00000000-0005-0000-0000-0000BA0D0000}"/>
    <cellStyle name="40% - Accent6 2 6 3 2 4" xfId="5761" xr:uid="{00000000-0005-0000-0000-0000BB0D0000}"/>
    <cellStyle name="40% - Accent6 2 6 3 3" xfId="3698" xr:uid="{00000000-0005-0000-0000-0000BC0D0000}"/>
    <cellStyle name="40% - Accent6 2 6 3 4" xfId="4567" xr:uid="{00000000-0005-0000-0000-0000BD0D0000}"/>
    <cellStyle name="40% - Accent6 2 6 3 5" xfId="5293" xr:uid="{00000000-0005-0000-0000-0000BE0D0000}"/>
    <cellStyle name="40% - Accent6 2 6 4" xfId="2026" xr:uid="{00000000-0005-0000-0000-0000BF0D0000}"/>
    <cellStyle name="40% - Accent6 2 6 4 2" xfId="3954" xr:uid="{00000000-0005-0000-0000-0000C00D0000}"/>
    <cellStyle name="40% - Accent6 2 6 4 3" xfId="4785" xr:uid="{00000000-0005-0000-0000-0000C10D0000}"/>
    <cellStyle name="40% - Accent6 2 6 4 4" xfId="5449" xr:uid="{00000000-0005-0000-0000-0000C20D0000}"/>
    <cellStyle name="40% - Accent6 2 6 5" xfId="3150" xr:uid="{00000000-0005-0000-0000-0000C30D0000}"/>
    <cellStyle name="40% - Accent6 2 6 6" xfId="2934" xr:uid="{00000000-0005-0000-0000-0000C40D0000}"/>
    <cellStyle name="40% - Accent6 2 6 7" xfId="3667" xr:uid="{00000000-0005-0000-0000-0000C50D0000}"/>
    <cellStyle name="40% - Accent6 2 7" xfId="1183" xr:uid="{00000000-0005-0000-0000-0000C60D0000}"/>
    <cellStyle name="40% - Accent6 2 7 2" xfId="2165" xr:uid="{00000000-0005-0000-0000-0000C70D0000}"/>
    <cellStyle name="40% - Accent6 2 7 2 2" xfId="4057" xr:uid="{00000000-0005-0000-0000-0000C80D0000}"/>
    <cellStyle name="40% - Accent6 2 7 2 3" xfId="4856" xr:uid="{00000000-0005-0000-0000-0000C90D0000}"/>
    <cellStyle name="40% - Accent6 2 7 2 4" xfId="5486" xr:uid="{00000000-0005-0000-0000-0000CA0D0000}"/>
    <cellStyle name="40% - Accent6 2 7 3" xfId="3292" xr:uid="{00000000-0005-0000-0000-0000CB0D0000}"/>
    <cellStyle name="40% - Accent6 2 7 4" xfId="2872" xr:uid="{00000000-0005-0000-0000-0000CC0D0000}"/>
    <cellStyle name="40% - Accent6 2 7 5" xfId="2961" xr:uid="{00000000-0005-0000-0000-0000CD0D0000}"/>
    <cellStyle name="40% - Accent6 2 8" xfId="1315" xr:uid="{00000000-0005-0000-0000-0000CE0D0000}"/>
    <cellStyle name="40% - Accent6 2 8 2" xfId="2264" xr:uid="{00000000-0005-0000-0000-0000CF0D0000}"/>
    <cellStyle name="40% - Accent6 2 8 2 2" xfId="4156" xr:uid="{00000000-0005-0000-0000-0000D00D0000}"/>
    <cellStyle name="40% - Accent6 2 8 2 3" xfId="4955" xr:uid="{00000000-0005-0000-0000-0000D10D0000}"/>
    <cellStyle name="40% - Accent6 2 8 2 4" xfId="5585" xr:uid="{00000000-0005-0000-0000-0000D20D0000}"/>
    <cellStyle name="40% - Accent6 2 8 3" xfId="3407" xr:uid="{00000000-0005-0000-0000-0000D30D0000}"/>
    <cellStyle name="40% - Accent6 2 8 4" xfId="2506" xr:uid="{00000000-0005-0000-0000-0000D40D0000}"/>
    <cellStyle name="40% - Accent6 2 8 5" xfId="2818" xr:uid="{00000000-0005-0000-0000-0000D50D0000}"/>
    <cellStyle name="40% - Accent6 2 9" xfId="1837" xr:uid="{00000000-0005-0000-0000-0000D60D0000}"/>
    <cellStyle name="40% - Accent6 2 9 2" xfId="3796" xr:uid="{00000000-0005-0000-0000-0000D70D0000}"/>
    <cellStyle name="40% - Accent6 2 9 3" xfId="4639" xr:uid="{00000000-0005-0000-0000-0000D80D0000}"/>
    <cellStyle name="40% - Accent6 2 9 4" xfId="5329" xr:uid="{00000000-0005-0000-0000-0000D90D0000}"/>
    <cellStyle name="40% - Accent6 3" xfId="207" xr:uid="{00000000-0005-0000-0000-0000DA0D0000}"/>
    <cellStyle name="40% - Accent6 3 10" xfId="2488" xr:uid="{00000000-0005-0000-0000-0000DB0D0000}"/>
    <cellStyle name="40% - Accent6 3 11" xfId="3807" xr:uid="{00000000-0005-0000-0000-0000DC0D0000}"/>
    <cellStyle name="40% - Accent6 3 12" xfId="4649" xr:uid="{00000000-0005-0000-0000-0000DD0D0000}"/>
    <cellStyle name="40% - Accent6 3 2" xfId="380" xr:uid="{00000000-0005-0000-0000-0000DE0D0000}"/>
    <cellStyle name="40% - Accent6 3 2 2" xfId="1257" xr:uid="{00000000-0005-0000-0000-0000DF0D0000}"/>
    <cellStyle name="40% - Accent6 3 2 2 2" xfId="2211" xr:uid="{00000000-0005-0000-0000-0000E00D0000}"/>
    <cellStyle name="40% - Accent6 3 2 2 2 2" xfId="4103" xr:uid="{00000000-0005-0000-0000-0000E10D0000}"/>
    <cellStyle name="40% - Accent6 3 2 2 2 3" xfId="4902" xr:uid="{00000000-0005-0000-0000-0000E20D0000}"/>
    <cellStyle name="40% - Accent6 3 2 2 2 4" xfId="5532" xr:uid="{00000000-0005-0000-0000-0000E30D0000}"/>
    <cellStyle name="40% - Accent6 3 2 2 3" xfId="3351" xr:uid="{00000000-0005-0000-0000-0000E40D0000}"/>
    <cellStyle name="40% - Accent6 3 2 2 4" xfId="3758" xr:uid="{00000000-0005-0000-0000-0000E50D0000}"/>
    <cellStyle name="40% - Accent6 3 2 2 5" xfId="4606" xr:uid="{00000000-0005-0000-0000-0000E60D0000}"/>
    <cellStyle name="40% - Accent6 3 2 3" xfId="1196" xr:uid="{00000000-0005-0000-0000-0000E70D0000}"/>
    <cellStyle name="40% - Accent6 3 2 3 2" xfId="2167" xr:uid="{00000000-0005-0000-0000-0000E80D0000}"/>
    <cellStyle name="40% - Accent6 3 2 3 2 2" xfId="4059" xr:uid="{00000000-0005-0000-0000-0000E90D0000}"/>
    <cellStyle name="40% - Accent6 3 2 3 2 3" xfId="4858" xr:uid="{00000000-0005-0000-0000-0000EA0D0000}"/>
    <cellStyle name="40% - Accent6 3 2 3 2 4" xfId="5488" xr:uid="{00000000-0005-0000-0000-0000EB0D0000}"/>
    <cellStyle name="40% - Accent6 3 2 3 3" xfId="3298" xr:uid="{00000000-0005-0000-0000-0000EC0D0000}"/>
    <cellStyle name="40% - Accent6 3 2 3 4" xfId="3770" xr:uid="{00000000-0005-0000-0000-0000ED0D0000}"/>
    <cellStyle name="40% - Accent6 3 2 3 5" xfId="4614" xr:uid="{00000000-0005-0000-0000-0000EE0D0000}"/>
    <cellStyle name="40% - Accent6 3 2 4" xfId="1882" xr:uid="{00000000-0005-0000-0000-0000EF0D0000}"/>
    <cellStyle name="40% - Accent6 3 2 4 2" xfId="3831" xr:uid="{00000000-0005-0000-0000-0000F00D0000}"/>
    <cellStyle name="40% - Accent6 3 2 4 3" xfId="4673" xr:uid="{00000000-0005-0000-0000-0000F10D0000}"/>
    <cellStyle name="40% - Accent6 3 2 4 4" xfId="5356" xr:uid="{00000000-0005-0000-0000-0000F20D0000}"/>
    <cellStyle name="40% - Accent6 3 2 5" xfId="2678" xr:uid="{00000000-0005-0000-0000-0000F30D0000}"/>
    <cellStyle name="40% - Accent6 3 2 6" xfId="2630" xr:uid="{00000000-0005-0000-0000-0000F40D0000}"/>
    <cellStyle name="40% - Accent6 3 2 7" xfId="2941" xr:uid="{00000000-0005-0000-0000-0000F50D0000}"/>
    <cellStyle name="40% - Accent6 3 3" xfId="406" xr:uid="{00000000-0005-0000-0000-0000F60D0000}"/>
    <cellStyle name="40% - Accent6 3 3 2" xfId="1265" xr:uid="{00000000-0005-0000-0000-0000F70D0000}"/>
    <cellStyle name="40% - Accent6 3 3 2 2" xfId="2219" xr:uid="{00000000-0005-0000-0000-0000F80D0000}"/>
    <cellStyle name="40% - Accent6 3 3 2 2 2" xfId="4111" xr:uid="{00000000-0005-0000-0000-0000F90D0000}"/>
    <cellStyle name="40% - Accent6 3 3 2 2 3" xfId="4910" xr:uid="{00000000-0005-0000-0000-0000FA0D0000}"/>
    <cellStyle name="40% - Accent6 3 3 2 2 4" xfId="5540" xr:uid="{00000000-0005-0000-0000-0000FB0D0000}"/>
    <cellStyle name="40% - Accent6 3 3 2 3" xfId="3359" xr:uid="{00000000-0005-0000-0000-0000FC0D0000}"/>
    <cellStyle name="40% - Accent6 3 3 2 4" xfId="2951" xr:uid="{00000000-0005-0000-0000-0000FD0D0000}"/>
    <cellStyle name="40% - Accent6 3 3 2 5" xfId="2746" xr:uid="{00000000-0005-0000-0000-0000FE0D0000}"/>
    <cellStyle name="40% - Accent6 3 3 3" xfId="1316" xr:uid="{00000000-0005-0000-0000-0000FF0D0000}"/>
    <cellStyle name="40% - Accent6 3 3 3 2" xfId="2265" xr:uid="{00000000-0005-0000-0000-0000000E0000}"/>
    <cellStyle name="40% - Accent6 3 3 3 2 2" xfId="4157" xr:uid="{00000000-0005-0000-0000-0000010E0000}"/>
    <cellStyle name="40% - Accent6 3 3 3 2 3" xfId="4956" xr:uid="{00000000-0005-0000-0000-0000020E0000}"/>
    <cellStyle name="40% - Accent6 3 3 3 2 4" xfId="5586" xr:uid="{00000000-0005-0000-0000-0000030E0000}"/>
    <cellStyle name="40% - Accent6 3 3 3 3" xfId="3408" xr:uid="{00000000-0005-0000-0000-0000040E0000}"/>
    <cellStyle name="40% - Accent6 3 3 3 4" xfId="2505" xr:uid="{00000000-0005-0000-0000-0000050E0000}"/>
    <cellStyle name="40% - Accent6 3 3 3 5" xfId="2824" xr:uid="{00000000-0005-0000-0000-0000060E0000}"/>
    <cellStyle name="40% - Accent6 3 3 4" xfId="1887" xr:uid="{00000000-0005-0000-0000-0000070E0000}"/>
    <cellStyle name="40% - Accent6 3 3 4 2" xfId="3836" xr:uid="{00000000-0005-0000-0000-0000080E0000}"/>
    <cellStyle name="40% - Accent6 3 3 4 3" xfId="4678" xr:uid="{00000000-0005-0000-0000-0000090E0000}"/>
    <cellStyle name="40% - Accent6 3 3 4 4" xfId="5361" xr:uid="{00000000-0005-0000-0000-00000A0E0000}"/>
    <cellStyle name="40% - Accent6 3 3 5" xfId="2692" xr:uid="{00000000-0005-0000-0000-00000B0E0000}"/>
    <cellStyle name="40% - Accent6 3 3 6" xfId="2621" xr:uid="{00000000-0005-0000-0000-00000C0E0000}"/>
    <cellStyle name="40% - Accent6 3 3 7" xfId="2754" xr:uid="{00000000-0005-0000-0000-00000D0E0000}"/>
    <cellStyle name="40% - Accent6 3 4" xfId="901" xr:uid="{00000000-0005-0000-0000-00000E0E0000}"/>
    <cellStyle name="40% - Accent6 3 4 2" xfId="1367" xr:uid="{00000000-0005-0000-0000-00000F0E0000}"/>
    <cellStyle name="40% - Accent6 3 4 2 2" xfId="2313" xr:uid="{00000000-0005-0000-0000-0000100E0000}"/>
    <cellStyle name="40% - Accent6 3 4 2 2 2" xfId="4205" xr:uid="{00000000-0005-0000-0000-0000110E0000}"/>
    <cellStyle name="40% - Accent6 3 4 2 2 3" xfId="5004" xr:uid="{00000000-0005-0000-0000-0000120E0000}"/>
    <cellStyle name="40% - Accent6 3 4 2 2 4" xfId="5634" xr:uid="{00000000-0005-0000-0000-0000130E0000}"/>
    <cellStyle name="40% - Accent6 3 4 2 3" xfId="3457" xr:uid="{00000000-0005-0000-0000-0000140E0000}"/>
    <cellStyle name="40% - Accent6 3 4 2 4" xfId="4367" xr:uid="{00000000-0005-0000-0000-0000150E0000}"/>
    <cellStyle name="40% - Accent6 3 4 2 5" xfId="5166" xr:uid="{00000000-0005-0000-0000-0000160E0000}"/>
    <cellStyle name="40% - Accent6 3 4 3" xfId="1607" xr:uid="{00000000-0005-0000-0000-0000170E0000}"/>
    <cellStyle name="40% - Accent6 3 4 3 2" xfId="2400" xr:uid="{00000000-0005-0000-0000-0000180E0000}"/>
    <cellStyle name="40% - Accent6 3 4 3 2 2" xfId="4292" xr:uid="{00000000-0005-0000-0000-0000190E0000}"/>
    <cellStyle name="40% - Accent6 3 4 3 2 3" xfId="5091" xr:uid="{00000000-0005-0000-0000-00001A0E0000}"/>
    <cellStyle name="40% - Accent6 3 4 3 2 4" xfId="5721" xr:uid="{00000000-0005-0000-0000-00001B0E0000}"/>
    <cellStyle name="40% - Accent6 3 4 3 3" xfId="3633" xr:uid="{00000000-0005-0000-0000-00001C0E0000}"/>
    <cellStyle name="40% - Accent6 3 4 3 4" xfId="4511" xr:uid="{00000000-0005-0000-0000-00001D0E0000}"/>
    <cellStyle name="40% - Accent6 3 4 3 5" xfId="5253" xr:uid="{00000000-0005-0000-0000-00001E0E0000}"/>
    <cellStyle name="40% - Accent6 3 4 4" xfId="1935" xr:uid="{00000000-0005-0000-0000-00001F0E0000}"/>
    <cellStyle name="40% - Accent6 3 4 4 2" xfId="3884" xr:uid="{00000000-0005-0000-0000-0000200E0000}"/>
    <cellStyle name="40% - Accent6 3 4 4 3" xfId="4726" xr:uid="{00000000-0005-0000-0000-0000210E0000}"/>
    <cellStyle name="40% - Accent6 3 4 4 4" xfId="5409" xr:uid="{00000000-0005-0000-0000-0000220E0000}"/>
    <cellStyle name="40% - Accent6 3 4 5" xfId="3029" xr:uid="{00000000-0005-0000-0000-0000230E0000}"/>
    <cellStyle name="40% - Accent6 3 4 6" xfId="2756" xr:uid="{00000000-0005-0000-0000-0000240E0000}"/>
    <cellStyle name="40% - Accent6 3 4 7" xfId="2582" xr:uid="{00000000-0005-0000-0000-0000250E0000}"/>
    <cellStyle name="40% - Accent6 3 5" xfId="999" xr:uid="{00000000-0005-0000-0000-0000260E0000}"/>
    <cellStyle name="40% - Accent6 3 5 2" xfId="1429" xr:uid="{00000000-0005-0000-0000-0000270E0000}"/>
    <cellStyle name="40% - Accent6 3 5 2 2" xfId="2337" xr:uid="{00000000-0005-0000-0000-0000280E0000}"/>
    <cellStyle name="40% - Accent6 3 5 2 2 2" xfId="4229" xr:uid="{00000000-0005-0000-0000-0000290E0000}"/>
    <cellStyle name="40% - Accent6 3 5 2 2 3" xfId="5028" xr:uid="{00000000-0005-0000-0000-00002A0E0000}"/>
    <cellStyle name="40% - Accent6 3 5 2 2 4" xfId="5658" xr:uid="{00000000-0005-0000-0000-00002B0E0000}"/>
    <cellStyle name="40% - Accent6 3 5 2 3" xfId="3507" xr:uid="{00000000-0005-0000-0000-00002C0E0000}"/>
    <cellStyle name="40% - Accent6 3 5 2 4" xfId="4407" xr:uid="{00000000-0005-0000-0000-00002D0E0000}"/>
    <cellStyle name="40% - Accent6 3 5 2 5" xfId="5190" xr:uid="{00000000-0005-0000-0000-00002E0E0000}"/>
    <cellStyle name="40% - Accent6 3 5 3" xfId="1666" xr:uid="{00000000-0005-0000-0000-00002F0E0000}"/>
    <cellStyle name="40% - Accent6 3 5 3 2" xfId="2421" xr:uid="{00000000-0005-0000-0000-0000300E0000}"/>
    <cellStyle name="40% - Accent6 3 5 3 2 2" xfId="4313" xr:uid="{00000000-0005-0000-0000-0000310E0000}"/>
    <cellStyle name="40% - Accent6 3 5 3 2 3" xfId="5112" xr:uid="{00000000-0005-0000-0000-0000320E0000}"/>
    <cellStyle name="40% - Accent6 3 5 3 2 4" xfId="5742" xr:uid="{00000000-0005-0000-0000-0000330E0000}"/>
    <cellStyle name="40% - Accent6 3 5 3 3" xfId="3673" xr:uid="{00000000-0005-0000-0000-0000340E0000}"/>
    <cellStyle name="40% - Accent6 3 5 3 4" xfId="4544" xr:uid="{00000000-0005-0000-0000-0000350E0000}"/>
    <cellStyle name="40% - Accent6 3 5 3 5" xfId="5274" xr:uid="{00000000-0005-0000-0000-0000360E0000}"/>
    <cellStyle name="40% - Accent6 3 5 4" xfId="1994" xr:uid="{00000000-0005-0000-0000-0000370E0000}"/>
    <cellStyle name="40% - Accent6 3 5 4 2" xfId="3928" xr:uid="{00000000-0005-0000-0000-0000380E0000}"/>
    <cellStyle name="40% - Accent6 3 5 4 3" xfId="4762" xr:uid="{00000000-0005-0000-0000-0000390E0000}"/>
    <cellStyle name="40% - Accent6 3 5 4 4" xfId="5430" xr:uid="{00000000-0005-0000-0000-00003A0E0000}"/>
    <cellStyle name="40% - Accent6 3 5 5" xfId="3112" xr:uid="{00000000-0005-0000-0000-00003B0E0000}"/>
    <cellStyle name="40% - Accent6 3 5 6" xfId="2829" xr:uid="{00000000-0005-0000-0000-00003C0E0000}"/>
    <cellStyle name="40% - Accent6 3 5 7" xfId="2776" xr:uid="{00000000-0005-0000-0000-00003D0E0000}"/>
    <cellStyle name="40% - Accent6 3 6" xfId="915" xr:uid="{00000000-0005-0000-0000-00003E0E0000}"/>
    <cellStyle name="40% - Accent6 3 6 2" xfId="1376" xr:uid="{00000000-0005-0000-0000-00003F0E0000}"/>
    <cellStyle name="40% - Accent6 3 6 2 2" xfId="2321" xr:uid="{00000000-0005-0000-0000-0000400E0000}"/>
    <cellStyle name="40% - Accent6 3 6 2 2 2" xfId="4213" xr:uid="{00000000-0005-0000-0000-0000410E0000}"/>
    <cellStyle name="40% - Accent6 3 6 2 2 3" xfId="5012" xr:uid="{00000000-0005-0000-0000-0000420E0000}"/>
    <cellStyle name="40% - Accent6 3 6 2 2 4" xfId="5642" xr:uid="{00000000-0005-0000-0000-0000430E0000}"/>
    <cellStyle name="40% - Accent6 3 6 2 3" xfId="3465" xr:uid="{00000000-0005-0000-0000-0000440E0000}"/>
    <cellStyle name="40% - Accent6 3 6 2 4" xfId="4375" xr:uid="{00000000-0005-0000-0000-0000450E0000}"/>
    <cellStyle name="40% - Accent6 3 6 2 5" xfId="5174" xr:uid="{00000000-0005-0000-0000-0000460E0000}"/>
    <cellStyle name="40% - Accent6 3 6 3" xfId="1615" xr:uid="{00000000-0005-0000-0000-0000470E0000}"/>
    <cellStyle name="40% - Accent6 3 6 3 2" xfId="2407" xr:uid="{00000000-0005-0000-0000-0000480E0000}"/>
    <cellStyle name="40% - Accent6 3 6 3 2 2" xfId="4299" xr:uid="{00000000-0005-0000-0000-0000490E0000}"/>
    <cellStyle name="40% - Accent6 3 6 3 2 3" xfId="5098" xr:uid="{00000000-0005-0000-0000-00004A0E0000}"/>
    <cellStyle name="40% - Accent6 3 6 3 2 4" xfId="5728" xr:uid="{00000000-0005-0000-0000-00004B0E0000}"/>
    <cellStyle name="40% - Accent6 3 6 3 3" xfId="3640" xr:uid="{00000000-0005-0000-0000-00004C0E0000}"/>
    <cellStyle name="40% - Accent6 3 6 3 4" xfId="4518" xr:uid="{00000000-0005-0000-0000-00004D0E0000}"/>
    <cellStyle name="40% - Accent6 3 6 3 5" xfId="5260" xr:uid="{00000000-0005-0000-0000-00004E0E0000}"/>
    <cellStyle name="40% - Accent6 3 6 4" xfId="1943" xr:uid="{00000000-0005-0000-0000-00004F0E0000}"/>
    <cellStyle name="40% - Accent6 3 6 4 2" xfId="3891" xr:uid="{00000000-0005-0000-0000-0000500E0000}"/>
    <cellStyle name="40% - Accent6 3 6 4 3" xfId="4733" xr:uid="{00000000-0005-0000-0000-0000510E0000}"/>
    <cellStyle name="40% - Accent6 3 6 4 4" xfId="5416" xr:uid="{00000000-0005-0000-0000-0000520E0000}"/>
    <cellStyle name="40% - Accent6 3 6 5" xfId="3041" xr:uid="{00000000-0005-0000-0000-0000530E0000}"/>
    <cellStyle name="40% - Accent6 3 6 6" xfId="3737" xr:uid="{00000000-0005-0000-0000-0000540E0000}"/>
    <cellStyle name="40% - Accent6 3 6 7" xfId="4593" xr:uid="{00000000-0005-0000-0000-0000550E0000}"/>
    <cellStyle name="40% - Accent6 3 7" xfId="1184" xr:uid="{00000000-0005-0000-0000-0000560E0000}"/>
    <cellStyle name="40% - Accent6 3 7 2" xfId="2166" xr:uid="{00000000-0005-0000-0000-0000570E0000}"/>
    <cellStyle name="40% - Accent6 3 7 2 2" xfId="4058" xr:uid="{00000000-0005-0000-0000-0000580E0000}"/>
    <cellStyle name="40% - Accent6 3 7 2 3" xfId="4857" xr:uid="{00000000-0005-0000-0000-0000590E0000}"/>
    <cellStyle name="40% - Accent6 3 7 2 4" xfId="5487" xr:uid="{00000000-0005-0000-0000-00005A0E0000}"/>
    <cellStyle name="40% - Accent6 3 7 3" xfId="3293" xr:uid="{00000000-0005-0000-0000-00005B0E0000}"/>
    <cellStyle name="40% - Accent6 3 7 4" xfId="2867" xr:uid="{00000000-0005-0000-0000-00005C0E0000}"/>
    <cellStyle name="40% - Accent6 3 7 5" xfId="2826" xr:uid="{00000000-0005-0000-0000-00005D0E0000}"/>
    <cellStyle name="40% - Accent6 3 8" xfId="1312" xr:uid="{00000000-0005-0000-0000-00005E0E0000}"/>
    <cellStyle name="40% - Accent6 3 8 2" xfId="2262" xr:uid="{00000000-0005-0000-0000-00005F0E0000}"/>
    <cellStyle name="40% - Accent6 3 8 2 2" xfId="4154" xr:uid="{00000000-0005-0000-0000-0000600E0000}"/>
    <cellStyle name="40% - Accent6 3 8 2 3" xfId="4953" xr:uid="{00000000-0005-0000-0000-0000610E0000}"/>
    <cellStyle name="40% - Accent6 3 8 2 4" xfId="5583" xr:uid="{00000000-0005-0000-0000-0000620E0000}"/>
    <cellStyle name="40% - Accent6 3 8 3" xfId="3405" xr:uid="{00000000-0005-0000-0000-0000630E0000}"/>
    <cellStyle name="40% - Accent6 3 8 4" xfId="2508" xr:uid="{00000000-0005-0000-0000-0000640E0000}"/>
    <cellStyle name="40% - Accent6 3 8 5" xfId="2802" xr:uid="{00000000-0005-0000-0000-0000650E0000}"/>
    <cellStyle name="40% - Accent6 3 9" xfId="1838" xr:uid="{00000000-0005-0000-0000-0000660E0000}"/>
    <cellStyle name="40% - Accent6 3 9 2" xfId="3797" xr:uid="{00000000-0005-0000-0000-0000670E0000}"/>
    <cellStyle name="40% - Accent6 3 9 3" xfId="4640" xr:uid="{00000000-0005-0000-0000-0000680E0000}"/>
    <cellStyle name="40% - Accent6 3 9 4" xfId="5330" xr:uid="{00000000-0005-0000-0000-0000690E0000}"/>
    <cellStyle name="40% - Accent6 4" xfId="443" xr:uid="{00000000-0005-0000-0000-00006A0E0000}"/>
    <cellStyle name="40% - Accent6 5" xfId="6060" xr:uid="{00000000-0005-0000-0000-00006B0E0000}"/>
    <cellStyle name="40% - Accent6 6" xfId="5849" xr:uid="{00000000-0005-0000-0000-00006C0E0000}"/>
    <cellStyle name="40% - Accent6 7" xfId="6033" xr:uid="{00000000-0005-0000-0000-00006D0E0000}"/>
    <cellStyle name="40% - Accent6 8" xfId="6232" xr:uid="{00000000-0005-0000-0000-00006E0E0000}"/>
    <cellStyle name="40% - Accent6 9" xfId="6799" xr:uid="{00000000-0005-0000-0000-00006F0E0000}"/>
    <cellStyle name="60% - Accent1 10" xfId="6342" xr:uid="{00000000-0005-0000-0000-0000700E0000}"/>
    <cellStyle name="60% - Accent1 11" xfId="6375" xr:uid="{00000000-0005-0000-0000-0000710E0000}"/>
    <cellStyle name="60% - Accent1 12" xfId="6491" xr:uid="{00000000-0005-0000-0000-0000720E0000}"/>
    <cellStyle name="60% - Accent1 13" xfId="6455" xr:uid="{00000000-0005-0000-0000-0000730E0000}"/>
    <cellStyle name="60% - Accent1 2" xfId="208" xr:uid="{00000000-0005-0000-0000-0000740E0000}"/>
    <cellStyle name="60% - Accent1 2 10" xfId="6270" xr:uid="{00000000-0005-0000-0000-0000750E0000}"/>
    <cellStyle name="60% - Accent1 2 11" xfId="7009" xr:uid="{00000000-0005-0000-0000-0000760E0000}"/>
    <cellStyle name="60% - Accent1 2 12" xfId="6192" xr:uid="{00000000-0005-0000-0000-0000770E0000}"/>
    <cellStyle name="60% - Accent1 2 2" xfId="209" xr:uid="{00000000-0005-0000-0000-0000780E0000}"/>
    <cellStyle name="60% - Accent1 2 3" xfId="285" xr:uid="{00000000-0005-0000-0000-0000790E0000}"/>
    <cellStyle name="60% - Accent1 2 4" xfId="6030" xr:uid="{00000000-0005-0000-0000-00007A0E0000}"/>
    <cellStyle name="60% - Accent1 2 5" xfId="6585" xr:uid="{00000000-0005-0000-0000-00007B0E0000}"/>
    <cellStyle name="60% - Accent1 2 6" xfId="6349" xr:uid="{00000000-0005-0000-0000-00007C0E0000}"/>
    <cellStyle name="60% - Accent1 2 7" xfId="6141" xr:uid="{00000000-0005-0000-0000-00007D0E0000}"/>
    <cellStyle name="60% - Accent1 2 8" xfId="6494" xr:uid="{00000000-0005-0000-0000-00007E0E0000}"/>
    <cellStyle name="60% - Accent1 2 9" xfId="6430" xr:uid="{00000000-0005-0000-0000-00007F0E0000}"/>
    <cellStyle name="60% - Accent1 3" xfId="210" xr:uid="{00000000-0005-0000-0000-0000800E0000}"/>
    <cellStyle name="60% - Accent1 4" xfId="972" xr:uid="{00000000-0005-0000-0000-0000810E0000}"/>
    <cellStyle name="60% - Accent1 5" xfId="6043" xr:uid="{00000000-0005-0000-0000-0000820E0000}"/>
    <cellStyle name="60% - Accent1 6" xfId="6259" xr:uid="{00000000-0005-0000-0000-0000830E0000}"/>
    <cellStyle name="60% - Accent1 7" xfId="6304" xr:uid="{00000000-0005-0000-0000-0000840E0000}"/>
    <cellStyle name="60% - Accent1 8" xfId="6817" xr:uid="{00000000-0005-0000-0000-0000850E0000}"/>
    <cellStyle name="60% - Accent1 9" xfId="6631" xr:uid="{00000000-0005-0000-0000-0000860E0000}"/>
    <cellStyle name="60% - Accent2 10" xfId="6726" xr:uid="{00000000-0005-0000-0000-0000870E0000}"/>
    <cellStyle name="60% - Accent2 11" xfId="6932" xr:uid="{00000000-0005-0000-0000-0000880E0000}"/>
    <cellStyle name="60% - Accent2 12" xfId="6080" xr:uid="{00000000-0005-0000-0000-0000890E0000}"/>
    <cellStyle name="60% - Accent2 13" xfId="6555" xr:uid="{00000000-0005-0000-0000-00008A0E0000}"/>
    <cellStyle name="60% - Accent2 2" xfId="211" xr:uid="{00000000-0005-0000-0000-00008B0E0000}"/>
    <cellStyle name="60% - Accent2 2 10" xfId="6363" xr:uid="{00000000-0005-0000-0000-00008C0E0000}"/>
    <cellStyle name="60% - Accent2 2 11" xfId="6321" xr:uid="{00000000-0005-0000-0000-00008D0E0000}"/>
    <cellStyle name="60% - Accent2 2 12" xfId="6964" xr:uid="{00000000-0005-0000-0000-00008E0E0000}"/>
    <cellStyle name="60% - Accent2 2 2" xfId="212" xr:uid="{00000000-0005-0000-0000-00008F0E0000}"/>
    <cellStyle name="60% - Accent2 2 3" xfId="461" xr:uid="{00000000-0005-0000-0000-0000900E0000}"/>
    <cellStyle name="60% - Accent2 2 4" xfId="6397" xr:uid="{00000000-0005-0000-0000-0000910E0000}"/>
    <cellStyle name="60% - Accent2 2 5" xfId="6442" xr:uid="{00000000-0005-0000-0000-0000920E0000}"/>
    <cellStyle name="60% - Accent2 2 6" xfId="5908" xr:uid="{00000000-0005-0000-0000-0000930E0000}"/>
    <cellStyle name="60% - Accent2 2 7" xfId="6900" xr:uid="{00000000-0005-0000-0000-0000940E0000}"/>
    <cellStyle name="60% - Accent2 2 8" xfId="6336" xr:uid="{00000000-0005-0000-0000-0000950E0000}"/>
    <cellStyle name="60% - Accent2 2 9" xfId="6297" xr:uid="{00000000-0005-0000-0000-0000960E0000}"/>
    <cellStyle name="60% - Accent2 3" xfId="213" xr:uid="{00000000-0005-0000-0000-0000970E0000}"/>
    <cellStyle name="60% - Accent2 4" xfId="275" xr:uid="{00000000-0005-0000-0000-0000980E0000}"/>
    <cellStyle name="60% - Accent2 5" xfId="6377" xr:uid="{00000000-0005-0000-0000-0000990E0000}"/>
    <cellStyle name="60% - Accent2 6" xfId="6678" xr:uid="{00000000-0005-0000-0000-00009A0E0000}"/>
    <cellStyle name="60% - Accent2 7" xfId="6281" xr:uid="{00000000-0005-0000-0000-00009B0E0000}"/>
    <cellStyle name="60% - Accent2 8" xfId="6015" xr:uid="{00000000-0005-0000-0000-00009C0E0000}"/>
    <cellStyle name="60% - Accent2 9" xfId="5916" xr:uid="{00000000-0005-0000-0000-00009D0E0000}"/>
    <cellStyle name="60% - Accent3 10" xfId="6113" xr:uid="{00000000-0005-0000-0000-00009E0E0000}"/>
    <cellStyle name="60% - Accent3 11" xfId="6933" xr:uid="{00000000-0005-0000-0000-00009F0E0000}"/>
    <cellStyle name="60% - Accent3 12" xfId="6664" xr:uid="{00000000-0005-0000-0000-0000A00E0000}"/>
    <cellStyle name="60% - Accent3 13" xfId="6965" xr:uid="{00000000-0005-0000-0000-0000A10E0000}"/>
    <cellStyle name="60% - Accent3 2" xfId="214" xr:uid="{00000000-0005-0000-0000-0000A20E0000}"/>
    <cellStyle name="60% - Accent3 2 10" xfId="6652" xr:uid="{00000000-0005-0000-0000-0000A30E0000}"/>
    <cellStyle name="60% - Accent3 2 11" xfId="6549" xr:uid="{00000000-0005-0000-0000-0000A40E0000}"/>
    <cellStyle name="60% - Accent3 2 12" xfId="6476" xr:uid="{00000000-0005-0000-0000-0000A50E0000}"/>
    <cellStyle name="60% - Accent3 2 2" xfId="215" xr:uid="{00000000-0005-0000-0000-0000A60E0000}"/>
    <cellStyle name="60% - Accent3 2 3" xfId="274" xr:uid="{00000000-0005-0000-0000-0000A70E0000}"/>
    <cellStyle name="60% - Accent3 2 4" xfId="6097" xr:uid="{00000000-0005-0000-0000-0000A80E0000}"/>
    <cellStyle name="60% - Accent3 2 5" xfId="6414" xr:uid="{00000000-0005-0000-0000-0000A90E0000}"/>
    <cellStyle name="60% - Accent3 2 6" xfId="6146" xr:uid="{00000000-0005-0000-0000-0000AA0E0000}"/>
    <cellStyle name="60% - Accent3 2 7" xfId="6554" xr:uid="{00000000-0005-0000-0000-0000AB0E0000}"/>
    <cellStyle name="60% - Accent3 2 8" xfId="6369" xr:uid="{00000000-0005-0000-0000-0000AC0E0000}"/>
    <cellStyle name="60% - Accent3 2 9" xfId="6553" xr:uid="{00000000-0005-0000-0000-0000AD0E0000}"/>
    <cellStyle name="60% - Accent3 3" xfId="216" xr:uid="{00000000-0005-0000-0000-0000AE0E0000}"/>
    <cellStyle name="60% - Accent3 4" xfId="441" xr:uid="{00000000-0005-0000-0000-0000AF0E0000}"/>
    <cellStyle name="60% - Accent3 5" xfId="6223" xr:uid="{00000000-0005-0000-0000-0000B00E0000}"/>
    <cellStyle name="60% - Accent3 6" xfId="6056" xr:uid="{00000000-0005-0000-0000-0000B10E0000}"/>
    <cellStyle name="60% - Accent3 7" xfId="6601" xr:uid="{00000000-0005-0000-0000-0000B20E0000}"/>
    <cellStyle name="60% - Accent3 8" xfId="5874" xr:uid="{00000000-0005-0000-0000-0000B30E0000}"/>
    <cellStyle name="60% - Accent3 9" xfId="6470" xr:uid="{00000000-0005-0000-0000-0000B40E0000}"/>
    <cellStyle name="60% - Accent4 10" xfId="6123" xr:uid="{00000000-0005-0000-0000-0000B50E0000}"/>
    <cellStyle name="60% - Accent4 11" xfId="6243" xr:uid="{00000000-0005-0000-0000-0000B60E0000}"/>
    <cellStyle name="60% - Accent4 12" xfId="6926" xr:uid="{00000000-0005-0000-0000-0000B70E0000}"/>
    <cellStyle name="60% - Accent4 13" xfId="6072" xr:uid="{00000000-0005-0000-0000-0000B80E0000}"/>
    <cellStyle name="60% - Accent4 2" xfId="217" xr:uid="{00000000-0005-0000-0000-0000B90E0000}"/>
    <cellStyle name="60% - Accent4 2 10" xfId="6871" xr:uid="{00000000-0005-0000-0000-0000BA0E0000}"/>
    <cellStyle name="60% - Accent4 2 11" xfId="6451" xr:uid="{00000000-0005-0000-0000-0000BB0E0000}"/>
    <cellStyle name="60% - Accent4 2 12" xfId="7005" xr:uid="{00000000-0005-0000-0000-0000BC0E0000}"/>
    <cellStyle name="60% - Accent4 2 2" xfId="218" xr:uid="{00000000-0005-0000-0000-0000BD0E0000}"/>
    <cellStyle name="60% - Accent4 2 3" xfId="440" xr:uid="{00000000-0005-0000-0000-0000BE0E0000}"/>
    <cellStyle name="60% - Accent4 2 4" xfId="6004" xr:uid="{00000000-0005-0000-0000-0000BF0E0000}"/>
    <cellStyle name="60% - Accent4 2 5" xfId="6528" xr:uid="{00000000-0005-0000-0000-0000C00E0000}"/>
    <cellStyle name="60% - Accent4 2 6" xfId="5822" xr:uid="{00000000-0005-0000-0000-0000C10E0000}"/>
    <cellStyle name="60% - Accent4 2 7" xfId="6408" xr:uid="{00000000-0005-0000-0000-0000C20E0000}"/>
    <cellStyle name="60% - Accent4 2 8" xfId="6773" xr:uid="{00000000-0005-0000-0000-0000C30E0000}"/>
    <cellStyle name="60% - Accent4 2 9" xfId="6319" xr:uid="{00000000-0005-0000-0000-0000C40E0000}"/>
    <cellStyle name="60% - Accent4 3" xfId="219" xr:uid="{00000000-0005-0000-0000-0000C50E0000}"/>
    <cellStyle name="60% - Accent4 4" xfId="455" xr:uid="{00000000-0005-0000-0000-0000C60E0000}"/>
    <cellStyle name="60% - Accent4 5" xfId="5900" xr:uid="{00000000-0005-0000-0000-0000C70E0000}"/>
    <cellStyle name="60% - Accent4 6" xfId="6639" xr:uid="{00000000-0005-0000-0000-0000C80E0000}"/>
    <cellStyle name="60% - Accent4 7" xfId="6527" xr:uid="{00000000-0005-0000-0000-0000C90E0000}"/>
    <cellStyle name="60% - Accent4 8" xfId="6655" xr:uid="{00000000-0005-0000-0000-0000CA0E0000}"/>
    <cellStyle name="60% - Accent4 9" xfId="6788" xr:uid="{00000000-0005-0000-0000-0000CB0E0000}"/>
    <cellStyle name="60% - Accent5 10" xfId="6624" xr:uid="{00000000-0005-0000-0000-0000CC0E0000}"/>
    <cellStyle name="60% - Accent5 11" xfId="6784" xr:uid="{00000000-0005-0000-0000-0000CD0E0000}"/>
    <cellStyle name="60% - Accent5 12" xfId="6261" xr:uid="{00000000-0005-0000-0000-0000CE0E0000}"/>
    <cellStyle name="60% - Accent5 13" xfId="6905" xr:uid="{00000000-0005-0000-0000-0000CF0E0000}"/>
    <cellStyle name="60% - Accent5 2" xfId="220" xr:uid="{00000000-0005-0000-0000-0000D00E0000}"/>
    <cellStyle name="60% - Accent5 2 10" xfId="6867" xr:uid="{00000000-0005-0000-0000-0000D10E0000}"/>
    <cellStyle name="60% - Accent5 2 11" xfId="6607" xr:uid="{00000000-0005-0000-0000-0000D20E0000}"/>
    <cellStyle name="60% - Accent5 2 12" xfId="6783" xr:uid="{00000000-0005-0000-0000-0000D30E0000}"/>
    <cellStyle name="60% - Accent5 2 2" xfId="221" xr:uid="{00000000-0005-0000-0000-0000D40E0000}"/>
    <cellStyle name="60% - Accent5 2 3" xfId="268" xr:uid="{00000000-0005-0000-0000-0000D50E0000}"/>
    <cellStyle name="60% - Accent5 2 4" xfId="5997" xr:uid="{00000000-0005-0000-0000-0000D60E0000}"/>
    <cellStyle name="60% - Accent5 2 5" xfId="6290" xr:uid="{00000000-0005-0000-0000-0000D70E0000}"/>
    <cellStyle name="60% - Accent5 2 6" xfId="6300" xr:uid="{00000000-0005-0000-0000-0000D80E0000}"/>
    <cellStyle name="60% - Accent5 2 7" xfId="6449" xr:uid="{00000000-0005-0000-0000-0000D90E0000}"/>
    <cellStyle name="60% - Accent5 2 8" xfId="5963" xr:uid="{00000000-0005-0000-0000-0000DA0E0000}"/>
    <cellStyle name="60% - Accent5 2 9" xfId="6291" xr:uid="{00000000-0005-0000-0000-0000DB0E0000}"/>
    <cellStyle name="60% - Accent5 3" xfId="222" xr:uid="{00000000-0005-0000-0000-0000DC0E0000}"/>
    <cellStyle name="60% - Accent5 4" xfId="269" xr:uid="{00000000-0005-0000-0000-0000DD0E0000}"/>
    <cellStyle name="60% - Accent5 5" xfId="6000" xr:uid="{00000000-0005-0000-0000-0000DE0E0000}"/>
    <cellStyle name="60% - Accent5 6" xfId="6227" xr:uid="{00000000-0005-0000-0000-0000DF0E0000}"/>
    <cellStyle name="60% - Accent5 7" xfId="6842" xr:uid="{00000000-0005-0000-0000-0000E00E0000}"/>
    <cellStyle name="60% - Accent5 8" xfId="6729" xr:uid="{00000000-0005-0000-0000-0000E10E0000}"/>
    <cellStyle name="60% - Accent5 9" xfId="6841" xr:uid="{00000000-0005-0000-0000-0000E20E0000}"/>
    <cellStyle name="60% - Accent6 10" xfId="6843" xr:uid="{00000000-0005-0000-0000-0000E30E0000}"/>
    <cellStyle name="60% - Accent6 11" xfId="5999" xr:uid="{00000000-0005-0000-0000-0000E40E0000}"/>
    <cellStyle name="60% - Accent6 12" xfId="6277" xr:uid="{00000000-0005-0000-0000-0000E50E0000}"/>
    <cellStyle name="60% - Accent6 13" xfId="6370" xr:uid="{00000000-0005-0000-0000-0000E60E0000}"/>
    <cellStyle name="60% - Accent6 2" xfId="223" xr:uid="{00000000-0005-0000-0000-0000E70E0000}"/>
    <cellStyle name="60% - Accent6 2 10" xfId="6306" xr:uid="{00000000-0005-0000-0000-0000E80E0000}"/>
    <cellStyle name="60% - Accent6 2 11" xfId="6020" xr:uid="{00000000-0005-0000-0000-0000E90E0000}"/>
    <cellStyle name="60% - Accent6 2 12" xfId="6680" xr:uid="{00000000-0005-0000-0000-0000EA0E0000}"/>
    <cellStyle name="60% - Accent6 2 2" xfId="224" xr:uid="{00000000-0005-0000-0000-0000EB0E0000}"/>
    <cellStyle name="60% - Accent6 2 3" xfId="439" xr:uid="{00000000-0005-0000-0000-0000EC0E0000}"/>
    <cellStyle name="60% - Accent6 2 4" xfId="5992" xr:uid="{00000000-0005-0000-0000-0000ED0E0000}"/>
    <cellStyle name="60% - Accent6 2 5" xfId="6853" xr:uid="{00000000-0005-0000-0000-0000EE0E0000}"/>
    <cellStyle name="60% - Accent6 2 6" xfId="6380" xr:uid="{00000000-0005-0000-0000-0000EF0E0000}"/>
    <cellStyle name="60% - Accent6 2 7" xfId="6637" xr:uid="{00000000-0005-0000-0000-0000F00E0000}"/>
    <cellStyle name="60% - Accent6 2 8" xfId="6303" xr:uid="{00000000-0005-0000-0000-0000F10E0000}"/>
    <cellStyle name="60% - Accent6 2 9" xfId="6225" xr:uid="{00000000-0005-0000-0000-0000F20E0000}"/>
    <cellStyle name="60% - Accent6 3" xfId="225" xr:uid="{00000000-0005-0000-0000-0000F30E0000}"/>
    <cellStyle name="60% - Accent6 4" xfId="471" xr:uid="{00000000-0005-0000-0000-0000F40E0000}"/>
    <cellStyle name="60% - Accent6 5" xfId="5993" xr:uid="{00000000-0005-0000-0000-0000F50E0000}"/>
    <cellStyle name="60% - Accent6 6" xfId="6805" xr:uid="{00000000-0005-0000-0000-0000F60E0000}"/>
    <cellStyle name="60% - Accent6 7" xfId="6512" xr:uid="{00000000-0005-0000-0000-0000F70E0000}"/>
    <cellStyle name="60% - Accent6 8" xfId="6393" xr:uid="{00000000-0005-0000-0000-0000F80E0000}"/>
    <cellStyle name="60% - Accent6 9" xfId="6422" xr:uid="{00000000-0005-0000-0000-0000F90E0000}"/>
    <cellStyle name="Accent1 10" xfId="6955" xr:uid="{00000000-0005-0000-0000-0000FA0E0000}"/>
    <cellStyle name="Accent1 11" xfId="6260" xr:uid="{00000000-0005-0000-0000-0000FB0E0000}"/>
    <cellStyle name="Accent1 12" xfId="6980" xr:uid="{00000000-0005-0000-0000-0000FC0E0000}"/>
    <cellStyle name="Accent1 13" xfId="6166" xr:uid="{00000000-0005-0000-0000-0000FD0E0000}"/>
    <cellStyle name="Accent1 2" xfId="226" xr:uid="{00000000-0005-0000-0000-0000FE0E0000}"/>
    <cellStyle name="Accent1 2 10" xfId="6348" xr:uid="{00000000-0005-0000-0000-0000FF0E0000}"/>
    <cellStyle name="Accent1 2 11" xfId="6009" xr:uid="{00000000-0005-0000-0000-0000000F0000}"/>
    <cellStyle name="Accent1 2 12" xfId="6071" xr:uid="{00000000-0005-0000-0000-0000010F0000}"/>
    <cellStyle name="Accent1 2 2" xfId="227" xr:uid="{00000000-0005-0000-0000-0000020F0000}"/>
    <cellStyle name="Accent1 2 3" xfId="261" xr:uid="{00000000-0005-0000-0000-0000030F0000}"/>
    <cellStyle name="Accent1 2 4" xfId="5986" xr:uid="{00000000-0005-0000-0000-0000040F0000}"/>
    <cellStyle name="Accent1 2 5" xfId="6775" xr:uid="{00000000-0005-0000-0000-0000050F0000}"/>
    <cellStyle name="Accent1 2 6" xfId="6177" xr:uid="{00000000-0005-0000-0000-0000060F0000}"/>
    <cellStyle name="Accent1 2 7" xfId="6492" xr:uid="{00000000-0005-0000-0000-0000070F0000}"/>
    <cellStyle name="Accent1 2 8" xfId="6111" xr:uid="{00000000-0005-0000-0000-0000080F0000}"/>
    <cellStyle name="Accent1 2 9" xfId="6256" xr:uid="{00000000-0005-0000-0000-0000090F0000}"/>
    <cellStyle name="Accent1 3" xfId="228" xr:uid="{00000000-0005-0000-0000-00000A0F0000}"/>
    <cellStyle name="Accent1 4" xfId="262" xr:uid="{00000000-0005-0000-0000-00000B0F0000}"/>
    <cellStyle name="Accent1 5" xfId="5989" xr:uid="{00000000-0005-0000-0000-00000C0F0000}"/>
    <cellStyle name="Accent1 6" xfId="6353" xr:uid="{00000000-0005-0000-0000-00000D0F0000}"/>
    <cellStyle name="Accent1 7" xfId="5824" xr:uid="{00000000-0005-0000-0000-00000E0F0000}"/>
    <cellStyle name="Accent1 8" xfId="6462" xr:uid="{00000000-0005-0000-0000-00000F0F0000}"/>
    <cellStyle name="Accent1 9" xfId="6929" xr:uid="{00000000-0005-0000-0000-0000100F0000}"/>
    <cellStyle name="Accent2 10" xfId="6904" xr:uid="{00000000-0005-0000-0000-0000110F0000}"/>
    <cellStyle name="Accent2 11" xfId="6598" xr:uid="{00000000-0005-0000-0000-0000120F0000}"/>
    <cellStyle name="Accent2 12" xfId="6477" xr:uid="{00000000-0005-0000-0000-0000130F0000}"/>
    <cellStyle name="Accent2 13" xfId="6170" xr:uid="{00000000-0005-0000-0000-0000140F0000}"/>
    <cellStyle name="Accent2 2" xfId="229" xr:uid="{00000000-0005-0000-0000-0000150F0000}"/>
    <cellStyle name="Accent2 2 10" xfId="6668" xr:uid="{00000000-0005-0000-0000-0000160F0000}"/>
    <cellStyle name="Accent2 2 11" xfId="6963" xr:uid="{00000000-0005-0000-0000-0000170F0000}"/>
    <cellStyle name="Accent2 2 12" xfId="6928" xr:uid="{00000000-0005-0000-0000-0000180F0000}"/>
    <cellStyle name="Accent2 2 2" xfId="230" xr:uid="{00000000-0005-0000-0000-0000190F0000}"/>
    <cellStyle name="Accent2 2 3" xfId="481" xr:uid="{00000000-0005-0000-0000-00001A0F0000}"/>
    <cellStyle name="Accent2 2 4" xfId="5981" xr:uid="{00000000-0005-0000-0000-00001B0F0000}"/>
    <cellStyle name="Accent2 2 5" xfId="6314" xr:uid="{00000000-0005-0000-0000-00001C0F0000}"/>
    <cellStyle name="Accent2 2 6" xfId="6145" xr:uid="{00000000-0005-0000-0000-00001D0F0000}"/>
    <cellStyle name="Accent2 2 7" xfId="6728" xr:uid="{00000000-0005-0000-0000-00001E0F0000}"/>
    <cellStyle name="Accent2 2 8" xfId="6948" xr:uid="{00000000-0005-0000-0000-00001F0F0000}"/>
    <cellStyle name="Accent2 2 9" xfId="6294" xr:uid="{00000000-0005-0000-0000-0000200F0000}"/>
    <cellStyle name="Accent2 3" xfId="231" xr:uid="{00000000-0005-0000-0000-0000210F0000}"/>
    <cellStyle name="Accent2 4" xfId="260" xr:uid="{00000000-0005-0000-0000-0000220F0000}"/>
    <cellStyle name="Accent2 5" xfId="5983" xr:uid="{00000000-0005-0000-0000-0000230F0000}"/>
    <cellStyle name="Accent2 6" xfId="6246" xr:uid="{00000000-0005-0000-0000-0000240F0000}"/>
    <cellStyle name="Accent2 7" xfId="6659" xr:uid="{00000000-0005-0000-0000-0000250F0000}"/>
    <cellStyle name="Accent2 8" xfId="6560" xr:uid="{00000000-0005-0000-0000-0000260F0000}"/>
    <cellStyle name="Accent2 9" xfId="5835" xr:uid="{00000000-0005-0000-0000-0000270F0000}"/>
    <cellStyle name="Accent3 10" xfId="6916" xr:uid="{00000000-0005-0000-0000-0000280F0000}"/>
    <cellStyle name="Accent3 11" xfId="6077" xr:uid="{00000000-0005-0000-0000-0000290F0000}"/>
    <cellStyle name="Accent3 12" xfId="6406" xr:uid="{00000000-0005-0000-0000-00002A0F0000}"/>
    <cellStyle name="Accent3 13" xfId="6510" xr:uid="{00000000-0005-0000-0000-00002B0F0000}"/>
    <cellStyle name="Accent3 2" xfId="232" xr:uid="{00000000-0005-0000-0000-00002C0F0000}"/>
    <cellStyle name="Accent3 2 10" xfId="6412" xr:uid="{00000000-0005-0000-0000-00002D0F0000}"/>
    <cellStyle name="Accent3 2 11" xfId="6157" xr:uid="{00000000-0005-0000-0000-00002E0F0000}"/>
    <cellStyle name="Accent3 2 12" xfId="6837" xr:uid="{00000000-0005-0000-0000-00002F0F0000}"/>
    <cellStyle name="Accent3 2 2" xfId="233" xr:uid="{00000000-0005-0000-0000-0000300F0000}"/>
    <cellStyle name="Accent3 2 3" xfId="259" xr:uid="{00000000-0005-0000-0000-0000310F0000}"/>
    <cellStyle name="Accent3 2 4" xfId="5970" xr:uid="{00000000-0005-0000-0000-0000320F0000}"/>
    <cellStyle name="Accent3 2 5" xfId="6479" xr:uid="{00000000-0005-0000-0000-0000330F0000}"/>
    <cellStyle name="Accent3 2 6" xfId="6040" xr:uid="{00000000-0005-0000-0000-0000340F0000}"/>
    <cellStyle name="Accent3 2 7" xfId="6371" xr:uid="{00000000-0005-0000-0000-0000350F0000}"/>
    <cellStyle name="Accent3 2 8" xfId="6689" xr:uid="{00000000-0005-0000-0000-0000360F0000}"/>
    <cellStyle name="Accent3 2 9" xfId="6693" xr:uid="{00000000-0005-0000-0000-0000370F0000}"/>
    <cellStyle name="Accent3 3" xfId="234" xr:uid="{00000000-0005-0000-0000-0000380F0000}"/>
    <cellStyle name="Accent3 4" xfId="436" xr:uid="{00000000-0005-0000-0000-0000390F0000}"/>
    <cellStyle name="Accent3 5" xfId="5976" xr:uid="{00000000-0005-0000-0000-00003A0F0000}"/>
    <cellStyle name="Accent3 6" xfId="6820" xr:uid="{00000000-0005-0000-0000-00003B0F0000}"/>
    <cellStyle name="Accent3 7" xfId="6016" xr:uid="{00000000-0005-0000-0000-00003C0F0000}"/>
    <cellStyle name="Accent3 8" xfId="6283" xr:uid="{00000000-0005-0000-0000-00003D0F0000}"/>
    <cellStyle name="Accent3 9" xfId="6646" xr:uid="{00000000-0005-0000-0000-00003E0F0000}"/>
    <cellStyle name="Accent4 10" xfId="6497" xr:uid="{00000000-0005-0000-0000-00003F0F0000}"/>
    <cellStyle name="Accent4 11" xfId="6757" xr:uid="{00000000-0005-0000-0000-0000400F0000}"/>
    <cellStyle name="Accent4 12" xfId="6957" xr:uid="{00000000-0005-0000-0000-0000410F0000}"/>
    <cellStyle name="Accent4 13" xfId="6137" xr:uid="{00000000-0005-0000-0000-0000420F0000}"/>
    <cellStyle name="Accent4 2" xfId="235" xr:uid="{00000000-0005-0000-0000-0000430F0000}"/>
    <cellStyle name="Accent4 2 10" xfId="6681" xr:uid="{00000000-0005-0000-0000-0000440F0000}"/>
    <cellStyle name="Accent4 2 11" xfId="6719" xr:uid="{00000000-0005-0000-0000-0000450F0000}"/>
    <cellStyle name="Accent4 2 12" xfId="6367" xr:uid="{00000000-0005-0000-0000-0000460F0000}"/>
    <cellStyle name="Accent4 2 2" xfId="236" xr:uid="{00000000-0005-0000-0000-0000470F0000}"/>
    <cellStyle name="Accent4 2 3" xfId="257" xr:uid="{00000000-0005-0000-0000-0000480F0000}"/>
    <cellStyle name="Accent4 2 4" xfId="5962" xr:uid="{00000000-0005-0000-0000-0000490F0000}"/>
    <cellStyle name="Accent4 2 5" xfId="5861" xr:uid="{00000000-0005-0000-0000-00004A0F0000}"/>
    <cellStyle name="Accent4 2 6" xfId="6919" xr:uid="{00000000-0005-0000-0000-00004B0F0000}"/>
    <cellStyle name="Accent4 2 7" xfId="6635" xr:uid="{00000000-0005-0000-0000-00004C0F0000}"/>
    <cellStyle name="Accent4 2 8" xfId="6707" xr:uid="{00000000-0005-0000-0000-00004D0F0000}"/>
    <cellStyle name="Accent4 2 9" xfId="7003" xr:uid="{00000000-0005-0000-0000-00004E0F0000}"/>
    <cellStyle name="Accent4 3" xfId="237" xr:uid="{00000000-0005-0000-0000-00004F0F0000}"/>
    <cellStyle name="Accent4 4" xfId="258" xr:uid="{00000000-0005-0000-0000-0000500F0000}"/>
    <cellStyle name="Accent4 5" xfId="5965" xr:uid="{00000000-0005-0000-0000-0000510F0000}"/>
    <cellStyle name="Accent4 6" xfId="5858" xr:uid="{00000000-0005-0000-0000-0000520F0000}"/>
    <cellStyle name="Accent4 7" xfId="6463" xr:uid="{00000000-0005-0000-0000-0000530F0000}"/>
    <cellStyle name="Accent4 8" xfId="6708" xr:uid="{00000000-0005-0000-0000-0000540F0000}"/>
    <cellStyle name="Accent4 9" xfId="6796" xr:uid="{00000000-0005-0000-0000-0000550F0000}"/>
    <cellStyle name="Accent5 10" xfId="7007" xr:uid="{00000000-0005-0000-0000-0000560F0000}"/>
    <cellStyle name="Accent5 11" xfId="6450" xr:uid="{00000000-0005-0000-0000-0000570F0000}"/>
    <cellStyle name="Accent5 12" xfId="6541" xr:uid="{00000000-0005-0000-0000-0000580F0000}"/>
    <cellStyle name="Accent5 13" xfId="6433" xr:uid="{00000000-0005-0000-0000-0000590F0000}"/>
    <cellStyle name="Accent5 2" xfId="238" xr:uid="{00000000-0005-0000-0000-00005A0F0000}"/>
    <cellStyle name="Accent5 2 10" xfId="6437" xr:uid="{00000000-0005-0000-0000-00005B0F0000}"/>
    <cellStyle name="Accent5 2 11" xfId="7041" xr:uid="{00000000-0005-0000-0000-00005C0F0000}"/>
    <cellStyle name="Accent5 2 12" xfId="7057" xr:uid="{00000000-0005-0000-0000-00005D0F0000}"/>
    <cellStyle name="Accent5 2 2" xfId="239" xr:uid="{00000000-0005-0000-0000-00005E0F0000}"/>
    <cellStyle name="Accent5 2 3" xfId="255" xr:uid="{00000000-0005-0000-0000-00005F0F0000}"/>
    <cellStyle name="Accent5 2 4" xfId="5899" xr:uid="{00000000-0005-0000-0000-0000600F0000}"/>
    <cellStyle name="Accent5 2 5" xfId="6886" xr:uid="{00000000-0005-0000-0000-0000610F0000}"/>
    <cellStyle name="Accent5 2 6" xfId="6249" xr:uid="{00000000-0005-0000-0000-0000620F0000}"/>
    <cellStyle name="Accent5 2 7" xfId="6110" xr:uid="{00000000-0005-0000-0000-0000630F0000}"/>
    <cellStyle name="Accent5 2 8" xfId="6716" xr:uid="{00000000-0005-0000-0000-0000640F0000}"/>
    <cellStyle name="Accent5 2 9" xfId="6885" xr:uid="{00000000-0005-0000-0000-0000650F0000}"/>
    <cellStyle name="Accent5 3" xfId="240" xr:uid="{00000000-0005-0000-0000-0000660F0000}"/>
    <cellStyle name="Accent5 4" xfId="966" xr:uid="{00000000-0005-0000-0000-0000670F0000}"/>
    <cellStyle name="Accent5 5" xfId="5956" xr:uid="{00000000-0005-0000-0000-0000680F0000}"/>
    <cellStyle name="Accent5 6" xfId="5869" xr:uid="{00000000-0005-0000-0000-0000690F0000}"/>
    <cellStyle name="Accent5 7" xfId="6923" xr:uid="{00000000-0005-0000-0000-00006A0F0000}"/>
    <cellStyle name="Accent5 8" xfId="6374" xr:uid="{00000000-0005-0000-0000-00006B0F0000}"/>
    <cellStyle name="Accent5 9" xfId="5939" xr:uid="{00000000-0005-0000-0000-00006C0F0000}"/>
    <cellStyle name="Accent6 10" xfId="6226" xr:uid="{00000000-0005-0000-0000-00006D0F0000}"/>
    <cellStyle name="Accent6 11" xfId="6665" xr:uid="{00000000-0005-0000-0000-00006E0F0000}"/>
    <cellStyle name="Accent6 12" xfId="7044" xr:uid="{00000000-0005-0000-0000-00006F0F0000}"/>
    <cellStyle name="Accent6 13" xfId="7060" xr:uid="{00000000-0005-0000-0000-0000700F0000}"/>
    <cellStyle name="Accent6 2" xfId="241" xr:uid="{00000000-0005-0000-0000-0000710F0000}"/>
    <cellStyle name="Accent6 2 10" xfId="7023" xr:uid="{00000000-0005-0000-0000-0000720F0000}"/>
    <cellStyle name="Accent6 2 11" xfId="6936" xr:uid="{00000000-0005-0000-0000-0000730F0000}"/>
    <cellStyle name="Accent6 2 12" xfId="6617" xr:uid="{00000000-0005-0000-0000-0000740F0000}"/>
    <cellStyle name="Accent6 2 2" xfId="242" xr:uid="{00000000-0005-0000-0000-0000750F0000}"/>
    <cellStyle name="Accent6 2 3" xfId="377" xr:uid="{00000000-0005-0000-0000-0000760F0000}"/>
    <cellStyle name="Accent6 2 4" xfId="5897" xr:uid="{00000000-0005-0000-0000-0000770F0000}"/>
    <cellStyle name="Accent6 2 5" xfId="5887" xr:uid="{00000000-0005-0000-0000-0000780F0000}"/>
    <cellStyle name="Accent6 2 6" xfId="6551" xr:uid="{00000000-0005-0000-0000-0000790F0000}"/>
    <cellStyle name="Accent6 2 7" xfId="6954" xr:uid="{00000000-0005-0000-0000-00007A0F0000}"/>
    <cellStyle name="Accent6 2 8" xfId="6983" xr:uid="{00000000-0005-0000-0000-00007B0F0000}"/>
    <cellStyle name="Accent6 2 9" xfId="6532" xr:uid="{00000000-0005-0000-0000-00007C0F0000}"/>
    <cellStyle name="Accent6 3" xfId="243" xr:uid="{00000000-0005-0000-0000-00007D0F0000}"/>
    <cellStyle name="Accent6 4" xfId="379" xr:uid="{00000000-0005-0000-0000-00007E0F0000}"/>
    <cellStyle name="Accent6 5" xfId="5898" xr:uid="{00000000-0005-0000-0000-00007F0F0000}"/>
    <cellStyle name="Accent6 6" xfId="6889" xr:uid="{00000000-0005-0000-0000-0000800F0000}"/>
    <cellStyle name="Accent6 7" xfId="6684" xr:uid="{00000000-0005-0000-0000-0000810F0000}"/>
    <cellStyle name="Accent6 8" xfId="6952" xr:uid="{00000000-0005-0000-0000-0000820F0000}"/>
    <cellStyle name="Accent6 9" xfId="6981" xr:uid="{00000000-0005-0000-0000-0000830F0000}"/>
    <cellStyle name="Bad 10" xfId="5826" xr:uid="{00000000-0005-0000-0000-0000840F0000}"/>
    <cellStyle name="Bad 11" xfId="6808" xr:uid="{00000000-0005-0000-0000-0000850F0000}"/>
    <cellStyle name="Bad 12" xfId="6116" xr:uid="{00000000-0005-0000-0000-0000860F0000}"/>
    <cellStyle name="Bad 13" xfId="6149" xr:uid="{00000000-0005-0000-0000-0000870F0000}"/>
    <cellStyle name="Bad 14" xfId="8209" xr:uid="{00000000-0005-0000-0000-0000880F0000}"/>
    <cellStyle name="Bad 2" xfId="244" xr:uid="{00000000-0005-0000-0000-0000890F0000}"/>
    <cellStyle name="Bad 2 10" xfId="6263" xr:uid="{00000000-0005-0000-0000-00008A0F0000}"/>
    <cellStyle name="Bad 2 11" xfId="6320" xr:uid="{00000000-0005-0000-0000-00008B0F0000}"/>
    <cellStyle name="Bad 2 12" xfId="6899" xr:uid="{00000000-0005-0000-0000-00008C0F0000}"/>
    <cellStyle name="Bad 2 2" xfId="245" xr:uid="{00000000-0005-0000-0000-00008D0F0000}"/>
    <cellStyle name="Bad 2 3" xfId="372" xr:uid="{00000000-0005-0000-0000-00008E0F0000}"/>
    <cellStyle name="Bad 2 4" xfId="6347" xr:uid="{00000000-0005-0000-0000-00008F0F0000}"/>
    <cellStyle name="Bad 2 5" xfId="6474" xr:uid="{00000000-0005-0000-0000-0000900F0000}"/>
    <cellStyle name="Bad 2 6" xfId="6760" xr:uid="{00000000-0005-0000-0000-0000910F0000}"/>
    <cellStyle name="Bad 2 7" xfId="6196" xr:uid="{00000000-0005-0000-0000-0000920F0000}"/>
    <cellStyle name="Bad 2 8" xfId="5914" xr:uid="{00000000-0005-0000-0000-0000930F0000}"/>
    <cellStyle name="Bad 2 9" xfId="6108" xr:uid="{00000000-0005-0000-0000-0000940F0000}"/>
    <cellStyle name="Bad 3" xfId="246" xr:uid="{00000000-0005-0000-0000-0000950F0000}"/>
    <cellStyle name="Bad 4" xfId="374" xr:uid="{00000000-0005-0000-0000-0000960F0000}"/>
    <cellStyle name="Bad 5" xfId="6525" xr:uid="{00000000-0005-0000-0000-0000970F0000}"/>
    <cellStyle name="Bad 6" xfId="6777" xr:uid="{00000000-0005-0000-0000-0000980F0000}"/>
    <cellStyle name="Bad 7" xfId="6504" xr:uid="{00000000-0005-0000-0000-0000990F0000}"/>
    <cellStyle name="Bad 8" xfId="6326" xr:uid="{00000000-0005-0000-0000-00009A0F0000}"/>
    <cellStyle name="Bad 9" xfId="6895" xr:uid="{00000000-0005-0000-0000-00009B0F0000}"/>
    <cellStyle name="Calculation 10" xfId="6295" xr:uid="{00000000-0005-0000-0000-00009C0F0000}"/>
    <cellStyle name="Calculation 10 2" xfId="7942" xr:uid="{00000000-0005-0000-0000-00009D0F0000}"/>
    <cellStyle name="Calculation 11" xfId="6781" xr:uid="{00000000-0005-0000-0000-00009E0F0000}"/>
    <cellStyle name="Calculation 11 2" xfId="7963" xr:uid="{00000000-0005-0000-0000-00009F0F0000}"/>
    <cellStyle name="Calculation 12" xfId="6552" xr:uid="{00000000-0005-0000-0000-0000A00F0000}"/>
    <cellStyle name="Calculation 12 2" xfId="7953" xr:uid="{00000000-0005-0000-0000-0000A10F0000}"/>
    <cellStyle name="Calculation 13" xfId="6028" xr:uid="{00000000-0005-0000-0000-0000A20F0000}"/>
    <cellStyle name="Calculation 13 2" xfId="7927" xr:uid="{00000000-0005-0000-0000-0000A30F0000}"/>
    <cellStyle name="Calculation 2" xfId="247" xr:uid="{00000000-0005-0000-0000-0000A40F0000}"/>
    <cellStyle name="Calculation 2 10" xfId="6815" xr:uid="{00000000-0005-0000-0000-0000A50F0000}"/>
    <cellStyle name="Calculation 2 11" xfId="6044" xr:uid="{00000000-0005-0000-0000-0000A60F0000}"/>
    <cellStyle name="Calculation 2 12" xfId="6378" xr:uid="{00000000-0005-0000-0000-0000A70F0000}"/>
    <cellStyle name="Calculation 2 13" xfId="7715" xr:uid="{00000000-0005-0000-0000-0000A80F0000}"/>
    <cellStyle name="Calculation 2 14" xfId="8210" xr:uid="{00000000-0005-0000-0000-0000A90F0000}"/>
    <cellStyle name="Calculation 2 15" xfId="8475" xr:uid="{040A0FF3-2BA5-43E4-B502-5347DF1C5816}"/>
    <cellStyle name="Calculation 2 2" xfId="248" xr:uid="{00000000-0005-0000-0000-0000AA0F0000}"/>
    <cellStyle name="Calculation 2 3" xfId="367" xr:uid="{00000000-0005-0000-0000-0000AB0F0000}"/>
    <cellStyle name="Calculation 2 4" xfId="6211" xr:uid="{00000000-0005-0000-0000-0000AC0F0000}"/>
    <cellStyle name="Calculation 2 5" xfId="6383" xr:uid="{00000000-0005-0000-0000-0000AD0F0000}"/>
    <cellStyle name="Calculation 2 6" xfId="6484" xr:uid="{00000000-0005-0000-0000-0000AE0F0000}"/>
    <cellStyle name="Calculation 2 7" xfId="6151" xr:uid="{00000000-0005-0000-0000-0000AF0F0000}"/>
    <cellStyle name="Calculation 2 8" xfId="6210" xr:uid="{00000000-0005-0000-0000-0000B00F0000}"/>
    <cellStyle name="Calculation 2 9" xfId="6734" xr:uid="{00000000-0005-0000-0000-0000B10F0000}"/>
    <cellStyle name="Calculation 3" xfId="249" xr:uid="{00000000-0005-0000-0000-0000B20F0000}"/>
    <cellStyle name="Calculation 4" xfId="369" xr:uid="{00000000-0005-0000-0000-0000B30F0000}"/>
    <cellStyle name="Calculation 4 2" xfId="7727" xr:uid="{00000000-0005-0000-0000-0000B40F0000}"/>
    <cellStyle name="Calculation 5" xfId="6272" xr:uid="{00000000-0005-0000-0000-0000B50F0000}"/>
    <cellStyle name="Calculation 5 2" xfId="7940" xr:uid="{00000000-0005-0000-0000-0000B60F0000}"/>
    <cellStyle name="Calculation 6" xfId="6439" xr:uid="{00000000-0005-0000-0000-0000B70F0000}"/>
    <cellStyle name="Calculation 6 2" xfId="7950" xr:uid="{00000000-0005-0000-0000-0000B80F0000}"/>
    <cellStyle name="Calculation 7" xfId="6329" xr:uid="{00000000-0005-0000-0000-0000B90F0000}"/>
    <cellStyle name="Calculation 7 2" xfId="7944" xr:uid="{00000000-0005-0000-0000-0000BA0F0000}"/>
    <cellStyle name="Calculation 8" xfId="6429" xr:uid="{00000000-0005-0000-0000-0000BB0F0000}"/>
    <cellStyle name="Calculation 8 2" xfId="7948" xr:uid="{00000000-0005-0000-0000-0000BC0F0000}"/>
    <cellStyle name="Calculation 9" xfId="6241" xr:uid="{00000000-0005-0000-0000-0000BD0F0000}"/>
    <cellStyle name="Calculation 9 2" xfId="7938" xr:uid="{00000000-0005-0000-0000-0000BE0F0000}"/>
    <cellStyle name="Cancel" xfId="250" xr:uid="{00000000-0005-0000-0000-0000BF0F0000}"/>
    <cellStyle name="Check Cell 10" xfId="6670" xr:uid="{00000000-0005-0000-0000-0000C00F0000}"/>
    <cellStyle name="Check Cell 11" xfId="6356" xr:uid="{00000000-0005-0000-0000-0000C10F0000}"/>
    <cellStyle name="Check Cell 12" xfId="6791" xr:uid="{00000000-0005-0000-0000-0000C20F0000}"/>
    <cellStyle name="Check Cell 13" xfId="6872" xr:uid="{00000000-0005-0000-0000-0000C30F0000}"/>
    <cellStyle name="Check Cell 2" xfId="251" xr:uid="{00000000-0005-0000-0000-0000C40F0000}"/>
    <cellStyle name="Check Cell 2 10" xfId="6390" xr:uid="{00000000-0005-0000-0000-0000C50F0000}"/>
    <cellStyle name="Check Cell 2 11" xfId="6743" xr:uid="{00000000-0005-0000-0000-0000C60F0000}"/>
    <cellStyle name="Check Cell 2 12" xfId="6566" xr:uid="{00000000-0005-0000-0000-0000C70F0000}"/>
    <cellStyle name="Check Cell 2 2" xfId="252" xr:uid="{00000000-0005-0000-0000-0000C80F0000}"/>
    <cellStyle name="Check Cell 2 3" xfId="360" xr:uid="{00000000-0005-0000-0000-0000C90F0000}"/>
    <cellStyle name="Check Cell 2 4" xfId="6517" xr:uid="{00000000-0005-0000-0000-0000CA0F0000}"/>
    <cellStyle name="Check Cell 2 5" xfId="6242" xr:uid="{00000000-0005-0000-0000-0000CB0F0000}"/>
    <cellStyle name="Check Cell 2 6" xfId="6577" xr:uid="{00000000-0005-0000-0000-0000CC0F0000}"/>
    <cellStyle name="Check Cell 2 7" xfId="6835" xr:uid="{00000000-0005-0000-0000-0000CD0F0000}"/>
    <cellStyle name="Check Cell 2 8" xfId="6133" xr:uid="{00000000-0005-0000-0000-0000CE0F0000}"/>
    <cellStyle name="Check Cell 2 9" xfId="6216" xr:uid="{00000000-0005-0000-0000-0000CF0F0000}"/>
    <cellStyle name="Check Cell 3" xfId="253" xr:uid="{00000000-0005-0000-0000-0000D00F0000}"/>
    <cellStyle name="Check Cell 4" xfId="362" xr:uid="{00000000-0005-0000-0000-0000D10F0000}"/>
    <cellStyle name="Check Cell 5" xfId="6654" xr:uid="{00000000-0005-0000-0000-0000D20F0000}"/>
    <cellStyle name="Check Cell 6" xfId="6779" xr:uid="{00000000-0005-0000-0000-0000D30F0000}"/>
    <cellStyle name="Check Cell 7" xfId="6248" xr:uid="{00000000-0005-0000-0000-0000D40F0000}"/>
    <cellStyle name="Check Cell 8" xfId="6712" xr:uid="{00000000-0005-0000-0000-0000D50F0000}"/>
    <cellStyle name="Check Cell 9" xfId="6031" xr:uid="{00000000-0005-0000-0000-0000D60F0000}"/>
    <cellStyle name="Column total in dollars" xfId="20" xr:uid="{00000000-0005-0000-0000-0000D70F0000}"/>
    <cellStyle name="Column total in dollars 2" xfId="254" xr:uid="{00000000-0005-0000-0000-0000D80F0000}"/>
    <cellStyle name="Column total in dollars 2 10" xfId="2532" xr:uid="{00000000-0005-0000-0000-0000D90F0000}"/>
    <cellStyle name="Column total in dollars 2 11" xfId="3603" xr:uid="{00000000-0005-0000-0000-0000DA0F0000}"/>
    <cellStyle name="Column total in dollars 2 12" xfId="4481" xr:uid="{00000000-0005-0000-0000-0000DB0F0000}"/>
    <cellStyle name="Column total in dollars 2 2" xfId="383" xr:uid="{00000000-0005-0000-0000-0000DC0F0000}"/>
    <cellStyle name="Column total in dollars 2 3" xfId="403" xr:uid="{00000000-0005-0000-0000-0000DD0F0000}"/>
    <cellStyle name="Column total in dollars 2 4" xfId="910" xr:uid="{00000000-0005-0000-0000-0000DE0F0000}"/>
    <cellStyle name="Column total in dollars 2 5" xfId="1005" xr:uid="{00000000-0005-0000-0000-0000DF0F0000}"/>
    <cellStyle name="Column total in dollars 2 6" xfId="1021" xr:uid="{00000000-0005-0000-0000-0000E00F0000}"/>
    <cellStyle name="Column total in dollars 2 7" xfId="1185" xr:uid="{00000000-0005-0000-0000-0000E10F0000}"/>
    <cellStyle name="Column total in dollars 2 8" xfId="1322" xr:uid="{00000000-0005-0000-0000-0000E20F0000}"/>
    <cellStyle name="Column total in dollars 2 9" xfId="1839" xr:uid="{00000000-0005-0000-0000-0000E30F0000}"/>
    <cellStyle name="Comma" xfId="7696" builtinId="3"/>
    <cellStyle name="Comma  - Style1" xfId="8212" xr:uid="{00000000-0005-0000-0000-0000E50F0000}"/>
    <cellStyle name="Comma  - Style2" xfId="8213" xr:uid="{00000000-0005-0000-0000-0000E60F0000}"/>
    <cellStyle name="Comma  - Style3" xfId="8214" xr:uid="{00000000-0005-0000-0000-0000E70F0000}"/>
    <cellStyle name="Comma  - Style4" xfId="8215" xr:uid="{00000000-0005-0000-0000-0000E80F0000}"/>
    <cellStyle name="Comma  - Style5" xfId="8216" xr:uid="{00000000-0005-0000-0000-0000E90F0000}"/>
    <cellStyle name="Comma  - Style6" xfId="8217" xr:uid="{00000000-0005-0000-0000-0000EA0F0000}"/>
    <cellStyle name="Comma  - Style7" xfId="8218" xr:uid="{00000000-0005-0000-0000-0000EB0F0000}"/>
    <cellStyle name="Comma  - Style8" xfId="8219" xr:uid="{00000000-0005-0000-0000-0000EC0F0000}"/>
    <cellStyle name="Comma (0)" xfId="21" xr:uid="{00000000-0005-0000-0000-0000ED0F0000}"/>
    <cellStyle name="Comma [0] 3" xfId="8727" xr:uid="{D0BF2A20-A213-4E6A-A40E-C344C4E49734}"/>
    <cellStyle name="Comma 10" xfId="8220" xr:uid="{00000000-0005-0000-0000-0000EF0F0000}"/>
    <cellStyle name="Comma 11" xfId="8221" xr:uid="{00000000-0005-0000-0000-0000F00F0000}"/>
    <cellStyle name="Comma 12" xfId="8222" xr:uid="{00000000-0005-0000-0000-0000F10F0000}"/>
    <cellStyle name="Comma 13" xfId="8223" xr:uid="{00000000-0005-0000-0000-0000F20F0000}"/>
    <cellStyle name="Comma 14" xfId="7153" xr:uid="{00000000-0005-0000-0000-0000F30F0000}"/>
    <cellStyle name="Comma 14 2" xfId="8224" xr:uid="{00000000-0005-0000-0000-0000F40F0000}"/>
    <cellStyle name="Comma 15" xfId="8225" xr:uid="{00000000-0005-0000-0000-0000F50F0000}"/>
    <cellStyle name="Comma 16" xfId="8226" xr:uid="{00000000-0005-0000-0000-0000F60F0000}"/>
    <cellStyle name="Comma 16 2" xfId="8227" xr:uid="{00000000-0005-0000-0000-0000F70F0000}"/>
    <cellStyle name="Comma 17" xfId="8228" xr:uid="{00000000-0005-0000-0000-0000F80F0000}"/>
    <cellStyle name="Comma 18" xfId="8229" xr:uid="{00000000-0005-0000-0000-0000F90F0000}"/>
    <cellStyle name="Comma 19" xfId="8230" xr:uid="{00000000-0005-0000-0000-0000FA0F0000}"/>
    <cellStyle name="Comma 2" xfId="8231" xr:uid="{00000000-0005-0000-0000-0000FB0F0000}"/>
    <cellStyle name="Comma 2 10" xfId="6992" xr:uid="{00000000-0005-0000-0000-0000FC0F0000}"/>
    <cellStyle name="Comma 2 11" xfId="7014" xr:uid="{00000000-0005-0000-0000-0000FD0F0000}"/>
    <cellStyle name="Comma 2 12" xfId="7031" xr:uid="{00000000-0005-0000-0000-0000FE0F0000}"/>
    <cellStyle name="Comma 2 13" xfId="7049" xr:uid="{00000000-0005-0000-0000-0000FF0F0000}"/>
    <cellStyle name="Comma 2 14" xfId="7065" xr:uid="{00000000-0005-0000-0000-000000100000}"/>
    <cellStyle name="Comma 2 15" xfId="7076" xr:uid="{00000000-0005-0000-0000-000001100000}"/>
    <cellStyle name="Comma 2 16" xfId="7087" xr:uid="{00000000-0005-0000-0000-000002100000}"/>
    <cellStyle name="Comma 2 17" xfId="7092" xr:uid="{00000000-0005-0000-0000-000003100000}"/>
    <cellStyle name="Comma 2 18" xfId="7098" xr:uid="{00000000-0005-0000-0000-000004100000}"/>
    <cellStyle name="Comma 2 19" xfId="7105" xr:uid="{00000000-0005-0000-0000-000005100000}"/>
    <cellStyle name="Comma 2 2" xfId="7085" xr:uid="{00000000-0005-0000-0000-000006100000}"/>
    <cellStyle name="Comma 2 2 10" xfId="6289" xr:uid="{00000000-0005-0000-0000-000007100000}"/>
    <cellStyle name="Comma 2 2 11" xfId="6081" xr:uid="{00000000-0005-0000-0000-000008100000}"/>
    <cellStyle name="Comma 2 2 12" xfId="6041" xr:uid="{00000000-0005-0000-0000-000009100000}"/>
    <cellStyle name="Comma 2 2 13" xfId="7011" xr:uid="{00000000-0005-0000-0000-00000A100000}"/>
    <cellStyle name="Comma 2 2 14" xfId="6530" xr:uid="{00000000-0005-0000-0000-00000B100000}"/>
    <cellStyle name="Comma 2 2 15" xfId="7150" xr:uid="{00000000-0005-0000-0000-00000C100000}"/>
    <cellStyle name="Comma 2 2 2" xfId="5776" xr:uid="{00000000-0005-0000-0000-00000D100000}"/>
    <cellStyle name="Comma 2 2 2 2" xfId="447" xr:uid="{00000000-0005-0000-0000-00000E100000}"/>
    <cellStyle name="Comma 2 2 2 3" xfId="1637" xr:uid="{00000000-0005-0000-0000-00000F100000}"/>
    <cellStyle name="Comma 2 2 2 4" xfId="1965" xr:uid="{00000000-0005-0000-0000-000010100000}"/>
    <cellStyle name="Comma 2 2 2 5" xfId="3080" xr:uid="{00000000-0005-0000-0000-000011100000}"/>
    <cellStyle name="Comma 2 2 2 6" xfId="3607" xr:uid="{00000000-0005-0000-0000-000012100000}"/>
    <cellStyle name="Comma 2 2 2 7" xfId="4485" xr:uid="{00000000-0005-0000-0000-000013100000}"/>
    <cellStyle name="Comma 2 2 2 8" xfId="7128" xr:uid="{00000000-0005-0000-0000-000014100000}"/>
    <cellStyle name="Comma 2 2 3" xfId="976" xr:uid="{00000000-0005-0000-0000-000015100000}"/>
    <cellStyle name="Comma 2 2 3 2" xfId="1410" xr:uid="{00000000-0005-0000-0000-000016100000}"/>
    <cellStyle name="Comma 2 2 3 3" xfId="1647" xr:uid="{00000000-0005-0000-0000-000017100000}"/>
    <cellStyle name="Comma 2 2 3 4" xfId="1975" xr:uid="{00000000-0005-0000-0000-000018100000}"/>
    <cellStyle name="Comma 2 2 3 5" xfId="3090" xr:uid="{00000000-0005-0000-0000-000019100000}"/>
    <cellStyle name="Comma 2 2 3 6" xfId="3596" xr:uid="{00000000-0005-0000-0000-00001A100000}"/>
    <cellStyle name="Comma 2 2 3 7" xfId="4479" xr:uid="{00000000-0005-0000-0000-00001B100000}"/>
    <cellStyle name="Comma 2 2 4" xfId="1026" xr:uid="{00000000-0005-0000-0000-00001C100000}"/>
    <cellStyle name="Comma 2 2 4 2" xfId="1452" xr:uid="{00000000-0005-0000-0000-00001D100000}"/>
    <cellStyle name="Comma 2 2 4 3" xfId="1688" xr:uid="{00000000-0005-0000-0000-00001E100000}"/>
    <cellStyle name="Comma 2 2 4 4" xfId="2016" xr:uid="{00000000-0005-0000-0000-00001F100000}"/>
    <cellStyle name="Comma 2 2 4 5" xfId="3137" xr:uid="{00000000-0005-0000-0000-000020100000}"/>
    <cellStyle name="Comma 2 2 4 6" xfId="3714" xr:uid="{00000000-0005-0000-0000-000021100000}"/>
    <cellStyle name="Comma 2 2 4 7" xfId="4578" xr:uid="{00000000-0005-0000-0000-000022100000}"/>
    <cellStyle name="Comma 2 2 5" xfId="5929" xr:uid="{00000000-0005-0000-0000-000023100000}"/>
    <cellStyle name="Comma 2 2 6" xfId="6002" xr:uid="{00000000-0005-0000-0000-000024100000}"/>
    <cellStyle name="Comma 2 2 7" xfId="6610" xr:uid="{00000000-0005-0000-0000-000025100000}"/>
    <cellStyle name="Comma 2 2 8" xfId="6193" xr:uid="{00000000-0005-0000-0000-000026100000}"/>
    <cellStyle name="Comma 2 2 9" xfId="6623" xr:uid="{00000000-0005-0000-0000-000027100000}"/>
    <cellStyle name="Comma 2 20" xfId="7110" xr:uid="{00000000-0005-0000-0000-000028100000}"/>
    <cellStyle name="Comma 2 21" xfId="7114" xr:uid="{00000000-0005-0000-0000-000029100000}"/>
    <cellStyle name="Comma 2 22" xfId="7170" xr:uid="{00000000-0005-0000-0000-00002A100000}"/>
    <cellStyle name="Comma 2 23" xfId="7158" xr:uid="{00000000-0005-0000-0000-00002B100000}"/>
    <cellStyle name="Comma 2 24" xfId="7132" xr:uid="{00000000-0005-0000-0000-00002C100000}"/>
    <cellStyle name="Comma 2 25" xfId="7163" xr:uid="{00000000-0005-0000-0000-00002D100000}"/>
    <cellStyle name="Comma 2 26" xfId="7148" xr:uid="{00000000-0005-0000-0000-00002E100000}"/>
    <cellStyle name="Comma 2 27" xfId="7136" xr:uid="{00000000-0005-0000-0000-00002F100000}"/>
    <cellStyle name="Comma 2 28" xfId="7147" xr:uid="{00000000-0005-0000-0000-000030100000}"/>
    <cellStyle name="Comma 2 29" xfId="7138" xr:uid="{00000000-0005-0000-0000-000031100000}"/>
    <cellStyle name="Comma 2 3" xfId="784" xr:uid="{00000000-0005-0000-0000-000032100000}"/>
    <cellStyle name="Comma 2 3 2" xfId="1052" xr:uid="{00000000-0005-0000-0000-000033100000}"/>
    <cellStyle name="Comma 2 3 2 2" xfId="1477" xr:uid="{00000000-0005-0000-0000-000034100000}"/>
    <cellStyle name="Comma 2 3 2 3" xfId="1710" xr:uid="{00000000-0005-0000-0000-000035100000}"/>
    <cellStyle name="Comma 2 3 2 4" xfId="2038" xr:uid="{00000000-0005-0000-0000-000036100000}"/>
    <cellStyle name="Comma 2 3 2 5" xfId="3162" xr:uid="{00000000-0005-0000-0000-000037100000}"/>
    <cellStyle name="Comma 2 3 2 6" xfId="3938" xr:uid="{00000000-0005-0000-0000-000038100000}"/>
    <cellStyle name="Comma 2 3 2 7" xfId="4770" xr:uid="{00000000-0005-0000-0000-000039100000}"/>
    <cellStyle name="Comma 2 3 3" xfId="1096" xr:uid="{00000000-0005-0000-0000-00003A100000}"/>
    <cellStyle name="Comma 2 3 3 2" xfId="1519" xr:uid="{00000000-0005-0000-0000-00003B100000}"/>
    <cellStyle name="Comma 2 3 3 3" xfId="1751" xr:uid="{00000000-0005-0000-0000-00003C100000}"/>
    <cellStyle name="Comma 2 3 3 4" xfId="2079" xr:uid="{00000000-0005-0000-0000-00003D100000}"/>
    <cellStyle name="Comma 2 3 3 5" xfId="3206" xr:uid="{00000000-0005-0000-0000-00003E100000}"/>
    <cellStyle name="Comma 2 3 3 6" xfId="3545" xr:uid="{00000000-0005-0000-0000-00003F100000}"/>
    <cellStyle name="Comma 2 3 3 7" xfId="4443" xr:uid="{00000000-0005-0000-0000-000040100000}"/>
    <cellStyle name="Comma 2 3 4" xfId="1135" xr:uid="{00000000-0005-0000-0000-000041100000}"/>
    <cellStyle name="Comma 2 3 4 2" xfId="1558" xr:uid="{00000000-0005-0000-0000-000042100000}"/>
    <cellStyle name="Comma 2 3 4 3" xfId="1789" xr:uid="{00000000-0005-0000-0000-000043100000}"/>
    <cellStyle name="Comma 2 3 4 4" xfId="2117" xr:uid="{00000000-0005-0000-0000-000044100000}"/>
    <cellStyle name="Comma 2 3 4 5" xfId="3244" xr:uid="{00000000-0005-0000-0000-000045100000}"/>
    <cellStyle name="Comma 2 3 4 6" xfId="4023" xr:uid="{00000000-0005-0000-0000-000046100000}"/>
    <cellStyle name="Comma 2 3 4 7" xfId="4827" xr:uid="{00000000-0005-0000-0000-000047100000}"/>
    <cellStyle name="Comma 2 3 5" xfId="8232" xr:uid="{00000000-0005-0000-0000-000048100000}"/>
    <cellStyle name="Comma 2 30" xfId="7125" xr:uid="{00000000-0005-0000-0000-000049100000}"/>
    <cellStyle name="Comma 2 4" xfId="828" xr:uid="{00000000-0005-0000-0000-00004A100000}"/>
    <cellStyle name="Comma 2 4 2" xfId="1074" xr:uid="{00000000-0005-0000-0000-00004B100000}"/>
    <cellStyle name="Comma 2 4 2 2" xfId="1498" xr:uid="{00000000-0005-0000-0000-00004C100000}"/>
    <cellStyle name="Comma 2 4 2 3" xfId="1731" xr:uid="{00000000-0005-0000-0000-00004D100000}"/>
    <cellStyle name="Comma 2 4 2 4" xfId="2059" xr:uid="{00000000-0005-0000-0000-00004E100000}"/>
    <cellStyle name="Comma 2 4 2 5" xfId="3184" xr:uid="{00000000-0005-0000-0000-00004F100000}"/>
    <cellStyle name="Comma 2 4 2 6" xfId="3061" xr:uid="{00000000-0005-0000-0000-000050100000}"/>
    <cellStyle name="Comma 2 4 2 7" xfId="2735" xr:uid="{00000000-0005-0000-0000-000051100000}"/>
    <cellStyle name="Comma 2 4 3" xfId="1117" xr:uid="{00000000-0005-0000-0000-000052100000}"/>
    <cellStyle name="Comma 2 4 3 2" xfId="1540" xr:uid="{00000000-0005-0000-0000-000053100000}"/>
    <cellStyle name="Comma 2 4 3 3" xfId="1772" xr:uid="{00000000-0005-0000-0000-000054100000}"/>
    <cellStyle name="Comma 2 4 3 4" xfId="2100" xr:uid="{00000000-0005-0000-0000-000055100000}"/>
    <cellStyle name="Comma 2 4 3 5" xfId="3227" xr:uid="{00000000-0005-0000-0000-000056100000}"/>
    <cellStyle name="Comma 2 4 3 6" xfId="2809" xr:uid="{00000000-0005-0000-0000-000057100000}"/>
    <cellStyle name="Comma 2 4 3 7" xfId="3483" xr:uid="{00000000-0005-0000-0000-000058100000}"/>
    <cellStyle name="Comma 2 4 4" xfId="1152" xr:uid="{00000000-0005-0000-0000-000059100000}"/>
    <cellStyle name="Comma 2 4 4 2" xfId="1575" xr:uid="{00000000-0005-0000-0000-00005A100000}"/>
    <cellStyle name="Comma 2 4 4 3" xfId="1806" xr:uid="{00000000-0005-0000-0000-00005B100000}"/>
    <cellStyle name="Comma 2 4 4 4" xfId="2134" xr:uid="{00000000-0005-0000-0000-00005C100000}"/>
    <cellStyle name="Comma 2 4 4 5" xfId="3261" xr:uid="{00000000-0005-0000-0000-00005D100000}"/>
    <cellStyle name="Comma 2 4 4 6" xfId="3654" xr:uid="{00000000-0005-0000-0000-00005E100000}"/>
    <cellStyle name="Comma 2 4 4 7" xfId="4531" xr:uid="{00000000-0005-0000-0000-00005F100000}"/>
    <cellStyle name="Comma 2 5" xfId="820" xr:uid="{00000000-0005-0000-0000-000060100000}"/>
    <cellStyle name="Comma 2 6" xfId="6874" xr:uid="{00000000-0005-0000-0000-000061100000}"/>
    <cellStyle name="Comma 2 7" xfId="6908" xr:uid="{00000000-0005-0000-0000-000062100000}"/>
    <cellStyle name="Comma 2 8" xfId="6938" xr:uid="{00000000-0005-0000-0000-000063100000}"/>
    <cellStyle name="Comma 2 9" xfId="6969" xr:uid="{00000000-0005-0000-0000-000064100000}"/>
    <cellStyle name="Comma 20" xfId="8233" xr:uid="{00000000-0005-0000-0000-000065100000}"/>
    <cellStyle name="Comma 21" xfId="8234" xr:uid="{00000000-0005-0000-0000-000066100000}"/>
    <cellStyle name="Comma 22" xfId="8235" xr:uid="{00000000-0005-0000-0000-000067100000}"/>
    <cellStyle name="Comma 23" xfId="8236" xr:uid="{00000000-0005-0000-0000-000068100000}"/>
    <cellStyle name="Comma 24" xfId="8237" xr:uid="{00000000-0005-0000-0000-000069100000}"/>
    <cellStyle name="Comma 25" xfId="8238" xr:uid="{00000000-0005-0000-0000-00006A100000}"/>
    <cellStyle name="Comma 26" xfId="8239" xr:uid="{00000000-0005-0000-0000-00006B100000}"/>
    <cellStyle name="Comma 27" xfId="8211" xr:uid="{00000000-0005-0000-0000-00006C100000}"/>
    <cellStyle name="Comma 28" xfId="8477" xr:uid="{67B1B1D0-A28A-42F6-922B-F63D5F4EBF7F}"/>
    <cellStyle name="Comma 29" xfId="8561" xr:uid="{A248A0B6-D6F0-4D92-B7AD-D78B9468594F}"/>
    <cellStyle name="Comma 3" xfId="8240" xr:uid="{00000000-0005-0000-0000-00006D100000}"/>
    <cellStyle name="Comma 3 2" xfId="8241" xr:uid="{00000000-0005-0000-0000-00006E100000}"/>
    <cellStyle name="Comma 3 3" xfId="8242" xr:uid="{00000000-0005-0000-0000-00006F100000}"/>
    <cellStyle name="Comma 30" xfId="8573" xr:uid="{D95E41A2-EFA6-42FF-8AEF-ACC94E16DAD6}"/>
    <cellStyle name="Comma 31" xfId="8562" xr:uid="{E521DA12-260C-4DD8-A344-87AC793CF10A}"/>
    <cellStyle name="Comma 32" xfId="8574" xr:uid="{AFD2675B-7FFA-40C6-8427-C7F27270621A}"/>
    <cellStyle name="Comma 33" xfId="8563" xr:uid="{A59F271C-BE28-453E-AEB3-52225D15DD01}"/>
    <cellStyle name="Comma 34" xfId="8575" xr:uid="{A133E989-22BB-4E00-8E14-29BE69A27CE3}"/>
    <cellStyle name="Comma 35" xfId="8564" xr:uid="{B634A78A-8FEF-4A9B-BC09-DE270096CB40}"/>
    <cellStyle name="Comma 36" xfId="8576" xr:uid="{7BEB9EFE-2A12-4A98-95B2-021FA0CB5174}"/>
    <cellStyle name="Comma 37" xfId="8566" xr:uid="{79BF49E3-1C51-4DE6-8DD0-DCDB2B263C10}"/>
    <cellStyle name="Comma 38" xfId="8577" xr:uid="{A8E1447D-8E95-47E5-AF5C-4B1E1326532A}"/>
    <cellStyle name="Comma 39" xfId="8567" xr:uid="{2CA74548-5181-4C81-A2D2-EEB1425834F2}"/>
    <cellStyle name="Comma 4" xfId="7083" xr:uid="{00000000-0005-0000-0000-000070100000}"/>
    <cellStyle name="Comma 4 2" xfId="8244" xr:uid="{00000000-0005-0000-0000-000071100000}"/>
    <cellStyle name="Comma 4 3" xfId="8245" xr:uid="{00000000-0005-0000-0000-000072100000}"/>
    <cellStyle name="Comma 4 3 2" xfId="8246" xr:uid="{00000000-0005-0000-0000-000073100000}"/>
    <cellStyle name="Comma 4 4" xfId="8247" xr:uid="{00000000-0005-0000-0000-000074100000}"/>
    <cellStyle name="Comma 4 5" xfId="8243" xr:uid="{00000000-0005-0000-0000-000075100000}"/>
    <cellStyle name="Comma 40" xfId="8578" xr:uid="{C55B90F4-AF58-486B-A842-475EC6518356}"/>
    <cellStyle name="Comma 41" xfId="8568" xr:uid="{8F3F3A00-8519-44B4-A612-8143FE2B8260}"/>
    <cellStyle name="Comma 42" xfId="8579" xr:uid="{74CA411A-F1C6-464B-A36F-14CE927F0D88}"/>
    <cellStyle name="Comma 43" xfId="8570" xr:uid="{AB889FD5-5632-4399-921F-0BB6191AAEEF}"/>
    <cellStyle name="Comma 44" xfId="8580" xr:uid="{9ECFED3E-15B7-40A3-A2FA-141553EF3778}"/>
    <cellStyle name="Comma 45" xfId="8600" xr:uid="{FF65E129-5713-43BB-94BF-3C2C8CE1DDE7}"/>
    <cellStyle name="Comma 46" xfId="8625" xr:uid="{F76F68EC-AA15-4A71-9636-ADB51814532B}"/>
    <cellStyle name="Comma 47" xfId="8599" xr:uid="{CDAEAEBB-B26F-4503-9B81-D9FE169B7044}"/>
    <cellStyle name="Comma 48" xfId="8626" xr:uid="{9AF1A67C-AFE7-4B0C-A597-A1CB5680E21B}"/>
    <cellStyle name="Comma 49" xfId="8598" xr:uid="{C3C2F83E-EBEF-44CD-B6A1-11F281DC6DF5}"/>
    <cellStyle name="Comma 5" xfId="8248" xr:uid="{00000000-0005-0000-0000-000076100000}"/>
    <cellStyle name="Comma 5 2" xfId="8249" xr:uid="{00000000-0005-0000-0000-000077100000}"/>
    <cellStyle name="Comma 50" xfId="8627" xr:uid="{C352E110-30D7-43C0-980A-5B5EA057518B}"/>
    <cellStyle name="Comma 51" xfId="8597" xr:uid="{0D0A0DB9-EF2F-4121-B62D-EF851ADCAA8A}"/>
    <cellStyle name="Comma 52" xfId="8628" xr:uid="{9F1ACDBB-2374-40F7-833F-19B78A6F8FE3}"/>
    <cellStyle name="Comma 53" xfId="8645" xr:uid="{5AFCFD43-1EF8-49B9-9443-6E1AA7EDCD58}"/>
    <cellStyle name="Comma 54" xfId="8691" xr:uid="{F8069025-6727-4386-970F-3508D8AFD581}"/>
    <cellStyle name="Comma 55" xfId="8644" xr:uid="{0327973C-BEF6-4398-8866-117728D2B0B0}"/>
    <cellStyle name="Comma 56" xfId="8692" xr:uid="{15FAB67E-6E2E-41B7-9077-988035A7567F}"/>
    <cellStyle name="Comma 57" xfId="8643" xr:uid="{39A6DC56-AB7B-4041-927E-386187F7F878}"/>
    <cellStyle name="Comma 58" xfId="8693" xr:uid="{C36EE16C-937D-482E-9636-E0202C2DE168}"/>
    <cellStyle name="Comma 59" xfId="8642" xr:uid="{95979147-B7AC-4C98-A53F-62551EBE5698}"/>
    <cellStyle name="Comma 6" xfId="7096" xr:uid="{00000000-0005-0000-0000-000078100000}"/>
    <cellStyle name="Comma 60" xfId="8694" xr:uid="{8CF03940-1E91-4E21-94B1-D792AE569D55}"/>
    <cellStyle name="Comma 61" xfId="8641" xr:uid="{34D72C62-B1F6-418B-9557-A818E3076038}"/>
    <cellStyle name="Comma 62" xfId="8695" xr:uid="{5578984E-B7E7-49B9-ABD9-E80516B64882}"/>
    <cellStyle name="Comma 63" xfId="8640" xr:uid="{CE7D8F7D-5941-4CFF-8AB6-23865972C8B9}"/>
    <cellStyle name="Comma 64" xfId="8696" xr:uid="{56E84C12-45B9-40EC-AB48-EDDAD38987BD}"/>
    <cellStyle name="Comma 65" xfId="8639" xr:uid="{03A2E472-666D-4FEB-90F4-7994E645FF74}"/>
    <cellStyle name="Comma 66" xfId="8698" xr:uid="{A99DEF4A-B069-4AE1-A487-CEFAFB7D21F2}"/>
    <cellStyle name="Comma 67" xfId="8638" xr:uid="{A248EBD0-94AD-401A-8D33-E9F33C07E53E}"/>
    <cellStyle name="Comma 68" xfId="8714" xr:uid="{598E34A2-750A-49BB-BCE6-EBA96C827712}"/>
    <cellStyle name="Comma 69" xfId="8720" xr:uid="{33415A1B-5332-4137-A534-8FB760EC305A}"/>
    <cellStyle name="Comma 7" xfId="8250" xr:uid="{00000000-0005-0000-0000-000079100000}"/>
    <cellStyle name="Comma 8" xfId="7097" xr:uid="{00000000-0005-0000-0000-00007A100000}"/>
    <cellStyle name="Comma 8 2" xfId="8251" xr:uid="{00000000-0005-0000-0000-00007B100000}"/>
    <cellStyle name="Comma 9" xfId="8252" xr:uid="{00000000-0005-0000-0000-00007C100000}"/>
    <cellStyle name="Comma0" xfId="22" xr:uid="{00000000-0005-0000-0000-00007D100000}"/>
    <cellStyle name="Comma0 - Style1" xfId="23" xr:uid="{00000000-0005-0000-0000-00007E100000}"/>
    <cellStyle name="Comma0 - Style2" xfId="24" xr:uid="{00000000-0005-0000-0000-00007F100000}"/>
    <cellStyle name="Comma0 - Style3" xfId="25" xr:uid="{00000000-0005-0000-0000-000080100000}"/>
    <cellStyle name="Comma0 - Style4" xfId="26" xr:uid="{00000000-0005-0000-0000-000081100000}"/>
    <cellStyle name="Comma0 10" xfId="521" xr:uid="{00000000-0005-0000-0000-000082100000}"/>
    <cellStyle name="Comma0 11" xfId="530" xr:uid="{00000000-0005-0000-0000-000083100000}"/>
    <cellStyle name="Comma0 12" xfId="539" xr:uid="{00000000-0005-0000-0000-000084100000}"/>
    <cellStyle name="Comma0 13" xfId="548" xr:uid="{00000000-0005-0000-0000-000085100000}"/>
    <cellStyle name="Comma0 14" xfId="557" xr:uid="{00000000-0005-0000-0000-000086100000}"/>
    <cellStyle name="Comma0 15" xfId="566" xr:uid="{00000000-0005-0000-0000-000087100000}"/>
    <cellStyle name="Comma0 16" xfId="575" xr:uid="{00000000-0005-0000-0000-000088100000}"/>
    <cellStyle name="Comma0 17" xfId="584" xr:uid="{00000000-0005-0000-0000-000089100000}"/>
    <cellStyle name="Comma0 18" xfId="593" xr:uid="{00000000-0005-0000-0000-00008A100000}"/>
    <cellStyle name="Comma0 19" xfId="602" xr:uid="{00000000-0005-0000-0000-00008B100000}"/>
    <cellStyle name="Comma0 2" xfId="137" xr:uid="{00000000-0005-0000-0000-00008C100000}"/>
    <cellStyle name="Comma0 2 10" xfId="1186" xr:uid="{00000000-0005-0000-0000-00008D100000}"/>
    <cellStyle name="Comma0 2 11" xfId="1314" xr:uid="{00000000-0005-0000-0000-00008E100000}"/>
    <cellStyle name="Comma0 2 12" xfId="1840" xr:uid="{00000000-0005-0000-0000-00008F100000}"/>
    <cellStyle name="Comma0 2 13" xfId="2541" xr:uid="{00000000-0005-0000-0000-000090100000}"/>
    <cellStyle name="Comma0 2 14" xfId="3757" xr:uid="{00000000-0005-0000-0000-000091100000}"/>
    <cellStyle name="Comma0 2 15" xfId="4605" xr:uid="{00000000-0005-0000-0000-000092100000}"/>
    <cellStyle name="Comma0 2 2" xfId="386" xr:uid="{00000000-0005-0000-0000-000093100000}"/>
    <cellStyle name="Comma0 2 2 2" xfId="448" xr:uid="{00000000-0005-0000-0000-000094100000}"/>
    <cellStyle name="Comma0 2 2 3" xfId="872" xr:uid="{00000000-0005-0000-0000-000095100000}"/>
    <cellStyle name="Comma0 2 2 4" xfId="967" xr:uid="{00000000-0005-0000-0000-000096100000}"/>
    <cellStyle name="Comma0 2 2 4 2" xfId="1401" xr:uid="{00000000-0005-0000-0000-000097100000}"/>
    <cellStyle name="Comma0 2 2 4 3" xfId="1638" xr:uid="{00000000-0005-0000-0000-000098100000}"/>
    <cellStyle name="Comma0 2 2 4 4" xfId="1966" xr:uid="{00000000-0005-0000-0000-000099100000}"/>
    <cellStyle name="Comma0 2 2 4 5" xfId="3081" xr:uid="{00000000-0005-0000-0000-00009A100000}"/>
    <cellStyle name="Comma0 2 2 4 6" xfId="4008" xr:uid="{00000000-0005-0000-0000-00009B100000}"/>
    <cellStyle name="Comma0 2 2 4 7" xfId="4820" xr:uid="{00000000-0005-0000-0000-00009C100000}"/>
    <cellStyle name="Comma0 2 2 5" xfId="995" xr:uid="{00000000-0005-0000-0000-00009D100000}"/>
    <cellStyle name="Comma0 2 2 5 2" xfId="1426" xr:uid="{00000000-0005-0000-0000-00009E100000}"/>
    <cellStyle name="Comma0 2 2 5 3" xfId="1663" xr:uid="{00000000-0005-0000-0000-00009F100000}"/>
    <cellStyle name="Comma0 2 2 5 4" xfId="1991" xr:uid="{00000000-0005-0000-0000-0000A0100000}"/>
    <cellStyle name="Comma0 2 2 5 5" xfId="3108" xr:uid="{00000000-0005-0000-0000-0000A1100000}"/>
    <cellStyle name="Comma0 2 2 5 6" xfId="2683" xr:uid="{00000000-0005-0000-0000-0000A2100000}"/>
    <cellStyle name="Comma0 2 2 5 7" xfId="3056" xr:uid="{00000000-0005-0000-0000-0000A3100000}"/>
    <cellStyle name="Comma0 2 2 6" xfId="1019" xr:uid="{00000000-0005-0000-0000-0000A4100000}"/>
    <cellStyle name="Comma0 2 2 6 2" xfId="1446" xr:uid="{00000000-0005-0000-0000-0000A5100000}"/>
    <cellStyle name="Comma0 2 2 6 3" xfId="1682" xr:uid="{00000000-0005-0000-0000-0000A6100000}"/>
    <cellStyle name="Comma0 2 2 6 4" xfId="2010" xr:uid="{00000000-0005-0000-0000-0000A7100000}"/>
    <cellStyle name="Comma0 2 2 6 5" xfId="3130" xr:uid="{00000000-0005-0000-0000-0000A8100000}"/>
    <cellStyle name="Comma0 2 2 6 6" xfId="4024" xr:uid="{00000000-0005-0000-0000-0000A9100000}"/>
    <cellStyle name="Comma0 2 2 6 7" xfId="4828" xr:uid="{00000000-0005-0000-0000-0000AA100000}"/>
    <cellStyle name="Comma0 2 3" xfId="785" xr:uid="{00000000-0005-0000-0000-0000AB100000}"/>
    <cellStyle name="Comma0 2 3 2" xfId="1053" xr:uid="{00000000-0005-0000-0000-0000AC100000}"/>
    <cellStyle name="Comma0 2 3 2 2" xfId="1478" xr:uid="{00000000-0005-0000-0000-0000AD100000}"/>
    <cellStyle name="Comma0 2 3 2 3" xfId="1711" xr:uid="{00000000-0005-0000-0000-0000AE100000}"/>
    <cellStyle name="Comma0 2 3 2 4" xfId="2039" xr:uid="{00000000-0005-0000-0000-0000AF100000}"/>
    <cellStyle name="Comma0 2 3 2 5" xfId="3163" xr:uid="{00000000-0005-0000-0000-0000B0100000}"/>
    <cellStyle name="Comma0 2 3 2 6" xfId="3682" xr:uid="{00000000-0005-0000-0000-0000B1100000}"/>
    <cellStyle name="Comma0 2 3 2 7" xfId="4552" xr:uid="{00000000-0005-0000-0000-0000B2100000}"/>
    <cellStyle name="Comma0 2 3 3" xfId="1097" xr:uid="{00000000-0005-0000-0000-0000B3100000}"/>
    <cellStyle name="Comma0 2 3 3 2" xfId="1520" xr:uid="{00000000-0005-0000-0000-0000B4100000}"/>
    <cellStyle name="Comma0 2 3 3 3" xfId="1752" xr:uid="{00000000-0005-0000-0000-0000B5100000}"/>
    <cellStyle name="Comma0 2 3 3 4" xfId="2080" xr:uid="{00000000-0005-0000-0000-0000B6100000}"/>
    <cellStyle name="Comma0 2 3 3 5" xfId="3207" xr:uid="{00000000-0005-0000-0000-0000B7100000}"/>
    <cellStyle name="Comma0 2 3 3 6" xfId="2952" xr:uid="{00000000-0005-0000-0000-0000B8100000}"/>
    <cellStyle name="Comma0 2 3 3 7" xfId="2733" xr:uid="{00000000-0005-0000-0000-0000B9100000}"/>
    <cellStyle name="Comma0 2 3 4" xfId="1136" xr:uid="{00000000-0005-0000-0000-0000BA100000}"/>
    <cellStyle name="Comma0 2 3 4 2" xfId="1559" xr:uid="{00000000-0005-0000-0000-0000BB100000}"/>
    <cellStyle name="Comma0 2 3 4 3" xfId="1790" xr:uid="{00000000-0005-0000-0000-0000BC100000}"/>
    <cellStyle name="Comma0 2 3 4 4" xfId="2118" xr:uid="{00000000-0005-0000-0000-0000BD100000}"/>
    <cellStyle name="Comma0 2 3 4 5" xfId="3245" xr:uid="{00000000-0005-0000-0000-0000BE100000}"/>
    <cellStyle name="Comma0 2 3 4 6" xfId="3764" xr:uid="{00000000-0005-0000-0000-0000BF100000}"/>
    <cellStyle name="Comma0 2 3 4 7" xfId="4610" xr:uid="{00000000-0005-0000-0000-0000C0100000}"/>
    <cellStyle name="Comma0 2 4" xfId="829" xr:uid="{00000000-0005-0000-0000-0000C1100000}"/>
    <cellStyle name="Comma0 2 4 2" xfId="1075" xr:uid="{00000000-0005-0000-0000-0000C2100000}"/>
    <cellStyle name="Comma0 2 4 2 2" xfId="1499" xr:uid="{00000000-0005-0000-0000-0000C3100000}"/>
    <cellStyle name="Comma0 2 4 2 3" xfId="1732" xr:uid="{00000000-0005-0000-0000-0000C4100000}"/>
    <cellStyle name="Comma0 2 4 2 4" xfId="2060" xr:uid="{00000000-0005-0000-0000-0000C5100000}"/>
    <cellStyle name="Comma0 2 4 2 5" xfId="3185" xr:uid="{00000000-0005-0000-0000-0000C6100000}"/>
    <cellStyle name="Comma0 2 4 2 6" xfId="3040" xr:uid="{00000000-0005-0000-0000-0000C7100000}"/>
    <cellStyle name="Comma0 2 4 2 7" xfId="3996" xr:uid="{00000000-0005-0000-0000-0000C8100000}"/>
    <cellStyle name="Comma0 2 4 3" xfId="1118" xr:uid="{00000000-0005-0000-0000-0000C9100000}"/>
    <cellStyle name="Comma0 2 4 3 2" xfId="1541" xr:uid="{00000000-0005-0000-0000-0000CA100000}"/>
    <cellStyle name="Comma0 2 4 3 3" xfId="1773" xr:uid="{00000000-0005-0000-0000-0000CB100000}"/>
    <cellStyle name="Comma0 2 4 3 4" xfId="2101" xr:uid="{00000000-0005-0000-0000-0000CC100000}"/>
    <cellStyle name="Comma0 2 4 3 5" xfId="3228" xr:uid="{00000000-0005-0000-0000-0000CD100000}"/>
    <cellStyle name="Comma0 2 4 3 6" xfId="2803" xr:uid="{00000000-0005-0000-0000-0000CE100000}"/>
    <cellStyle name="Comma0 2 4 3 7" xfId="2882" xr:uid="{00000000-0005-0000-0000-0000CF100000}"/>
    <cellStyle name="Comma0 2 4 4" xfId="1153" xr:uid="{00000000-0005-0000-0000-0000D0100000}"/>
    <cellStyle name="Comma0 2 4 4 2" xfId="1576" xr:uid="{00000000-0005-0000-0000-0000D1100000}"/>
    <cellStyle name="Comma0 2 4 4 3" xfId="1807" xr:uid="{00000000-0005-0000-0000-0000D2100000}"/>
    <cellStyle name="Comma0 2 4 4 4" xfId="2135" xr:uid="{00000000-0005-0000-0000-0000D3100000}"/>
    <cellStyle name="Comma0 2 4 4 5" xfId="3262" xr:uid="{00000000-0005-0000-0000-0000D4100000}"/>
    <cellStyle name="Comma0 2 4 4 6" xfId="3481" xr:uid="{00000000-0005-0000-0000-0000D5100000}"/>
    <cellStyle name="Comma0 2 4 4 7" xfId="4390" xr:uid="{00000000-0005-0000-0000-0000D6100000}"/>
    <cellStyle name="Comma0 2 5" xfId="819" xr:uid="{00000000-0005-0000-0000-0000D7100000}"/>
    <cellStyle name="Comma0 2 6" xfId="402" xr:uid="{00000000-0005-0000-0000-0000D8100000}"/>
    <cellStyle name="Comma0 2 7" xfId="911" xr:uid="{00000000-0005-0000-0000-0000D9100000}"/>
    <cellStyle name="Comma0 2 8" xfId="991" xr:uid="{00000000-0005-0000-0000-0000DA100000}"/>
    <cellStyle name="Comma0 2 9" xfId="917" xr:uid="{00000000-0005-0000-0000-0000DB100000}"/>
    <cellStyle name="Comma0 20" xfId="611" xr:uid="{00000000-0005-0000-0000-0000DC100000}"/>
    <cellStyle name="Comma0 21" xfId="620" xr:uid="{00000000-0005-0000-0000-0000DD100000}"/>
    <cellStyle name="Comma0 22" xfId="629" xr:uid="{00000000-0005-0000-0000-0000DE100000}"/>
    <cellStyle name="Comma0 23" xfId="638" xr:uid="{00000000-0005-0000-0000-0000DF100000}"/>
    <cellStyle name="Comma0 24" xfId="647" xr:uid="{00000000-0005-0000-0000-0000E0100000}"/>
    <cellStyle name="Comma0 25" xfId="655" xr:uid="{00000000-0005-0000-0000-0000E1100000}"/>
    <cellStyle name="Comma0 26" xfId="664" xr:uid="{00000000-0005-0000-0000-0000E2100000}"/>
    <cellStyle name="Comma0 27" xfId="673" xr:uid="{00000000-0005-0000-0000-0000E3100000}"/>
    <cellStyle name="Comma0 28" xfId="682" xr:uid="{00000000-0005-0000-0000-0000E4100000}"/>
    <cellStyle name="Comma0 29" xfId="691" xr:uid="{00000000-0005-0000-0000-0000E5100000}"/>
    <cellStyle name="Comma0 3" xfId="149" xr:uid="{00000000-0005-0000-0000-0000E6100000}"/>
    <cellStyle name="Comma0 3 2" xfId="456" xr:uid="{00000000-0005-0000-0000-0000E7100000}"/>
    <cellStyle name="Comma0 3 3" xfId="792" xr:uid="{00000000-0005-0000-0000-0000E8100000}"/>
    <cellStyle name="Comma0 3 4" xfId="836" xr:uid="{00000000-0005-0000-0000-0000E9100000}"/>
    <cellStyle name="Comma0 3 5" xfId="812" xr:uid="{00000000-0005-0000-0000-0000EA100000}"/>
    <cellStyle name="Comma0 3 6" xfId="954" xr:uid="{00000000-0005-0000-0000-0000EB100000}"/>
    <cellStyle name="Comma0 3 6 2" xfId="1388" xr:uid="{00000000-0005-0000-0000-0000EC100000}"/>
    <cellStyle name="Comma0 3 6 3" xfId="1625" xr:uid="{00000000-0005-0000-0000-0000ED100000}"/>
    <cellStyle name="Comma0 3 6 4" xfId="1953" xr:uid="{00000000-0005-0000-0000-0000EE100000}"/>
    <cellStyle name="Comma0 3 6 5" xfId="3068" xr:uid="{00000000-0005-0000-0000-0000EF100000}"/>
    <cellStyle name="Comma0 3 6 6" xfId="2855" xr:uid="{00000000-0005-0000-0000-0000F0100000}"/>
    <cellStyle name="Comma0 3 6 7" xfId="3906" xr:uid="{00000000-0005-0000-0000-0000F1100000}"/>
    <cellStyle name="Comma0 3 7" xfId="1082" xr:uid="{00000000-0005-0000-0000-0000F2100000}"/>
    <cellStyle name="Comma0 3 7 2" xfId="1506" xr:uid="{00000000-0005-0000-0000-0000F3100000}"/>
    <cellStyle name="Comma0 3 7 3" xfId="1739" xr:uid="{00000000-0005-0000-0000-0000F4100000}"/>
    <cellStyle name="Comma0 3 7 4" xfId="2067" xr:uid="{00000000-0005-0000-0000-0000F5100000}"/>
    <cellStyle name="Comma0 3 7 5" xfId="3192" xr:uid="{00000000-0005-0000-0000-0000F6100000}"/>
    <cellStyle name="Comma0 3 7 6" xfId="3749" xr:uid="{00000000-0005-0000-0000-0000F7100000}"/>
    <cellStyle name="Comma0 3 7 7" xfId="4601" xr:uid="{00000000-0005-0000-0000-0000F8100000}"/>
    <cellStyle name="Comma0 3 8" xfId="1125" xr:uid="{00000000-0005-0000-0000-0000F9100000}"/>
    <cellStyle name="Comma0 3 8 2" xfId="1548" xr:uid="{00000000-0005-0000-0000-0000FA100000}"/>
    <cellStyle name="Comma0 3 8 3" xfId="1780" xr:uid="{00000000-0005-0000-0000-0000FB100000}"/>
    <cellStyle name="Comma0 3 8 4" xfId="2108" xr:uid="{00000000-0005-0000-0000-0000FC100000}"/>
    <cellStyle name="Comma0 3 8 5" xfId="3235" xr:uid="{00000000-0005-0000-0000-0000FD100000}"/>
    <cellStyle name="Comma0 3 8 6" xfId="2544" xr:uid="{00000000-0005-0000-0000-0000FE100000}"/>
    <cellStyle name="Comma0 3 8 7" xfId="3568" xr:uid="{00000000-0005-0000-0000-0000FF100000}"/>
    <cellStyle name="Comma0 30" xfId="700" xr:uid="{00000000-0005-0000-0000-000000110000}"/>
    <cellStyle name="Comma0 31" xfId="709" xr:uid="{00000000-0005-0000-0000-000001110000}"/>
    <cellStyle name="Comma0 32" xfId="718" xr:uid="{00000000-0005-0000-0000-000002110000}"/>
    <cellStyle name="Comma0 33" xfId="727" xr:uid="{00000000-0005-0000-0000-000003110000}"/>
    <cellStyle name="Comma0 34" xfId="736" xr:uid="{00000000-0005-0000-0000-000004110000}"/>
    <cellStyle name="Comma0 35" xfId="744" xr:uid="{00000000-0005-0000-0000-000005110000}"/>
    <cellStyle name="Comma0 36" xfId="751" xr:uid="{00000000-0005-0000-0000-000006110000}"/>
    <cellStyle name="Comma0 37" xfId="757" xr:uid="{00000000-0005-0000-0000-000007110000}"/>
    <cellStyle name="Comma0 38" xfId="763" xr:uid="{00000000-0005-0000-0000-000008110000}"/>
    <cellStyle name="Comma0 39" xfId="769" xr:uid="{00000000-0005-0000-0000-000009110000}"/>
    <cellStyle name="Comma0 4" xfId="164" xr:uid="{00000000-0005-0000-0000-00000A110000}"/>
    <cellStyle name="Comma0 40" xfId="442" xr:uid="{00000000-0005-0000-0000-00000B110000}"/>
    <cellStyle name="Comma0 40 2" xfId="960" xr:uid="{00000000-0005-0000-0000-00000C110000}"/>
    <cellStyle name="Comma0 40 2 2" xfId="1394" xr:uid="{00000000-0005-0000-0000-00000D110000}"/>
    <cellStyle name="Comma0 40 2 3" xfId="1631" xr:uid="{00000000-0005-0000-0000-00000E110000}"/>
    <cellStyle name="Comma0 40 2 4" xfId="1959" xr:uid="{00000000-0005-0000-0000-00000F110000}"/>
    <cellStyle name="Comma0 40 2 5" xfId="3074" xr:uid="{00000000-0005-0000-0000-000010110000}"/>
    <cellStyle name="Comma0 40 2 6" xfId="3060" xr:uid="{00000000-0005-0000-0000-000011110000}"/>
    <cellStyle name="Comma0 40 2 7" xfId="2958" xr:uid="{00000000-0005-0000-0000-000012110000}"/>
    <cellStyle name="Comma0 40 3" xfId="1006" xr:uid="{00000000-0005-0000-0000-000013110000}"/>
    <cellStyle name="Comma0 40 3 2" xfId="1434" xr:uid="{00000000-0005-0000-0000-000014110000}"/>
    <cellStyle name="Comma0 40 3 3" xfId="1671" xr:uid="{00000000-0005-0000-0000-000015110000}"/>
    <cellStyle name="Comma0 40 3 4" xfId="1999" xr:uid="{00000000-0005-0000-0000-000016110000}"/>
    <cellStyle name="Comma0 40 3 5" xfId="3119" xr:uid="{00000000-0005-0000-0000-000017110000}"/>
    <cellStyle name="Comma0 40 3 6" xfId="2787" xr:uid="{00000000-0005-0000-0000-000018110000}"/>
    <cellStyle name="Comma0 40 3 7" xfId="2971" xr:uid="{00000000-0005-0000-0000-000019110000}"/>
    <cellStyle name="Comma0 40 4" xfId="974" xr:uid="{00000000-0005-0000-0000-00001A110000}"/>
    <cellStyle name="Comma0 40 4 2" xfId="1408" xr:uid="{00000000-0005-0000-0000-00001B110000}"/>
    <cellStyle name="Comma0 40 4 3" xfId="1645" xr:uid="{00000000-0005-0000-0000-00001C110000}"/>
    <cellStyle name="Comma0 40 4 4" xfId="1973" xr:uid="{00000000-0005-0000-0000-00001D110000}"/>
    <cellStyle name="Comma0 40 4 5" xfId="3088" xr:uid="{00000000-0005-0000-0000-00001E110000}"/>
    <cellStyle name="Comma0 40 4 6" xfId="4021" xr:uid="{00000000-0005-0000-0000-00001F110000}"/>
    <cellStyle name="Comma0 40 4 7" xfId="4826" xr:uid="{00000000-0005-0000-0000-000020110000}"/>
    <cellStyle name="Comma0 41" xfId="806" xr:uid="{00000000-0005-0000-0000-000021110000}"/>
    <cellStyle name="Comma0 41 2" xfId="1063" xr:uid="{00000000-0005-0000-0000-000022110000}"/>
    <cellStyle name="Comma0 41 2 2" xfId="1488" xr:uid="{00000000-0005-0000-0000-000023110000}"/>
    <cellStyle name="Comma0 41 2 3" xfId="1721" xr:uid="{00000000-0005-0000-0000-000024110000}"/>
    <cellStyle name="Comma0 41 2 4" xfId="2049" xr:uid="{00000000-0005-0000-0000-000025110000}"/>
    <cellStyle name="Comma0 41 2 5" xfId="3173" xr:uid="{00000000-0005-0000-0000-000026110000}"/>
    <cellStyle name="Comma0 41 2 6" xfId="2887" xr:uid="{00000000-0005-0000-0000-000027110000}"/>
    <cellStyle name="Comma0 41 2 7" xfId="3322" xr:uid="{00000000-0005-0000-0000-000028110000}"/>
    <cellStyle name="Comma0 41 3" xfId="1107" xr:uid="{00000000-0005-0000-0000-000029110000}"/>
    <cellStyle name="Comma0 41 3 2" xfId="1530" xr:uid="{00000000-0005-0000-0000-00002A110000}"/>
    <cellStyle name="Comma0 41 3 3" xfId="1762" xr:uid="{00000000-0005-0000-0000-00002B110000}"/>
    <cellStyle name="Comma0 41 3 4" xfId="2090" xr:uid="{00000000-0005-0000-0000-00002C110000}"/>
    <cellStyle name="Comma0 41 3 5" xfId="3217" xr:uid="{00000000-0005-0000-0000-00002D110000}"/>
    <cellStyle name="Comma0 41 3 6" xfId="3001" xr:uid="{00000000-0005-0000-0000-00002E110000}"/>
    <cellStyle name="Comma0 41 3 7" xfId="3668" xr:uid="{00000000-0005-0000-0000-00002F110000}"/>
    <cellStyle name="Comma0 41 4" xfId="1143" xr:uid="{00000000-0005-0000-0000-000030110000}"/>
    <cellStyle name="Comma0 41 4 2" xfId="1566" xr:uid="{00000000-0005-0000-0000-000031110000}"/>
    <cellStyle name="Comma0 41 4 3" xfId="1797" xr:uid="{00000000-0005-0000-0000-000032110000}"/>
    <cellStyle name="Comma0 41 4 4" xfId="2125" xr:uid="{00000000-0005-0000-0000-000033110000}"/>
    <cellStyle name="Comma0 41 4 5" xfId="3252" xr:uid="{00000000-0005-0000-0000-000034110000}"/>
    <cellStyle name="Comma0 41 4 6" xfId="3551" xr:uid="{00000000-0005-0000-0000-000035110000}"/>
    <cellStyle name="Comma0 41 4 7" xfId="4447" xr:uid="{00000000-0005-0000-0000-000036110000}"/>
    <cellStyle name="Comma0 42" xfId="5784" xr:uid="{00000000-0005-0000-0000-000037110000}"/>
    <cellStyle name="Comma0 43" xfId="5806" xr:uid="{00000000-0005-0000-0000-000038110000}"/>
    <cellStyle name="Comma0 44" xfId="5813" xr:uid="{00000000-0005-0000-0000-000039110000}"/>
    <cellStyle name="Comma0 45" xfId="5823" xr:uid="{00000000-0005-0000-0000-00003A110000}"/>
    <cellStyle name="Comma0 46" xfId="6593" xr:uid="{00000000-0005-0000-0000-00003B110000}"/>
    <cellStyle name="Comma0 47" xfId="6388" xr:uid="{00000000-0005-0000-0000-00003C110000}"/>
    <cellStyle name="Comma0 48" xfId="5834" xr:uid="{00000000-0005-0000-0000-00003D110000}"/>
    <cellStyle name="Comma0 49" xfId="6313" xr:uid="{00000000-0005-0000-0000-00003E110000}"/>
    <cellStyle name="Comma0 5" xfId="256" xr:uid="{00000000-0005-0000-0000-00003F110000}"/>
    <cellStyle name="Comma0 50" xfId="6823" xr:uid="{00000000-0005-0000-0000-000040110000}"/>
    <cellStyle name="Comma0 51" xfId="6190" xr:uid="{00000000-0005-0000-0000-000041110000}"/>
    <cellStyle name="Comma0 52" xfId="6745" xr:uid="{00000000-0005-0000-0000-000042110000}"/>
    <cellStyle name="Comma0 53" xfId="6467" xr:uid="{00000000-0005-0000-0000-000043110000}"/>
    <cellStyle name="Comma0 54" xfId="6748" xr:uid="{00000000-0005-0000-0000-000044110000}"/>
    <cellStyle name="Comma0 55" xfId="8253" xr:uid="{00000000-0005-0000-0000-000045110000}"/>
    <cellStyle name="Comma0 56" xfId="8493" xr:uid="{B2B5438D-13B2-4C53-B4D2-41C68A716137}"/>
    <cellStyle name="Comma0 57" xfId="8516" xr:uid="{B4CBC1B3-0439-4567-9971-E568957EAFDC}"/>
    <cellStyle name="Comma0 58" xfId="8476" xr:uid="{6728D400-8764-466F-A4E7-AED4C80D6A01}"/>
    <cellStyle name="Comma0 59" xfId="8517" xr:uid="{2A133D08-B3AE-4A53-AC00-B92BF7EA0BEE}"/>
    <cellStyle name="Comma0 6" xfId="488" xr:uid="{00000000-0005-0000-0000-000046110000}"/>
    <cellStyle name="Comma0 60" xfId="8473" xr:uid="{FA426E95-4FBA-4F4A-9E54-AFB1B91E7A06}"/>
    <cellStyle name="Comma0 61" xfId="8519" xr:uid="{FD7FC323-3831-4897-A933-3208ABCEE667}"/>
    <cellStyle name="Comma0 62" xfId="8472" xr:uid="{11764B27-CD9F-451B-A6C8-3C1E89CBEF53}"/>
    <cellStyle name="Comma0 63" xfId="8520" xr:uid="{90E9ED9B-BC54-42D5-B1D5-B7776F14349F}"/>
    <cellStyle name="Comma0 64" xfId="8471" xr:uid="{748D7DC6-E64A-46B5-8435-330A3FF325B6}"/>
    <cellStyle name="Comma0 65" xfId="8521" xr:uid="{8CF2D84C-5A71-4B16-872B-37E0704E1FF4}"/>
    <cellStyle name="Comma0 66" xfId="8470" xr:uid="{C7681FEF-2B37-4574-9726-B0FB7494CDE8}"/>
    <cellStyle name="Comma0 67" xfId="8537" xr:uid="{FBFA9FB6-5A65-4F58-8AF2-865FCFBC3889}"/>
    <cellStyle name="Comma0 68" xfId="8469" xr:uid="{966713CD-0A50-4302-927D-A870EACFB922}"/>
    <cellStyle name="Comma0 69" xfId="8539" xr:uid="{3FE965AB-9B36-4F8C-9996-E2EC7CC9F749}"/>
    <cellStyle name="Comma0 7" xfId="496" xr:uid="{00000000-0005-0000-0000-000047110000}"/>
    <cellStyle name="Comma0 70" xfId="8468" xr:uid="{FF863FA3-AF6E-4C1B-9086-D9140296402E}"/>
    <cellStyle name="Comma0 71" xfId="8540" xr:uid="{E20E5B00-6C5D-43AE-BFEB-AB05BF6BC9BD}"/>
    <cellStyle name="Comma0 72" xfId="8467" xr:uid="{19D552E1-AAB3-4D17-9FA2-4DDAF61E87FE}"/>
    <cellStyle name="Comma0 73" xfId="8604" xr:uid="{1F17FF53-4809-4246-AD6B-B3440814E32D}"/>
    <cellStyle name="Comma0 74" xfId="8621" xr:uid="{0CA62A65-842C-4223-93D4-BC7FC4D5E021}"/>
    <cellStyle name="Comma0 75" xfId="8602" xr:uid="{813A7211-01CF-42D6-9BDA-9F31048AB425}"/>
    <cellStyle name="Comma0 76" xfId="8622" xr:uid="{2ECC6C75-0226-4206-9B6F-138F423E46F8}"/>
    <cellStyle name="Comma0 77" xfId="8603" xr:uid="{CB1756F4-529E-4FCF-9D29-D5EA8AE0942B}"/>
    <cellStyle name="Comma0 78" xfId="8623" xr:uid="{D6AEF458-C18A-4354-8CAA-B7D6F887A014}"/>
    <cellStyle name="Comma0 79" xfId="8601" xr:uid="{AD2078DD-F8B6-4515-8579-4CA95447079D}"/>
    <cellStyle name="Comma0 8" xfId="504" xr:uid="{00000000-0005-0000-0000-000048110000}"/>
    <cellStyle name="Comma0 80" xfId="8624" xr:uid="{68F668F9-358B-40DA-AC22-015505786874}"/>
    <cellStyle name="Comma0 81" xfId="8654" xr:uid="{D5BDA59C-503D-4FFF-89D4-F6CD650ADAB0}"/>
    <cellStyle name="Comma0 82" xfId="8684" xr:uid="{F4B9EE08-7728-4B87-87D8-BFE310632CFA}"/>
    <cellStyle name="Comma0 83" xfId="8652" xr:uid="{D059362C-CCDB-42E4-9D99-383564C64FA0}"/>
    <cellStyle name="Comma0 84" xfId="8685" xr:uid="{F7752AC0-F68C-4E0C-A0B4-C2457F980C27}"/>
    <cellStyle name="Comma0 85" xfId="8651" xr:uid="{8FF47094-014D-4B52-B862-FC4F0FD5C649}"/>
    <cellStyle name="Comma0 86" xfId="8686" xr:uid="{B6199827-8939-4054-89F1-1366D0BC2008}"/>
    <cellStyle name="Comma0 87" xfId="8650" xr:uid="{34C2E912-9433-403B-8039-ED8DDA5811D4}"/>
    <cellStyle name="Comma0 88" xfId="8687" xr:uid="{846C9434-9EDE-454F-BC98-B881A850058F}"/>
    <cellStyle name="Comma0 89" xfId="8649" xr:uid="{F1E90FF2-8769-4D8D-80A5-523714D5F328}"/>
    <cellStyle name="Comma0 9" xfId="512" xr:uid="{00000000-0005-0000-0000-000049110000}"/>
    <cellStyle name="Comma0 90" xfId="8688" xr:uid="{62B46AA7-CED5-4510-9DC5-521021401496}"/>
    <cellStyle name="Comma0 91" xfId="8648" xr:uid="{D33E3224-8F32-4859-AA97-7334399F1294}"/>
    <cellStyle name="Comma0 92" xfId="8689" xr:uid="{45DD968C-BD9D-4653-B651-24E08D807767}"/>
    <cellStyle name="Comma0 93" xfId="8647" xr:uid="{5AF3C379-48FF-453D-8283-047CBA8FB9BB}"/>
    <cellStyle name="Comma0 94" xfId="8690" xr:uid="{BC3C388C-2F15-4317-967F-DD6BC2DCE20E}"/>
    <cellStyle name="Comma0 95" xfId="8646" xr:uid="{E6828A84-91CE-4014-8BC4-B4A0B7FA63FF}"/>
    <cellStyle name="Comma0 96" xfId="8715" xr:uid="{E294CF2B-9282-423B-84CC-86874D27CFD9}"/>
    <cellStyle name="Comma0 97" xfId="8721" xr:uid="{9E58F911-21AF-4916-9E76-E2F51C79D101}"/>
    <cellStyle name="Comma0_5.1 - NPC Adjust March Semi" xfId="8254" xr:uid="{00000000-0005-0000-0000-00004A110000}"/>
    <cellStyle name="Comma1 - Style1" xfId="27" xr:uid="{00000000-0005-0000-0000-00004B110000}"/>
    <cellStyle name="Curren - Style2" xfId="28" xr:uid="{00000000-0005-0000-0000-00004C110000}"/>
    <cellStyle name="Curren - Style3" xfId="29" xr:uid="{00000000-0005-0000-0000-00004D110000}"/>
    <cellStyle name="Currency 2" xfId="8256" xr:uid="{00000000-0005-0000-0000-00004E110000}"/>
    <cellStyle name="Currency 2 2" xfId="8257" xr:uid="{00000000-0005-0000-0000-00004F110000}"/>
    <cellStyle name="Currency 3" xfId="8258" xr:uid="{00000000-0005-0000-0000-000050110000}"/>
    <cellStyle name="Currency 4" xfId="8259" xr:uid="{00000000-0005-0000-0000-000051110000}"/>
    <cellStyle name="Currency 5" xfId="8260" xr:uid="{00000000-0005-0000-0000-000052110000}"/>
    <cellStyle name="Currency 6" xfId="8255" xr:uid="{00000000-0005-0000-0000-000053110000}"/>
    <cellStyle name="Currency No Comma" xfId="8261" xr:uid="{00000000-0005-0000-0000-000054110000}"/>
    <cellStyle name="Currency(0)" xfId="30" xr:uid="{00000000-0005-0000-0000-000055110000}"/>
    <cellStyle name="Currency0" xfId="31" xr:uid="{00000000-0005-0000-0000-000056110000}"/>
    <cellStyle name="Currency0 10" xfId="517" xr:uid="{00000000-0005-0000-0000-000057110000}"/>
    <cellStyle name="Currency0 11" xfId="526" xr:uid="{00000000-0005-0000-0000-000058110000}"/>
    <cellStyle name="Currency0 12" xfId="535" xr:uid="{00000000-0005-0000-0000-000059110000}"/>
    <cellStyle name="Currency0 13" xfId="544" xr:uid="{00000000-0005-0000-0000-00005A110000}"/>
    <cellStyle name="Currency0 14" xfId="553" xr:uid="{00000000-0005-0000-0000-00005B110000}"/>
    <cellStyle name="Currency0 15" xfId="562" xr:uid="{00000000-0005-0000-0000-00005C110000}"/>
    <cellStyle name="Currency0 16" xfId="571" xr:uid="{00000000-0005-0000-0000-00005D110000}"/>
    <cellStyle name="Currency0 17" xfId="580" xr:uid="{00000000-0005-0000-0000-00005E110000}"/>
    <cellStyle name="Currency0 18" xfId="589" xr:uid="{00000000-0005-0000-0000-00005F110000}"/>
    <cellStyle name="Currency0 19" xfId="598" xr:uid="{00000000-0005-0000-0000-000060110000}"/>
    <cellStyle name="Currency0 2" xfId="138" xr:uid="{00000000-0005-0000-0000-000061110000}"/>
    <cellStyle name="Currency0 2 10" xfId="1187" xr:uid="{00000000-0005-0000-0000-000062110000}"/>
    <cellStyle name="Currency0 2 11" xfId="1306" xr:uid="{00000000-0005-0000-0000-000063110000}"/>
    <cellStyle name="Currency0 2 12" xfId="1841" xr:uid="{00000000-0005-0000-0000-000064110000}"/>
    <cellStyle name="Currency0 2 13" xfId="2547" xr:uid="{00000000-0005-0000-0000-000065110000}"/>
    <cellStyle name="Currency0 2 14" xfId="3541" xr:uid="{00000000-0005-0000-0000-000066110000}"/>
    <cellStyle name="Currency0 2 15" xfId="4439" xr:uid="{00000000-0005-0000-0000-000067110000}"/>
    <cellStyle name="Currency0 2 2" xfId="388" xr:uid="{00000000-0005-0000-0000-000068110000}"/>
    <cellStyle name="Currency0 2 2 2" xfId="449" xr:uid="{00000000-0005-0000-0000-000069110000}"/>
    <cellStyle name="Currency0 2 2 3" xfId="873" xr:uid="{00000000-0005-0000-0000-00006A110000}"/>
    <cellStyle name="Currency0 2 2 4" xfId="968" xr:uid="{00000000-0005-0000-0000-00006B110000}"/>
    <cellStyle name="Currency0 2 2 4 2" xfId="1402" xr:uid="{00000000-0005-0000-0000-00006C110000}"/>
    <cellStyle name="Currency0 2 2 4 3" xfId="1639" xr:uid="{00000000-0005-0000-0000-00006D110000}"/>
    <cellStyle name="Currency0 2 2 4 4" xfId="1967" xr:uid="{00000000-0005-0000-0000-00006E110000}"/>
    <cellStyle name="Currency0 2 2 4 5" xfId="3082" xr:uid="{00000000-0005-0000-0000-00006F110000}"/>
    <cellStyle name="Currency0 2 2 4 6" xfId="3750" xr:uid="{00000000-0005-0000-0000-000070110000}"/>
    <cellStyle name="Currency0 2 2 4 7" xfId="4602" xr:uid="{00000000-0005-0000-0000-000071110000}"/>
    <cellStyle name="Currency0 2 2 5" xfId="993" xr:uid="{00000000-0005-0000-0000-000072110000}"/>
    <cellStyle name="Currency0 2 2 5 2" xfId="1424" xr:uid="{00000000-0005-0000-0000-000073110000}"/>
    <cellStyle name="Currency0 2 2 5 3" xfId="1661" xr:uid="{00000000-0005-0000-0000-000074110000}"/>
    <cellStyle name="Currency0 2 2 5 4" xfId="1989" xr:uid="{00000000-0005-0000-0000-000075110000}"/>
    <cellStyle name="Currency0 2 2 5 5" xfId="3106" xr:uid="{00000000-0005-0000-0000-000076110000}"/>
    <cellStyle name="Currency0 2 2 5 6" xfId="3002" xr:uid="{00000000-0005-0000-0000-000077110000}"/>
    <cellStyle name="Currency0 2 2 5 7" xfId="3503" xr:uid="{00000000-0005-0000-0000-000078110000}"/>
    <cellStyle name="Currency0 2 2 6" xfId="1034" xr:uid="{00000000-0005-0000-0000-000079110000}"/>
    <cellStyle name="Currency0 2 2 6 2" xfId="1459" xr:uid="{00000000-0005-0000-0000-00007A110000}"/>
    <cellStyle name="Currency0 2 2 6 3" xfId="1693" xr:uid="{00000000-0005-0000-0000-00007B110000}"/>
    <cellStyle name="Currency0 2 2 6 4" xfId="2021" xr:uid="{00000000-0005-0000-0000-00007C110000}"/>
    <cellStyle name="Currency0 2 2 6 5" xfId="3143" xr:uid="{00000000-0005-0000-0000-00007D110000}"/>
    <cellStyle name="Currency0 2 2 6 6" xfId="3492" xr:uid="{00000000-0005-0000-0000-00007E110000}"/>
    <cellStyle name="Currency0 2 2 6 7" xfId="4396" xr:uid="{00000000-0005-0000-0000-00007F110000}"/>
    <cellStyle name="Currency0 2 3" xfId="786" xr:uid="{00000000-0005-0000-0000-000080110000}"/>
    <cellStyle name="Currency0 2 3 2" xfId="1054" xr:uid="{00000000-0005-0000-0000-000081110000}"/>
    <cellStyle name="Currency0 2 3 2 2" xfId="1479" xr:uid="{00000000-0005-0000-0000-000082110000}"/>
    <cellStyle name="Currency0 2 3 2 3" xfId="1712" xr:uid="{00000000-0005-0000-0000-000083110000}"/>
    <cellStyle name="Currency0 2 3 2 4" xfId="2040" xr:uid="{00000000-0005-0000-0000-000084110000}"/>
    <cellStyle name="Currency0 2 3 2 5" xfId="3164" xr:uid="{00000000-0005-0000-0000-000085110000}"/>
    <cellStyle name="Currency0 2 3 2 6" xfId="3517" xr:uid="{00000000-0005-0000-0000-000086110000}"/>
    <cellStyle name="Currency0 2 3 2 7" xfId="4415" xr:uid="{00000000-0005-0000-0000-000087110000}"/>
    <cellStyle name="Currency0 2 3 3" xfId="1098" xr:uid="{00000000-0005-0000-0000-000088110000}"/>
    <cellStyle name="Currency0 2 3 3 2" xfId="1521" xr:uid="{00000000-0005-0000-0000-000089110000}"/>
    <cellStyle name="Currency0 2 3 3 3" xfId="1753" xr:uid="{00000000-0005-0000-0000-00008A110000}"/>
    <cellStyle name="Currency0 2 3 3 4" xfId="2081" xr:uid="{00000000-0005-0000-0000-00008B110000}"/>
    <cellStyle name="Currency0 2 3 3 5" xfId="3208" xr:uid="{00000000-0005-0000-0000-00008C110000}"/>
    <cellStyle name="Currency0 2 3 3 6" xfId="3950" xr:uid="{00000000-0005-0000-0000-00008D110000}"/>
    <cellStyle name="Currency0 2 3 3 7" xfId="4781" xr:uid="{00000000-0005-0000-0000-00008E110000}"/>
    <cellStyle name="Currency0 2 3 4" xfId="1137" xr:uid="{00000000-0005-0000-0000-00008F110000}"/>
    <cellStyle name="Currency0 2 3 4 2" xfId="1560" xr:uid="{00000000-0005-0000-0000-000090110000}"/>
    <cellStyle name="Currency0 2 3 4 3" xfId="1791" xr:uid="{00000000-0005-0000-0000-000091110000}"/>
    <cellStyle name="Currency0 2 3 4 4" xfId="2119" xr:uid="{00000000-0005-0000-0000-000092110000}"/>
    <cellStyle name="Currency0 2 3 4 5" xfId="3246" xr:uid="{00000000-0005-0000-0000-000093110000}"/>
    <cellStyle name="Currency0 2 3 4 6" xfId="3597" xr:uid="{00000000-0005-0000-0000-000094110000}"/>
    <cellStyle name="Currency0 2 3 4 7" xfId="4480" xr:uid="{00000000-0005-0000-0000-000095110000}"/>
    <cellStyle name="Currency0 2 4" xfId="830" xr:uid="{00000000-0005-0000-0000-000096110000}"/>
    <cellStyle name="Currency0 2 4 2" xfId="1076" xr:uid="{00000000-0005-0000-0000-000097110000}"/>
    <cellStyle name="Currency0 2 4 2 2" xfId="1500" xr:uid="{00000000-0005-0000-0000-000098110000}"/>
    <cellStyle name="Currency0 2 4 2 3" xfId="1733" xr:uid="{00000000-0005-0000-0000-000099110000}"/>
    <cellStyle name="Currency0 2 4 2 4" xfId="2061" xr:uid="{00000000-0005-0000-0000-00009A110000}"/>
    <cellStyle name="Currency0 2 4 2 5" xfId="3186" xr:uid="{00000000-0005-0000-0000-00009B110000}"/>
    <cellStyle name="Currency0 2 4 2 6" xfId="2737" xr:uid="{00000000-0005-0000-0000-00009C110000}"/>
    <cellStyle name="Currency0 2 4 2 7" xfId="4004" xr:uid="{00000000-0005-0000-0000-00009D110000}"/>
    <cellStyle name="Currency0 2 4 3" xfId="1119" xr:uid="{00000000-0005-0000-0000-00009E110000}"/>
    <cellStyle name="Currency0 2 4 3 2" xfId="1542" xr:uid="{00000000-0005-0000-0000-00009F110000}"/>
    <cellStyle name="Currency0 2 4 3 3" xfId="1774" xr:uid="{00000000-0005-0000-0000-0000A0110000}"/>
    <cellStyle name="Currency0 2 4 3 4" xfId="2102" xr:uid="{00000000-0005-0000-0000-0000A1110000}"/>
    <cellStyle name="Currency0 2 4 3 5" xfId="3229" xr:uid="{00000000-0005-0000-0000-0000A2110000}"/>
    <cellStyle name="Currency0 2 4 3 6" xfId="2796" xr:uid="{00000000-0005-0000-0000-0000A3110000}"/>
    <cellStyle name="Currency0 2 4 3 7" xfId="2947" xr:uid="{00000000-0005-0000-0000-0000A4110000}"/>
    <cellStyle name="Currency0 2 4 4" xfId="1154" xr:uid="{00000000-0005-0000-0000-0000A5110000}"/>
    <cellStyle name="Currency0 2 4 4 2" xfId="1577" xr:uid="{00000000-0005-0000-0000-0000A6110000}"/>
    <cellStyle name="Currency0 2 4 4 3" xfId="1808" xr:uid="{00000000-0005-0000-0000-0000A7110000}"/>
    <cellStyle name="Currency0 2 4 4 4" xfId="2136" xr:uid="{00000000-0005-0000-0000-0000A8110000}"/>
    <cellStyle name="Currency0 2 4 4 5" xfId="3263" xr:uid="{00000000-0005-0000-0000-0000A9110000}"/>
    <cellStyle name="Currency0 2 4 4 6" xfId="2723" xr:uid="{00000000-0005-0000-0000-0000AA110000}"/>
    <cellStyle name="Currency0 2 4 4 7" xfId="2590" xr:uid="{00000000-0005-0000-0000-0000AB110000}"/>
    <cellStyle name="Currency0 2 5" xfId="818" xr:uid="{00000000-0005-0000-0000-0000AC110000}"/>
    <cellStyle name="Currency0 2 6" xfId="467" xr:uid="{00000000-0005-0000-0000-0000AD110000}"/>
    <cellStyle name="Currency0 2 7" xfId="914" xr:uid="{00000000-0005-0000-0000-0000AE110000}"/>
    <cellStyle name="Currency0 2 8" xfId="947" xr:uid="{00000000-0005-0000-0000-0000AF110000}"/>
    <cellStyle name="Currency0 2 9" xfId="925" xr:uid="{00000000-0005-0000-0000-0000B0110000}"/>
    <cellStyle name="Currency0 20" xfId="607" xr:uid="{00000000-0005-0000-0000-0000B1110000}"/>
    <cellStyle name="Currency0 21" xfId="616" xr:uid="{00000000-0005-0000-0000-0000B2110000}"/>
    <cellStyle name="Currency0 22" xfId="625" xr:uid="{00000000-0005-0000-0000-0000B3110000}"/>
    <cellStyle name="Currency0 23" xfId="634" xr:uid="{00000000-0005-0000-0000-0000B4110000}"/>
    <cellStyle name="Currency0 24" xfId="643" xr:uid="{00000000-0005-0000-0000-0000B5110000}"/>
    <cellStyle name="Currency0 25" xfId="651" xr:uid="{00000000-0005-0000-0000-0000B6110000}"/>
    <cellStyle name="Currency0 26" xfId="660" xr:uid="{00000000-0005-0000-0000-0000B7110000}"/>
    <cellStyle name="Currency0 27" xfId="669" xr:uid="{00000000-0005-0000-0000-0000B8110000}"/>
    <cellStyle name="Currency0 28" xfId="678" xr:uid="{00000000-0005-0000-0000-0000B9110000}"/>
    <cellStyle name="Currency0 29" xfId="687" xr:uid="{00000000-0005-0000-0000-0000BA110000}"/>
    <cellStyle name="Currency0 3" xfId="150" xr:uid="{00000000-0005-0000-0000-0000BB110000}"/>
    <cellStyle name="Currency0 3 2" xfId="460" xr:uid="{00000000-0005-0000-0000-0000BC110000}"/>
    <cellStyle name="Currency0 3 3" xfId="793" xr:uid="{00000000-0005-0000-0000-0000BD110000}"/>
    <cellStyle name="Currency0 3 4" xfId="838" xr:uid="{00000000-0005-0000-0000-0000BE110000}"/>
    <cellStyle name="Currency0 3 5" xfId="854" xr:uid="{00000000-0005-0000-0000-0000BF110000}"/>
    <cellStyle name="Currency0 3 6" xfId="957" xr:uid="{00000000-0005-0000-0000-0000C0110000}"/>
    <cellStyle name="Currency0 3 6 2" xfId="1391" xr:uid="{00000000-0005-0000-0000-0000C1110000}"/>
    <cellStyle name="Currency0 3 6 3" xfId="1628" xr:uid="{00000000-0005-0000-0000-0000C2110000}"/>
    <cellStyle name="Currency0 3 6 4" xfId="1956" xr:uid="{00000000-0005-0000-0000-0000C3110000}"/>
    <cellStyle name="Currency0 3 6 5" xfId="3071" xr:uid="{00000000-0005-0000-0000-0000C4110000}"/>
    <cellStyle name="Currency0 3 6 6" xfId="2840" xr:uid="{00000000-0005-0000-0000-0000C5110000}"/>
    <cellStyle name="Currency0 3 6 7" xfId="2970" xr:uid="{00000000-0005-0000-0000-0000C6110000}"/>
    <cellStyle name="Currency0 3 7" xfId="1015" xr:uid="{00000000-0005-0000-0000-0000C7110000}"/>
    <cellStyle name="Currency0 3 7 2" xfId="1443" xr:uid="{00000000-0005-0000-0000-0000C8110000}"/>
    <cellStyle name="Currency0 3 7 3" xfId="1680" xr:uid="{00000000-0005-0000-0000-0000C9110000}"/>
    <cellStyle name="Currency0 3 7 4" xfId="2008" xr:uid="{00000000-0005-0000-0000-0000CA110000}"/>
    <cellStyle name="Currency0 3 7 5" xfId="3128" xr:uid="{00000000-0005-0000-0000-0000CB110000}"/>
    <cellStyle name="Currency0 3 7 6" xfId="2762" xr:uid="{00000000-0005-0000-0000-0000CC110000}"/>
    <cellStyle name="Currency0 3 7 7" xfId="2578" xr:uid="{00000000-0005-0000-0000-0000CD110000}"/>
    <cellStyle name="Currency0 3 8" xfId="1042" xr:uid="{00000000-0005-0000-0000-0000CE110000}"/>
    <cellStyle name="Currency0 3 8 2" xfId="1466" xr:uid="{00000000-0005-0000-0000-0000CF110000}"/>
    <cellStyle name="Currency0 3 8 3" xfId="1699" xr:uid="{00000000-0005-0000-0000-0000D0110000}"/>
    <cellStyle name="Currency0 3 8 4" xfId="2027" xr:uid="{00000000-0005-0000-0000-0000D1110000}"/>
    <cellStyle name="Currency0 3 8 5" xfId="3151" xr:uid="{00000000-0005-0000-0000-0000D2110000}"/>
    <cellStyle name="Currency0 3 8 6" xfId="2929" xr:uid="{00000000-0005-0000-0000-0000D3110000}"/>
    <cellStyle name="Currency0 3 8 7" xfId="3547" xr:uid="{00000000-0005-0000-0000-0000D4110000}"/>
    <cellStyle name="Currency0 30" xfId="696" xr:uid="{00000000-0005-0000-0000-0000D5110000}"/>
    <cellStyle name="Currency0 31" xfId="705" xr:uid="{00000000-0005-0000-0000-0000D6110000}"/>
    <cellStyle name="Currency0 32" xfId="714" xr:uid="{00000000-0005-0000-0000-0000D7110000}"/>
    <cellStyle name="Currency0 33" xfId="723" xr:uid="{00000000-0005-0000-0000-0000D8110000}"/>
    <cellStyle name="Currency0 34" xfId="732" xr:uid="{00000000-0005-0000-0000-0000D9110000}"/>
    <cellStyle name="Currency0 35" xfId="741" xr:uid="{00000000-0005-0000-0000-0000DA110000}"/>
    <cellStyle name="Currency0 36" xfId="749" xr:uid="{00000000-0005-0000-0000-0000DB110000}"/>
    <cellStyle name="Currency0 37" xfId="756" xr:uid="{00000000-0005-0000-0000-0000DC110000}"/>
    <cellStyle name="Currency0 38" xfId="762" xr:uid="{00000000-0005-0000-0000-0000DD110000}"/>
    <cellStyle name="Currency0 39" xfId="768" xr:uid="{00000000-0005-0000-0000-0000DE110000}"/>
    <cellStyle name="Currency0 4" xfId="163" xr:uid="{00000000-0005-0000-0000-0000DF110000}"/>
    <cellStyle name="Currency0 40" xfId="438" xr:uid="{00000000-0005-0000-0000-0000E0110000}"/>
    <cellStyle name="Currency0 40 2" xfId="956" xr:uid="{00000000-0005-0000-0000-0000E1110000}"/>
    <cellStyle name="Currency0 40 2 2" xfId="1390" xr:uid="{00000000-0005-0000-0000-0000E2110000}"/>
    <cellStyle name="Currency0 40 2 3" xfId="1627" xr:uid="{00000000-0005-0000-0000-0000E3110000}"/>
    <cellStyle name="Currency0 40 2 4" xfId="1955" xr:uid="{00000000-0005-0000-0000-0000E4110000}"/>
    <cellStyle name="Currency0 40 2 5" xfId="3070" xr:uid="{00000000-0005-0000-0000-0000E5110000}"/>
    <cellStyle name="Currency0 40 2 6" xfId="2846" xr:uid="{00000000-0005-0000-0000-0000E6110000}"/>
    <cellStyle name="Currency0 40 2 7" xfId="3704" xr:uid="{00000000-0005-0000-0000-0000E7110000}"/>
    <cellStyle name="Currency0 40 3" xfId="975" xr:uid="{00000000-0005-0000-0000-0000E8110000}"/>
    <cellStyle name="Currency0 40 3 2" xfId="1409" xr:uid="{00000000-0005-0000-0000-0000E9110000}"/>
    <cellStyle name="Currency0 40 3 3" xfId="1646" xr:uid="{00000000-0005-0000-0000-0000EA110000}"/>
    <cellStyle name="Currency0 40 3 4" xfId="1974" xr:uid="{00000000-0005-0000-0000-0000EB110000}"/>
    <cellStyle name="Currency0 40 3 5" xfId="3089" xr:uid="{00000000-0005-0000-0000-0000EC110000}"/>
    <cellStyle name="Currency0 40 3 6" xfId="3761" xr:uid="{00000000-0005-0000-0000-0000ED110000}"/>
    <cellStyle name="Currency0 40 3 7" xfId="4609" xr:uid="{00000000-0005-0000-0000-0000EE110000}"/>
    <cellStyle name="Currency0 40 4" xfId="977" xr:uid="{00000000-0005-0000-0000-0000EF110000}"/>
    <cellStyle name="Currency0 40 4 2" xfId="1411" xr:uid="{00000000-0005-0000-0000-0000F0110000}"/>
    <cellStyle name="Currency0 40 4 3" xfId="1648" xr:uid="{00000000-0005-0000-0000-0000F1110000}"/>
    <cellStyle name="Currency0 40 4 4" xfId="1976" xr:uid="{00000000-0005-0000-0000-0000F2110000}"/>
    <cellStyle name="Currency0 40 4 5" xfId="3091" xr:uid="{00000000-0005-0000-0000-0000F3110000}"/>
    <cellStyle name="Currency0 40 4 6" xfId="3993" xr:uid="{00000000-0005-0000-0000-0000F4110000}"/>
    <cellStyle name="Currency0 40 4 7" xfId="4812" xr:uid="{00000000-0005-0000-0000-0000F5110000}"/>
    <cellStyle name="Currency0 41" xfId="807" xr:uid="{00000000-0005-0000-0000-0000F6110000}"/>
    <cellStyle name="Currency0 41 2" xfId="1064" xr:uid="{00000000-0005-0000-0000-0000F7110000}"/>
    <cellStyle name="Currency0 41 2 2" xfId="1489" xr:uid="{00000000-0005-0000-0000-0000F8110000}"/>
    <cellStyle name="Currency0 41 2 3" xfId="1722" xr:uid="{00000000-0005-0000-0000-0000F9110000}"/>
    <cellStyle name="Currency0 41 2 4" xfId="2050" xr:uid="{00000000-0005-0000-0000-0000FA110000}"/>
    <cellStyle name="Currency0 41 2 5" xfId="3174" xr:uid="{00000000-0005-0000-0000-0000FB110000}"/>
    <cellStyle name="Currency0 41 2 6" xfId="2881" xr:uid="{00000000-0005-0000-0000-0000FC110000}"/>
    <cellStyle name="Currency0 41 2 7" xfId="2751" xr:uid="{00000000-0005-0000-0000-0000FD110000}"/>
    <cellStyle name="Currency0 41 3" xfId="1108" xr:uid="{00000000-0005-0000-0000-0000FE110000}"/>
    <cellStyle name="Currency0 41 3 2" xfId="1531" xr:uid="{00000000-0005-0000-0000-0000FF110000}"/>
    <cellStyle name="Currency0 41 3 3" xfId="1763" xr:uid="{00000000-0005-0000-0000-000000120000}"/>
    <cellStyle name="Currency0 41 3 4" xfId="2091" xr:uid="{00000000-0005-0000-0000-000001120000}"/>
    <cellStyle name="Currency0 41 3 5" xfId="3218" xr:uid="{00000000-0005-0000-0000-000002120000}"/>
    <cellStyle name="Currency0 41 3 6" xfId="2728" xr:uid="{00000000-0005-0000-0000-000003120000}"/>
    <cellStyle name="Currency0 41 3 7" xfId="2588" xr:uid="{00000000-0005-0000-0000-000004120000}"/>
    <cellStyle name="Currency0 41 4" xfId="1144" xr:uid="{00000000-0005-0000-0000-000005120000}"/>
    <cellStyle name="Currency0 41 4 2" xfId="1567" xr:uid="{00000000-0005-0000-0000-000006120000}"/>
    <cellStyle name="Currency0 41 4 3" xfId="1798" xr:uid="{00000000-0005-0000-0000-000007120000}"/>
    <cellStyle name="Currency0 41 4 4" xfId="2126" xr:uid="{00000000-0005-0000-0000-000008120000}"/>
    <cellStyle name="Currency0 41 4 5" xfId="3253" xr:uid="{00000000-0005-0000-0000-000009120000}"/>
    <cellStyle name="Currency0 41 4 6" xfId="2967" xr:uid="{00000000-0005-0000-0000-00000A120000}"/>
    <cellStyle name="Currency0 41 4 7" xfId="3703" xr:uid="{00000000-0005-0000-0000-00000B120000}"/>
    <cellStyle name="Currency0 42" xfId="5790" xr:uid="{00000000-0005-0000-0000-00000C120000}"/>
    <cellStyle name="Currency0 43" xfId="5803" xr:uid="{00000000-0005-0000-0000-00000D120000}"/>
    <cellStyle name="Currency0 44" xfId="5810" xr:uid="{00000000-0005-0000-0000-00000E120000}"/>
    <cellStyle name="Currency0 45" xfId="5825" xr:uid="{00000000-0005-0000-0000-00000F120000}"/>
    <cellStyle name="Currency0 46" xfId="6888" xr:uid="{00000000-0005-0000-0000-000010120000}"/>
    <cellStyle name="Currency0 47" xfId="6922" xr:uid="{00000000-0005-0000-0000-000011120000}"/>
    <cellStyle name="Currency0 48" xfId="6217" xr:uid="{00000000-0005-0000-0000-000012120000}"/>
    <cellStyle name="Currency0 49" xfId="6979" xr:uid="{00000000-0005-0000-0000-000013120000}"/>
    <cellStyle name="Currency0 5" xfId="263" xr:uid="{00000000-0005-0000-0000-000014120000}"/>
    <cellStyle name="Currency0 50" xfId="7006" xr:uid="{00000000-0005-0000-0000-000015120000}"/>
    <cellStyle name="Currency0 51" xfId="6770" xr:uid="{00000000-0005-0000-0000-000016120000}"/>
    <cellStyle name="Currency0 52" xfId="7043" xr:uid="{00000000-0005-0000-0000-000017120000}"/>
    <cellStyle name="Currency0 53" xfId="7059" xr:uid="{00000000-0005-0000-0000-000018120000}"/>
    <cellStyle name="Currency0 54" xfId="7073" xr:uid="{00000000-0005-0000-0000-000019120000}"/>
    <cellStyle name="Currency0 55" xfId="8262" xr:uid="{00000000-0005-0000-0000-00001A120000}"/>
    <cellStyle name="Currency0 6" xfId="484" xr:uid="{00000000-0005-0000-0000-00001B120000}"/>
    <cellStyle name="Currency0 7" xfId="492" xr:uid="{00000000-0005-0000-0000-00001C120000}"/>
    <cellStyle name="Currency0 8" xfId="500" xr:uid="{00000000-0005-0000-0000-00001D120000}"/>
    <cellStyle name="Currency0 9" xfId="508" xr:uid="{00000000-0005-0000-0000-00001E120000}"/>
    <cellStyle name="Custom - Style8" xfId="265" xr:uid="{00000000-0005-0000-0000-00001F120000}"/>
    <cellStyle name="Data   - Style2" xfId="266" xr:uid="{00000000-0005-0000-0000-000020120000}"/>
    <cellStyle name="Data   - Style2 2" xfId="7717" xr:uid="{00000000-0005-0000-0000-000021120000}"/>
    <cellStyle name="Data   - Style2 3" xfId="7862" xr:uid="{00000000-0005-0000-0000-000022120000}"/>
    <cellStyle name="Date" xfId="32" xr:uid="{00000000-0005-0000-0000-000023120000}"/>
    <cellStyle name="Date - Style1" xfId="33" xr:uid="{00000000-0005-0000-0000-000024120000}"/>
    <cellStyle name="Date - Style3" xfId="34" xr:uid="{00000000-0005-0000-0000-000025120000}"/>
    <cellStyle name="Date 10" xfId="515" xr:uid="{00000000-0005-0000-0000-000026120000}"/>
    <cellStyle name="Date 11" xfId="524" xr:uid="{00000000-0005-0000-0000-000027120000}"/>
    <cellStyle name="Date 12" xfId="533" xr:uid="{00000000-0005-0000-0000-000028120000}"/>
    <cellStyle name="Date 13" xfId="542" xr:uid="{00000000-0005-0000-0000-000029120000}"/>
    <cellStyle name="Date 14" xfId="551" xr:uid="{00000000-0005-0000-0000-00002A120000}"/>
    <cellStyle name="Date 15" xfId="560" xr:uid="{00000000-0005-0000-0000-00002B120000}"/>
    <cellStyle name="Date 16" xfId="569" xr:uid="{00000000-0005-0000-0000-00002C120000}"/>
    <cellStyle name="Date 17" xfId="578" xr:uid="{00000000-0005-0000-0000-00002D120000}"/>
    <cellStyle name="Date 18" xfId="587" xr:uid="{00000000-0005-0000-0000-00002E120000}"/>
    <cellStyle name="Date 19" xfId="596" xr:uid="{00000000-0005-0000-0000-00002F120000}"/>
    <cellStyle name="Date 2" xfId="139" xr:uid="{00000000-0005-0000-0000-000030120000}"/>
    <cellStyle name="Date 2 10" xfId="1188" xr:uid="{00000000-0005-0000-0000-000031120000}"/>
    <cellStyle name="Date 2 11" xfId="1227" xr:uid="{00000000-0005-0000-0000-000032120000}"/>
    <cellStyle name="Date 2 12" xfId="1842" xr:uid="{00000000-0005-0000-0000-000033120000}"/>
    <cellStyle name="Date 2 13" xfId="2553" xr:uid="{00000000-0005-0000-0000-000034120000}"/>
    <cellStyle name="Date 2 14" xfId="2995" xr:uid="{00000000-0005-0000-0000-000035120000}"/>
    <cellStyle name="Date 2 15" xfId="3722" xr:uid="{00000000-0005-0000-0000-000036120000}"/>
    <cellStyle name="Date 2 2" xfId="390" xr:uid="{00000000-0005-0000-0000-000037120000}"/>
    <cellStyle name="Date 2 2 2" xfId="450" xr:uid="{00000000-0005-0000-0000-000038120000}"/>
    <cellStyle name="Date 2 2 3" xfId="874" xr:uid="{00000000-0005-0000-0000-000039120000}"/>
    <cellStyle name="Date 2 2 4" xfId="969" xr:uid="{00000000-0005-0000-0000-00003A120000}"/>
    <cellStyle name="Date 2 2 4 2" xfId="1403" xr:uid="{00000000-0005-0000-0000-00003B120000}"/>
    <cellStyle name="Date 2 2 4 3" xfId="1640" xr:uid="{00000000-0005-0000-0000-00003C120000}"/>
    <cellStyle name="Date 2 2 4 4" xfId="1968" xr:uid="{00000000-0005-0000-0000-00003D120000}"/>
    <cellStyle name="Date 2 2 4 5" xfId="3083" xr:uid="{00000000-0005-0000-0000-00003E120000}"/>
    <cellStyle name="Date 2 2 4 6" xfId="3587" xr:uid="{00000000-0005-0000-0000-00003F120000}"/>
    <cellStyle name="Date 2 2 4 7" xfId="4472" xr:uid="{00000000-0005-0000-0000-000040120000}"/>
    <cellStyle name="Date 2 2 5" xfId="992" xr:uid="{00000000-0005-0000-0000-000041120000}"/>
    <cellStyle name="Date 2 2 5 2" xfId="1423" xr:uid="{00000000-0005-0000-0000-000042120000}"/>
    <cellStyle name="Date 2 2 5 3" xfId="1660" xr:uid="{00000000-0005-0000-0000-000043120000}"/>
    <cellStyle name="Date 2 2 5 4" xfId="1988" xr:uid="{00000000-0005-0000-0000-000044120000}"/>
    <cellStyle name="Date 2 2 5 5" xfId="3105" xr:uid="{00000000-0005-0000-0000-000045120000}"/>
    <cellStyle name="Date 2 2 5 6" xfId="3489" xr:uid="{00000000-0005-0000-0000-000046120000}"/>
    <cellStyle name="Date 2 2 5 7" xfId="4393" xr:uid="{00000000-0005-0000-0000-000047120000}"/>
    <cellStyle name="Date 2 2 6" xfId="980" xr:uid="{00000000-0005-0000-0000-000048120000}"/>
    <cellStyle name="Date 2 2 6 2" xfId="1413" xr:uid="{00000000-0005-0000-0000-000049120000}"/>
    <cellStyle name="Date 2 2 6 3" xfId="1650" xr:uid="{00000000-0005-0000-0000-00004A120000}"/>
    <cellStyle name="Date 2 2 6 4" xfId="1978" xr:uid="{00000000-0005-0000-0000-00004B120000}"/>
    <cellStyle name="Date 2 2 6 5" xfId="3094" xr:uid="{00000000-0005-0000-0000-00004C120000}"/>
    <cellStyle name="Date 2 2 6 6" xfId="3964" xr:uid="{00000000-0005-0000-0000-00004D120000}"/>
    <cellStyle name="Date 2 2 6 7" xfId="4794" xr:uid="{00000000-0005-0000-0000-00004E120000}"/>
    <cellStyle name="Date 2 3" xfId="787" xr:uid="{00000000-0005-0000-0000-00004F120000}"/>
    <cellStyle name="Date 2 3 2" xfId="1055" xr:uid="{00000000-0005-0000-0000-000050120000}"/>
    <cellStyle name="Date 2 3 2 2" xfId="1480" xr:uid="{00000000-0005-0000-0000-000051120000}"/>
    <cellStyle name="Date 2 3 2 3" xfId="1713" xr:uid="{00000000-0005-0000-0000-000052120000}"/>
    <cellStyle name="Date 2 3 2 4" xfId="2041" xr:uid="{00000000-0005-0000-0000-000053120000}"/>
    <cellStyle name="Date 2 3 2 5" xfId="3165" xr:uid="{00000000-0005-0000-0000-000054120000}"/>
    <cellStyle name="Date 2 3 2 6" xfId="3903" xr:uid="{00000000-0005-0000-0000-000055120000}"/>
    <cellStyle name="Date 2 3 2 7" xfId="4745" xr:uid="{00000000-0005-0000-0000-000056120000}"/>
    <cellStyle name="Date 2 3 3" xfId="1099" xr:uid="{00000000-0005-0000-0000-000057120000}"/>
    <cellStyle name="Date 2 3 3 2" xfId="1522" xr:uid="{00000000-0005-0000-0000-000058120000}"/>
    <cellStyle name="Date 2 3 3 3" xfId="1754" xr:uid="{00000000-0005-0000-0000-000059120000}"/>
    <cellStyle name="Date 2 3 3 4" xfId="2082" xr:uid="{00000000-0005-0000-0000-00005A120000}"/>
    <cellStyle name="Date 2 3 3 5" xfId="3209" xr:uid="{00000000-0005-0000-0000-00005B120000}"/>
    <cellStyle name="Date 2 3 3 6" xfId="3694" xr:uid="{00000000-0005-0000-0000-00005C120000}"/>
    <cellStyle name="Date 2 3 3 7" xfId="4563" xr:uid="{00000000-0005-0000-0000-00005D120000}"/>
    <cellStyle name="Date 2 3 4" xfId="1138" xr:uid="{00000000-0005-0000-0000-00005E120000}"/>
    <cellStyle name="Date 2 3 4 2" xfId="1561" xr:uid="{00000000-0005-0000-0000-00005F120000}"/>
    <cellStyle name="Date 2 3 4 3" xfId="1792" xr:uid="{00000000-0005-0000-0000-000060120000}"/>
    <cellStyle name="Date 2 3 4 4" xfId="2120" xr:uid="{00000000-0005-0000-0000-000061120000}"/>
    <cellStyle name="Date 2 3 4 5" xfId="3247" xr:uid="{00000000-0005-0000-0000-000062120000}"/>
    <cellStyle name="Date 2 3 4 6" xfId="3998" xr:uid="{00000000-0005-0000-0000-000063120000}"/>
    <cellStyle name="Date 2 3 4 7" xfId="4814" xr:uid="{00000000-0005-0000-0000-000064120000}"/>
    <cellStyle name="Date 2 4" xfId="831" xr:uid="{00000000-0005-0000-0000-000065120000}"/>
    <cellStyle name="Date 2 4 2" xfId="1077" xr:uid="{00000000-0005-0000-0000-000066120000}"/>
    <cellStyle name="Date 2 4 2 2" xfId="1501" xr:uid="{00000000-0005-0000-0000-000067120000}"/>
    <cellStyle name="Date 2 4 2 3" xfId="1734" xr:uid="{00000000-0005-0000-0000-000068120000}"/>
    <cellStyle name="Date 2 4 2 4" xfId="2062" xr:uid="{00000000-0005-0000-0000-000069120000}"/>
    <cellStyle name="Date 2 4 2 5" xfId="3187" xr:uid="{00000000-0005-0000-0000-00006A120000}"/>
    <cellStyle name="Date 2 4 2 6" xfId="2974" xr:uid="{00000000-0005-0000-0000-00006B120000}"/>
    <cellStyle name="Date 2 4 2 7" xfId="2877" xr:uid="{00000000-0005-0000-0000-00006C120000}"/>
    <cellStyle name="Date 2 4 3" xfId="1120" xr:uid="{00000000-0005-0000-0000-00006D120000}"/>
    <cellStyle name="Date 2 4 3 2" xfId="1543" xr:uid="{00000000-0005-0000-0000-00006E120000}"/>
    <cellStyle name="Date 2 4 3 3" xfId="1775" xr:uid="{00000000-0005-0000-0000-00006F120000}"/>
    <cellStyle name="Date 2 4 3 4" xfId="2103" xr:uid="{00000000-0005-0000-0000-000070120000}"/>
    <cellStyle name="Date 2 4 3 5" xfId="3230" xr:uid="{00000000-0005-0000-0000-000071120000}"/>
    <cellStyle name="Date 2 4 3 6" xfId="2789" xr:uid="{00000000-0005-0000-0000-000072120000}"/>
    <cellStyle name="Date 2 4 3 7" xfId="4015" xr:uid="{00000000-0005-0000-0000-000073120000}"/>
    <cellStyle name="Date 2 4 4" xfId="1155" xr:uid="{00000000-0005-0000-0000-000074120000}"/>
    <cellStyle name="Date 2 4 4 2" xfId="1578" xr:uid="{00000000-0005-0000-0000-000075120000}"/>
    <cellStyle name="Date 2 4 4 3" xfId="1809" xr:uid="{00000000-0005-0000-0000-000076120000}"/>
    <cellStyle name="Date 2 4 4 4" xfId="2137" xr:uid="{00000000-0005-0000-0000-000077120000}"/>
    <cellStyle name="Date 2 4 4 5" xfId="3264" xr:uid="{00000000-0005-0000-0000-000078120000}"/>
    <cellStyle name="Date 2 4 4 6" xfId="2741" xr:uid="{00000000-0005-0000-0000-000079120000}"/>
    <cellStyle name="Date 2 4 4 7" xfId="3989" xr:uid="{00000000-0005-0000-0000-00007A120000}"/>
    <cellStyle name="Date 2 5" xfId="817" xr:uid="{00000000-0005-0000-0000-00007B120000}"/>
    <cellStyle name="Date 2 6" xfId="398" xr:uid="{00000000-0005-0000-0000-00007C120000}"/>
    <cellStyle name="Date 2 7" xfId="916" xr:uid="{00000000-0005-0000-0000-00007D120000}"/>
    <cellStyle name="Date 2 8" xfId="946" xr:uid="{00000000-0005-0000-0000-00007E120000}"/>
    <cellStyle name="Date 2 9" xfId="927" xr:uid="{00000000-0005-0000-0000-00007F120000}"/>
    <cellStyle name="Date 20" xfId="605" xr:uid="{00000000-0005-0000-0000-000080120000}"/>
    <cellStyle name="Date 21" xfId="614" xr:uid="{00000000-0005-0000-0000-000081120000}"/>
    <cellStyle name="Date 22" xfId="623" xr:uid="{00000000-0005-0000-0000-000082120000}"/>
    <cellStyle name="Date 23" xfId="632" xr:uid="{00000000-0005-0000-0000-000083120000}"/>
    <cellStyle name="Date 24" xfId="641" xr:uid="{00000000-0005-0000-0000-000084120000}"/>
    <cellStyle name="Date 25" xfId="649" xr:uid="{00000000-0005-0000-0000-000085120000}"/>
    <cellStyle name="Date 26" xfId="658" xr:uid="{00000000-0005-0000-0000-000086120000}"/>
    <cellStyle name="Date 27" xfId="667" xr:uid="{00000000-0005-0000-0000-000087120000}"/>
    <cellStyle name="Date 28" xfId="676" xr:uid="{00000000-0005-0000-0000-000088120000}"/>
    <cellStyle name="Date 29" xfId="685" xr:uid="{00000000-0005-0000-0000-000089120000}"/>
    <cellStyle name="Date 3" xfId="151" xr:uid="{00000000-0005-0000-0000-00008A120000}"/>
    <cellStyle name="Date 3 2" xfId="462" xr:uid="{00000000-0005-0000-0000-00008B120000}"/>
    <cellStyle name="Date 3 3" xfId="794" xr:uid="{00000000-0005-0000-0000-00008C120000}"/>
    <cellStyle name="Date 3 4" xfId="839" xr:uid="{00000000-0005-0000-0000-00008D120000}"/>
    <cellStyle name="Date 3 5" xfId="849" xr:uid="{00000000-0005-0000-0000-00008E120000}"/>
    <cellStyle name="Date 3 6" xfId="958" xr:uid="{00000000-0005-0000-0000-00008F120000}"/>
    <cellStyle name="Date 3 6 2" xfId="1392" xr:uid="{00000000-0005-0000-0000-000090120000}"/>
    <cellStyle name="Date 3 6 3" xfId="1629" xr:uid="{00000000-0005-0000-0000-000091120000}"/>
    <cellStyle name="Date 3 6 4" xfId="1957" xr:uid="{00000000-0005-0000-0000-000092120000}"/>
    <cellStyle name="Date 3 6 5" xfId="3072" xr:uid="{00000000-0005-0000-0000-000093120000}"/>
    <cellStyle name="Date 3 6 6" xfId="2834" xr:uid="{00000000-0005-0000-0000-000094120000}"/>
    <cellStyle name="Date 3 6 7" xfId="4026" xr:uid="{00000000-0005-0000-0000-000095120000}"/>
    <cellStyle name="Date 3 7" xfId="1011" xr:uid="{00000000-0005-0000-0000-000096120000}"/>
    <cellStyle name="Date 3 7 2" xfId="1439" xr:uid="{00000000-0005-0000-0000-000097120000}"/>
    <cellStyle name="Date 3 7 3" xfId="1676" xr:uid="{00000000-0005-0000-0000-000098120000}"/>
    <cellStyle name="Date 3 7 4" xfId="2004" xr:uid="{00000000-0005-0000-0000-000099120000}"/>
    <cellStyle name="Date 3 7 5" xfId="3124" xr:uid="{00000000-0005-0000-0000-00009A120000}"/>
    <cellStyle name="Date 3 7 6" xfId="2550" xr:uid="{00000000-0005-0000-0000-00009B120000}"/>
    <cellStyle name="Date 3 7 7" xfId="3092" xr:uid="{00000000-0005-0000-0000-00009C120000}"/>
    <cellStyle name="Date 3 8" xfId="912" xr:uid="{00000000-0005-0000-0000-00009D120000}"/>
    <cellStyle name="Date 3 8 2" xfId="1374" xr:uid="{00000000-0005-0000-0000-00009E120000}"/>
    <cellStyle name="Date 3 8 3" xfId="1613" xr:uid="{00000000-0005-0000-0000-00009F120000}"/>
    <cellStyle name="Date 3 8 4" xfId="1941" xr:uid="{00000000-0005-0000-0000-0000A0120000}"/>
    <cellStyle name="Date 3 8 5" xfId="3038" xr:uid="{00000000-0005-0000-0000-0000A1120000}"/>
    <cellStyle name="Date 3 8 6" xfId="3553" xr:uid="{00000000-0005-0000-0000-0000A2120000}"/>
    <cellStyle name="Date 3 8 7" xfId="4449" xr:uid="{00000000-0005-0000-0000-0000A3120000}"/>
    <cellStyle name="Date 30" xfId="694" xr:uid="{00000000-0005-0000-0000-0000A4120000}"/>
    <cellStyle name="Date 31" xfId="703" xr:uid="{00000000-0005-0000-0000-0000A5120000}"/>
    <cellStyle name="Date 32" xfId="712" xr:uid="{00000000-0005-0000-0000-0000A6120000}"/>
    <cellStyle name="Date 33" xfId="721" xr:uid="{00000000-0005-0000-0000-0000A7120000}"/>
    <cellStyle name="Date 34" xfId="730" xr:uid="{00000000-0005-0000-0000-0000A8120000}"/>
    <cellStyle name="Date 35" xfId="739" xr:uid="{00000000-0005-0000-0000-0000A9120000}"/>
    <cellStyle name="Date 36" xfId="747" xr:uid="{00000000-0005-0000-0000-0000AA120000}"/>
    <cellStyle name="Date 37" xfId="754" xr:uid="{00000000-0005-0000-0000-0000AB120000}"/>
    <cellStyle name="Date 38" xfId="760" xr:uid="{00000000-0005-0000-0000-0000AC120000}"/>
    <cellStyle name="Date 39" xfId="766" xr:uid="{00000000-0005-0000-0000-0000AD120000}"/>
    <cellStyle name="Date 4" xfId="162" xr:uid="{00000000-0005-0000-0000-0000AE120000}"/>
    <cellStyle name="Date 40" xfId="437" xr:uid="{00000000-0005-0000-0000-0000AF120000}"/>
    <cellStyle name="Date 40 2" xfId="955" xr:uid="{00000000-0005-0000-0000-0000B0120000}"/>
    <cellStyle name="Date 40 2 2" xfId="1389" xr:uid="{00000000-0005-0000-0000-0000B1120000}"/>
    <cellStyle name="Date 40 2 3" xfId="1626" xr:uid="{00000000-0005-0000-0000-0000B2120000}"/>
    <cellStyle name="Date 40 2 4" xfId="1954" xr:uid="{00000000-0005-0000-0000-0000B3120000}"/>
    <cellStyle name="Date 40 2 5" xfId="3069" xr:uid="{00000000-0005-0000-0000-0000B4120000}"/>
    <cellStyle name="Date 40 2 6" xfId="2852" xr:uid="{00000000-0005-0000-0000-0000B5120000}"/>
    <cellStyle name="Date 40 2 7" xfId="2883" xr:uid="{00000000-0005-0000-0000-0000B6120000}"/>
    <cellStyle name="Date 40 3" xfId="1060" xr:uid="{00000000-0005-0000-0000-0000B7120000}"/>
    <cellStyle name="Date 40 3 2" xfId="1485" xr:uid="{00000000-0005-0000-0000-0000B8120000}"/>
    <cellStyle name="Date 40 3 3" xfId="1718" xr:uid="{00000000-0005-0000-0000-0000B9120000}"/>
    <cellStyle name="Date 40 3 4" xfId="2046" xr:uid="{00000000-0005-0000-0000-0000BA120000}"/>
    <cellStyle name="Date 40 3 5" xfId="3170" xr:uid="{00000000-0005-0000-0000-0000BB120000}"/>
    <cellStyle name="Date 40 3 6" xfId="2957" xr:uid="{00000000-0005-0000-0000-0000BC120000}"/>
    <cellStyle name="Date 40 3 7" xfId="3743" xr:uid="{00000000-0005-0000-0000-0000BD120000}"/>
    <cellStyle name="Date 40 4" xfId="1104" xr:uid="{00000000-0005-0000-0000-0000BE120000}"/>
    <cellStyle name="Date 40 4 2" xfId="1527" xr:uid="{00000000-0005-0000-0000-0000BF120000}"/>
    <cellStyle name="Date 40 4 3" xfId="1759" xr:uid="{00000000-0005-0000-0000-0000C0120000}"/>
    <cellStyle name="Date 40 4 4" xfId="2087" xr:uid="{00000000-0005-0000-0000-0000C1120000}"/>
    <cellStyle name="Date 40 4 5" xfId="3214" xr:uid="{00000000-0005-0000-0000-0000C2120000}"/>
    <cellStyle name="Date 40 4 6" xfId="3910" xr:uid="{00000000-0005-0000-0000-0000C3120000}"/>
    <cellStyle name="Date 40 4 7" xfId="4749" xr:uid="{00000000-0005-0000-0000-0000C4120000}"/>
    <cellStyle name="Date 41" xfId="808" xr:uid="{00000000-0005-0000-0000-0000C5120000}"/>
    <cellStyle name="Date 41 2" xfId="1065" xr:uid="{00000000-0005-0000-0000-0000C6120000}"/>
    <cellStyle name="Date 41 2 2" xfId="1490" xr:uid="{00000000-0005-0000-0000-0000C7120000}"/>
    <cellStyle name="Date 41 2 3" xfId="1723" xr:uid="{00000000-0005-0000-0000-0000C8120000}"/>
    <cellStyle name="Date 41 2 4" xfId="2051" xr:uid="{00000000-0005-0000-0000-0000C9120000}"/>
    <cellStyle name="Date 41 2 5" xfId="3175" xr:uid="{00000000-0005-0000-0000-0000CA120000}"/>
    <cellStyle name="Date 41 2 6" xfId="2876" xr:uid="{00000000-0005-0000-0000-0000CB120000}"/>
    <cellStyle name="Date 41 2 7" xfId="2810" xr:uid="{00000000-0005-0000-0000-0000CC120000}"/>
    <cellStyle name="Date 41 3" xfId="1109" xr:uid="{00000000-0005-0000-0000-0000CD120000}"/>
    <cellStyle name="Date 41 3 2" xfId="1532" xr:uid="{00000000-0005-0000-0000-0000CE120000}"/>
    <cellStyle name="Date 41 3 3" xfId="1764" xr:uid="{00000000-0005-0000-0000-0000CF120000}"/>
    <cellStyle name="Date 41 3 4" xfId="2092" xr:uid="{00000000-0005-0000-0000-0000D0120000}"/>
    <cellStyle name="Date 41 3 5" xfId="3219" xr:uid="{00000000-0005-0000-0000-0000D1120000}"/>
    <cellStyle name="Date 41 3 6" xfId="2682" xr:uid="{00000000-0005-0000-0000-0000D2120000}"/>
    <cellStyle name="Date 41 3 7" xfId="3320" xr:uid="{00000000-0005-0000-0000-0000D3120000}"/>
    <cellStyle name="Date 41 4" xfId="1145" xr:uid="{00000000-0005-0000-0000-0000D4120000}"/>
    <cellStyle name="Date 41 4 2" xfId="1568" xr:uid="{00000000-0005-0000-0000-0000D5120000}"/>
    <cellStyle name="Date 41 4 3" xfId="1799" xr:uid="{00000000-0005-0000-0000-0000D6120000}"/>
    <cellStyle name="Date 41 4 4" xfId="2127" xr:uid="{00000000-0005-0000-0000-0000D7120000}"/>
    <cellStyle name="Date 41 4 5" xfId="3254" xr:uid="{00000000-0005-0000-0000-0000D8120000}"/>
    <cellStyle name="Date 41 4 6" xfId="3914" xr:uid="{00000000-0005-0000-0000-0000D9120000}"/>
    <cellStyle name="Date 41 4 7" xfId="4751" xr:uid="{00000000-0005-0000-0000-0000DA120000}"/>
    <cellStyle name="Date 42" xfId="5791" xr:uid="{00000000-0005-0000-0000-0000DB120000}"/>
    <cellStyle name="Date 43" xfId="5802" xr:uid="{00000000-0005-0000-0000-0000DC120000}"/>
    <cellStyle name="Date 44" xfId="5783" xr:uid="{00000000-0005-0000-0000-0000DD120000}"/>
    <cellStyle name="Date 45" xfId="5828" xr:uid="{00000000-0005-0000-0000-0000DE120000}"/>
    <cellStyle name="Date 46" xfId="6469" xr:uid="{00000000-0005-0000-0000-0000DF120000}"/>
    <cellStyle name="Date 47" xfId="6415" xr:uid="{00000000-0005-0000-0000-0000E0120000}"/>
    <cellStyle name="Date 48" xfId="6918" xr:uid="{00000000-0005-0000-0000-0000E1120000}"/>
    <cellStyle name="Date 49" xfId="6488" xr:uid="{00000000-0005-0000-0000-0000E2120000}"/>
    <cellStyle name="Date 5" xfId="267" xr:uid="{00000000-0005-0000-0000-0000E3120000}"/>
    <cellStyle name="Date 50" xfId="5975" xr:uid="{00000000-0005-0000-0000-0000E4120000}"/>
    <cellStyle name="Date 51" xfId="7002" xr:uid="{00000000-0005-0000-0000-0000E5120000}"/>
    <cellStyle name="Date 52" xfId="6091" xr:uid="{00000000-0005-0000-0000-0000E6120000}"/>
    <cellStyle name="Date 53" xfId="6187" xr:uid="{00000000-0005-0000-0000-0000E7120000}"/>
    <cellStyle name="Date 54" xfId="6518" xr:uid="{00000000-0005-0000-0000-0000E8120000}"/>
    <cellStyle name="Date 55" xfId="8263" xr:uid="{00000000-0005-0000-0000-0000E9120000}"/>
    <cellStyle name="Date 56" xfId="8494" xr:uid="{AED1CD23-6255-4093-81FB-274D475E25E9}"/>
    <cellStyle name="Date 57" xfId="8505" xr:uid="{F474A36A-4913-4654-8F20-89617B41C5F9}"/>
    <cellStyle name="Date 58" xfId="8484" xr:uid="{3790E956-A591-4CFF-86F5-CBB5500E68FC}"/>
    <cellStyle name="Date 59" xfId="8506" xr:uid="{C184C92D-2165-4239-A9B8-C98096F8BF79}"/>
    <cellStyle name="Date 6" xfId="483" xr:uid="{00000000-0005-0000-0000-0000EA120000}"/>
    <cellStyle name="Date 60" xfId="8483" xr:uid="{EDC14DF2-61D7-4605-A85D-21722BE72857}"/>
    <cellStyle name="Date 61" xfId="8507" xr:uid="{F1FAB447-7720-47EA-AB93-B35275FA7C7E}"/>
    <cellStyle name="Date 62" xfId="8482" xr:uid="{735C14C8-7633-4494-B121-8215E81D2233}"/>
    <cellStyle name="Date 63" xfId="8508" xr:uid="{11E8A8C5-E806-49BA-9BE0-ACA8884D2FA6}"/>
    <cellStyle name="Date 64" xfId="8481" xr:uid="{F240EF15-2554-4CCC-874B-603049952166}"/>
    <cellStyle name="Date 65" xfId="8509" xr:uid="{B323F09D-8D53-49B2-B2D3-7FDC4F3E5E54}"/>
    <cellStyle name="Date 66" xfId="8480" xr:uid="{1968DDE3-3C65-4A86-8EE6-849E494B8061}"/>
    <cellStyle name="Date 67" xfId="8512" xr:uid="{B0E2C99E-66A8-44AA-8D06-1E985F592EF8}"/>
    <cellStyle name="Date 68" xfId="8479" xr:uid="{E29CF552-FDC9-4EB3-A8DA-F6B8CDFA2212}"/>
    <cellStyle name="Date 69" xfId="8513" xr:uid="{738AB158-0FC9-4480-A0CF-1D8D703AF0A6}"/>
    <cellStyle name="Date 7" xfId="491" xr:uid="{00000000-0005-0000-0000-0000EB120000}"/>
    <cellStyle name="Date 70" xfId="8478" xr:uid="{7A096262-2A35-48F4-8731-0A0E0036EE27}"/>
    <cellStyle name="Date 71" xfId="8514" xr:uid="{AAA23EA6-178A-433C-BD57-B2C4278D65BC}"/>
    <cellStyle name="Date 72" xfId="8474" xr:uid="{0F7BF479-950B-45B7-B3EF-C6AC9690DA6C}"/>
    <cellStyle name="Date 73" xfId="8608" xr:uid="{4F206B1D-91FC-48C4-998C-272D3FE2CBFA}"/>
    <cellStyle name="Date 74" xfId="8617" xr:uid="{9C754D3C-DA64-4D93-8167-E481AD1015CE}"/>
    <cellStyle name="Date 75" xfId="8606" xr:uid="{1F2B5C82-F28F-4C69-A0CE-629895B39EF7}"/>
    <cellStyle name="Date 76" xfId="8618" xr:uid="{DD3E12B9-7AB5-4176-ADF2-196758F7CAB9}"/>
    <cellStyle name="Date 77" xfId="8607" xr:uid="{7F9B7FDE-329B-4E4F-A169-DE2651985934}"/>
    <cellStyle name="Date 78" xfId="8619" xr:uid="{E2DDAE09-4318-416B-A4EE-62ADC1D030BA}"/>
    <cellStyle name="Date 79" xfId="8605" xr:uid="{D3ECE684-4D21-429D-BF5A-26F1C13D61C6}"/>
    <cellStyle name="Date 8" xfId="499" xr:uid="{00000000-0005-0000-0000-0000EC120000}"/>
    <cellStyle name="Date 80" xfId="8620" xr:uid="{C2B08606-ECBD-4EB5-9CD0-F99CDE0505A0}"/>
    <cellStyle name="Date 81" xfId="8661" xr:uid="{750B3CAC-EC26-4956-B6FB-1576B86CB53F}"/>
    <cellStyle name="Date 82" xfId="8677" xr:uid="{94E1C596-E8D9-4128-83DF-6AE49B4C538C}"/>
    <cellStyle name="Date 83" xfId="8660" xr:uid="{E6D622D5-6F0F-4453-BCA5-91E838EFF262}"/>
    <cellStyle name="Date 84" xfId="8678" xr:uid="{94606625-65B6-4526-9F4F-19F41AD89D45}"/>
    <cellStyle name="Date 85" xfId="8659" xr:uid="{3C6C1CE2-929E-4414-BB29-88C34D2FAA1E}"/>
    <cellStyle name="Date 86" xfId="8679" xr:uid="{608BCF51-9A5C-4F53-8B54-423479D743C2}"/>
    <cellStyle name="Date 87" xfId="8658" xr:uid="{FD154E85-32BD-4070-9389-8CAB2A1B0ED1}"/>
    <cellStyle name="Date 88" xfId="8680" xr:uid="{D85CAF64-CE01-4BBD-BF7A-A6C4F605B085}"/>
    <cellStyle name="Date 89" xfId="8657" xr:uid="{EDB301F7-7E4A-48BA-A219-5076920C9848}"/>
    <cellStyle name="Date 9" xfId="507" xr:uid="{00000000-0005-0000-0000-0000ED120000}"/>
    <cellStyle name="Date 90" xfId="8681" xr:uid="{9AA138A9-086E-49E3-BC89-AB77A99B55A2}"/>
    <cellStyle name="Date 91" xfId="8656" xr:uid="{93A48938-ABF7-498E-AC68-3FE1FDAB902D}"/>
    <cellStyle name="Date 92" xfId="8682" xr:uid="{5325650E-7787-468B-97CF-A90EE39A22F0}"/>
    <cellStyle name="Date 93" xfId="8655" xr:uid="{6455D2D5-DDCF-47AA-92DB-69B188949E98}"/>
    <cellStyle name="Date 94" xfId="8683" xr:uid="{8997FA7A-0D6D-4B67-9AA2-D5DADDDC7A14}"/>
    <cellStyle name="Date 95" xfId="8653" xr:uid="{6CFA92CA-00A9-4D79-A7D9-8B0734A62775}"/>
    <cellStyle name="Date 96" xfId="8716" xr:uid="{C999A0EA-377B-4A72-92BF-AAC11E820E08}"/>
    <cellStyle name="Date 97" xfId="8722" xr:uid="{673A11F4-31DF-430D-A878-BAFBDBCDE5EE}"/>
    <cellStyle name="Date_5.1 - NPC Adjust March Semi" xfId="8264" xr:uid="{00000000-0005-0000-0000-0000EE120000}"/>
    <cellStyle name="Explanatory Text 10" xfId="6338" xr:uid="{00000000-0005-0000-0000-0000EF120000}"/>
    <cellStyle name="Explanatory Text 11" xfId="6826" xr:uid="{00000000-0005-0000-0000-0000F0120000}"/>
    <cellStyle name="Explanatory Text 12" xfId="6586" xr:uid="{00000000-0005-0000-0000-0000F1120000}"/>
    <cellStyle name="Explanatory Text 13" xfId="6747" xr:uid="{00000000-0005-0000-0000-0000F2120000}"/>
    <cellStyle name="Explanatory Text 2" xfId="270" xr:uid="{00000000-0005-0000-0000-0000F3120000}"/>
    <cellStyle name="Explanatory Text 2 10" xfId="6057" xr:uid="{00000000-0005-0000-0000-0000F4120000}"/>
    <cellStyle name="Explanatory Text 2 11" xfId="5919" xr:uid="{00000000-0005-0000-0000-0000F5120000}"/>
    <cellStyle name="Explanatory Text 2 12" xfId="6358" xr:uid="{00000000-0005-0000-0000-0000F6120000}"/>
    <cellStyle name="Explanatory Text 2 2" xfId="271" xr:uid="{00000000-0005-0000-0000-0000F7120000}"/>
    <cellStyle name="Explanatory Text 2 3" xfId="5830" xr:uid="{00000000-0005-0000-0000-0000F8120000}"/>
    <cellStyle name="Explanatory Text 2 4" xfId="6427" xr:uid="{00000000-0005-0000-0000-0000F9120000}"/>
    <cellStyle name="Explanatory Text 2 5" xfId="6848" xr:uid="{00000000-0005-0000-0000-0000FA120000}"/>
    <cellStyle name="Explanatory Text 2 6" xfId="5912" xr:uid="{00000000-0005-0000-0000-0000FB120000}"/>
    <cellStyle name="Explanatory Text 2 7" xfId="6696" xr:uid="{00000000-0005-0000-0000-0000FC120000}"/>
    <cellStyle name="Explanatory Text 2 8" xfId="6498" xr:uid="{00000000-0005-0000-0000-0000FD120000}"/>
    <cellStyle name="Explanatory Text 2 9" xfId="6150" xr:uid="{00000000-0005-0000-0000-0000FE120000}"/>
    <cellStyle name="Explanatory Text 3" xfId="272" xr:uid="{00000000-0005-0000-0000-0000FF120000}"/>
    <cellStyle name="Explanatory Text 4" xfId="5829" xr:uid="{00000000-0005-0000-0000-000000130000}"/>
    <cellStyle name="Explanatory Text 5" xfId="6089" xr:uid="{00000000-0005-0000-0000-000001130000}"/>
    <cellStyle name="Explanatory Text 6" xfId="6142" xr:uid="{00000000-0005-0000-0000-000002130000}"/>
    <cellStyle name="Explanatory Text 7" xfId="6550" xr:uid="{00000000-0005-0000-0000-000003130000}"/>
    <cellStyle name="Explanatory Text 8" xfId="6008" xr:uid="{00000000-0005-0000-0000-000004130000}"/>
    <cellStyle name="Explanatory Text 9" xfId="6898" xr:uid="{00000000-0005-0000-0000-000005130000}"/>
    <cellStyle name="Fixed" xfId="35" xr:uid="{00000000-0005-0000-0000-000006130000}"/>
    <cellStyle name="Fixed 10" xfId="487" xr:uid="{00000000-0005-0000-0000-000007130000}"/>
    <cellStyle name="Fixed 11" xfId="495" xr:uid="{00000000-0005-0000-0000-000008130000}"/>
    <cellStyle name="Fixed 12" xfId="503" xr:uid="{00000000-0005-0000-0000-000009130000}"/>
    <cellStyle name="Fixed 13" xfId="511" xr:uid="{00000000-0005-0000-0000-00000A130000}"/>
    <cellStyle name="Fixed 14" xfId="520" xr:uid="{00000000-0005-0000-0000-00000B130000}"/>
    <cellStyle name="Fixed 15" xfId="529" xr:uid="{00000000-0005-0000-0000-00000C130000}"/>
    <cellStyle name="Fixed 16" xfId="538" xr:uid="{00000000-0005-0000-0000-00000D130000}"/>
    <cellStyle name="Fixed 17" xfId="547" xr:uid="{00000000-0005-0000-0000-00000E130000}"/>
    <cellStyle name="Fixed 18" xfId="556" xr:uid="{00000000-0005-0000-0000-00000F130000}"/>
    <cellStyle name="Fixed 19" xfId="565" xr:uid="{00000000-0005-0000-0000-000010130000}"/>
    <cellStyle name="Fixed 2" xfId="140" xr:uid="{00000000-0005-0000-0000-000011130000}"/>
    <cellStyle name="Fixed 2 10" xfId="1189" xr:uid="{00000000-0005-0000-0000-000012130000}"/>
    <cellStyle name="Fixed 2 11" xfId="1300" xr:uid="{00000000-0005-0000-0000-000013130000}"/>
    <cellStyle name="Fixed 2 12" xfId="1843" xr:uid="{00000000-0005-0000-0000-000014130000}"/>
    <cellStyle name="Fixed 2 13" xfId="2557" xr:uid="{00000000-0005-0000-0000-000015130000}"/>
    <cellStyle name="Fixed 2 14" xfId="3317" xr:uid="{00000000-0005-0000-0000-000016130000}"/>
    <cellStyle name="Fixed 2 15" xfId="3684" xr:uid="{00000000-0005-0000-0000-000017130000}"/>
    <cellStyle name="Fixed 2 2" xfId="392" xr:uid="{00000000-0005-0000-0000-000018130000}"/>
    <cellStyle name="Fixed 2 2 2" xfId="451" xr:uid="{00000000-0005-0000-0000-000019130000}"/>
    <cellStyle name="Fixed 2 2 3" xfId="875" xr:uid="{00000000-0005-0000-0000-00001A130000}"/>
    <cellStyle name="Fixed 2 2 4" xfId="970" xr:uid="{00000000-0005-0000-0000-00001B130000}"/>
    <cellStyle name="Fixed 2 2 4 2" xfId="1404" xr:uid="{00000000-0005-0000-0000-00001C130000}"/>
    <cellStyle name="Fixed 2 2 4 3" xfId="1641" xr:uid="{00000000-0005-0000-0000-00001D130000}"/>
    <cellStyle name="Fixed 2 2 4 4" xfId="1969" xr:uid="{00000000-0005-0000-0000-00001E130000}"/>
    <cellStyle name="Fixed 2 2 4 5" xfId="3084" xr:uid="{00000000-0005-0000-0000-00001F130000}"/>
    <cellStyle name="Fixed 2 2 4 6" xfId="3978" xr:uid="{00000000-0005-0000-0000-000020130000}"/>
    <cellStyle name="Fixed 2 2 4 7" xfId="4802" xr:uid="{00000000-0005-0000-0000-000021130000}"/>
    <cellStyle name="Fixed 2 2 5" xfId="990" xr:uid="{00000000-0005-0000-0000-000022130000}"/>
    <cellStyle name="Fixed 2 2 5 2" xfId="1422" xr:uid="{00000000-0005-0000-0000-000023130000}"/>
    <cellStyle name="Fixed 2 2 5 3" xfId="1659" xr:uid="{00000000-0005-0000-0000-000024130000}"/>
    <cellStyle name="Fixed 2 2 5 4" xfId="1987" xr:uid="{00000000-0005-0000-0000-000025130000}"/>
    <cellStyle name="Fixed 2 2 5 5" xfId="3104" xr:uid="{00000000-0005-0000-0000-000026130000}"/>
    <cellStyle name="Fixed 2 2 5 6" xfId="3911" xr:uid="{00000000-0005-0000-0000-000027130000}"/>
    <cellStyle name="Fixed 2 2 5 7" xfId="4750" xr:uid="{00000000-0005-0000-0000-000028130000}"/>
    <cellStyle name="Fixed 2 2 6" xfId="983" xr:uid="{00000000-0005-0000-0000-000029130000}"/>
    <cellStyle name="Fixed 2 2 6 2" xfId="1415" xr:uid="{00000000-0005-0000-0000-00002A130000}"/>
    <cellStyle name="Fixed 2 2 6 3" xfId="1652" xr:uid="{00000000-0005-0000-0000-00002B130000}"/>
    <cellStyle name="Fixed 2 2 6 4" xfId="1980" xr:uid="{00000000-0005-0000-0000-00002C130000}"/>
    <cellStyle name="Fixed 2 2 6 5" xfId="3097" xr:uid="{00000000-0005-0000-0000-00002D130000}"/>
    <cellStyle name="Fixed 2 2 6 6" xfId="2953" xr:uid="{00000000-0005-0000-0000-00002E130000}"/>
    <cellStyle name="Fixed 2 2 6 7" xfId="2740" xr:uid="{00000000-0005-0000-0000-00002F130000}"/>
    <cellStyle name="Fixed 2 3" xfId="788" xr:uid="{00000000-0005-0000-0000-000030130000}"/>
    <cellStyle name="Fixed 2 3 2" xfId="1056" xr:uid="{00000000-0005-0000-0000-000031130000}"/>
    <cellStyle name="Fixed 2 3 2 2" xfId="1481" xr:uid="{00000000-0005-0000-0000-000032130000}"/>
    <cellStyle name="Fixed 2 3 2 3" xfId="1714" xr:uid="{00000000-0005-0000-0000-000033130000}"/>
    <cellStyle name="Fixed 2 3 2 4" xfId="2042" xr:uid="{00000000-0005-0000-0000-000034130000}"/>
    <cellStyle name="Fixed 2 3 2 5" xfId="3166" xr:uid="{00000000-0005-0000-0000-000035130000}"/>
    <cellStyle name="Fixed 2 3 2 6" xfId="3652" xr:uid="{00000000-0005-0000-0000-000036130000}"/>
    <cellStyle name="Fixed 2 3 2 7" xfId="4529" xr:uid="{00000000-0005-0000-0000-000037130000}"/>
    <cellStyle name="Fixed 2 3 3" xfId="1100" xr:uid="{00000000-0005-0000-0000-000038130000}"/>
    <cellStyle name="Fixed 2 3 3 2" xfId="1523" xr:uid="{00000000-0005-0000-0000-000039130000}"/>
    <cellStyle name="Fixed 2 3 3 3" xfId="1755" xr:uid="{00000000-0005-0000-0000-00003A130000}"/>
    <cellStyle name="Fixed 2 3 3 4" xfId="2083" xr:uid="{00000000-0005-0000-0000-00003B130000}"/>
    <cellStyle name="Fixed 2 3 3 5" xfId="3210" xr:uid="{00000000-0005-0000-0000-00003C130000}"/>
    <cellStyle name="Fixed 2 3 3 6" xfId="3531" xr:uid="{00000000-0005-0000-0000-00003D130000}"/>
    <cellStyle name="Fixed 2 3 3 7" xfId="4429" xr:uid="{00000000-0005-0000-0000-00003E130000}"/>
    <cellStyle name="Fixed 2 3 4" xfId="1139" xr:uid="{00000000-0005-0000-0000-00003F130000}"/>
    <cellStyle name="Fixed 2 3 4 2" xfId="1562" xr:uid="{00000000-0005-0000-0000-000040130000}"/>
    <cellStyle name="Fixed 2 3 4 3" xfId="1793" xr:uid="{00000000-0005-0000-0000-000041130000}"/>
    <cellStyle name="Fixed 2 3 4 4" xfId="2121" xr:uid="{00000000-0005-0000-0000-000042130000}"/>
    <cellStyle name="Fixed 2 3 4 5" xfId="3248" xr:uid="{00000000-0005-0000-0000-000043130000}"/>
    <cellStyle name="Fixed 2 3 4 6" xfId="3740" xr:uid="{00000000-0005-0000-0000-000044130000}"/>
    <cellStyle name="Fixed 2 3 4 7" xfId="4595" xr:uid="{00000000-0005-0000-0000-000045130000}"/>
    <cellStyle name="Fixed 2 4" xfId="832" xr:uid="{00000000-0005-0000-0000-000046130000}"/>
    <cellStyle name="Fixed 2 4 2" xfId="1078" xr:uid="{00000000-0005-0000-0000-000047130000}"/>
    <cellStyle name="Fixed 2 4 2 2" xfId="1502" xr:uid="{00000000-0005-0000-0000-000048130000}"/>
    <cellStyle name="Fixed 2 4 2 3" xfId="1735" xr:uid="{00000000-0005-0000-0000-000049130000}"/>
    <cellStyle name="Fixed 2 4 2 4" xfId="2063" xr:uid="{00000000-0005-0000-0000-00004A130000}"/>
    <cellStyle name="Fixed 2 4 2 5" xfId="3188" xr:uid="{00000000-0005-0000-0000-00004B130000}"/>
    <cellStyle name="Fixed 2 4 2 6" xfId="4031" xr:uid="{00000000-0005-0000-0000-00004C130000}"/>
    <cellStyle name="Fixed 2 4 2 7" xfId="4831" xr:uid="{00000000-0005-0000-0000-00004D130000}"/>
    <cellStyle name="Fixed 2 4 3" xfId="1121" xr:uid="{00000000-0005-0000-0000-00004E130000}"/>
    <cellStyle name="Fixed 2 4 3 2" xfId="1544" xr:uid="{00000000-0005-0000-0000-00004F130000}"/>
    <cellStyle name="Fixed 2 4 3 3" xfId="1776" xr:uid="{00000000-0005-0000-0000-000050130000}"/>
    <cellStyle name="Fixed 2 4 3 4" xfId="2104" xr:uid="{00000000-0005-0000-0000-000051130000}"/>
    <cellStyle name="Fixed 2 4 3 5" xfId="3231" xr:uid="{00000000-0005-0000-0000-000052130000}"/>
    <cellStyle name="Fixed 2 4 3 6" xfId="2782" xr:uid="{00000000-0005-0000-0000-000053130000}"/>
    <cellStyle name="Fixed 2 4 3 7" xfId="3601" xr:uid="{00000000-0005-0000-0000-000054130000}"/>
    <cellStyle name="Fixed 2 4 4" xfId="1156" xr:uid="{00000000-0005-0000-0000-000055130000}"/>
    <cellStyle name="Fixed 2 4 4 2" xfId="1579" xr:uid="{00000000-0005-0000-0000-000056130000}"/>
    <cellStyle name="Fixed 2 4 4 3" xfId="1810" xr:uid="{00000000-0005-0000-0000-000057130000}"/>
    <cellStyle name="Fixed 2 4 4 4" xfId="2138" xr:uid="{00000000-0005-0000-0000-000058130000}"/>
    <cellStyle name="Fixed 2 4 4 5" xfId="3265" xr:uid="{00000000-0005-0000-0000-000059130000}"/>
    <cellStyle name="Fixed 2 4 4 6" xfId="2940" xr:uid="{00000000-0005-0000-0000-00005A130000}"/>
    <cellStyle name="Fixed 2 4 4 7" xfId="2560" xr:uid="{00000000-0005-0000-0000-00005B130000}"/>
    <cellStyle name="Fixed 2 5" xfId="816" xr:uid="{00000000-0005-0000-0000-00005C130000}"/>
    <cellStyle name="Fixed 2 6" xfId="395" xr:uid="{00000000-0005-0000-0000-00005D130000}"/>
    <cellStyle name="Fixed 2 7" xfId="918" xr:uid="{00000000-0005-0000-0000-00005E130000}"/>
    <cellStyle name="Fixed 2 8" xfId="944" xr:uid="{00000000-0005-0000-0000-00005F130000}"/>
    <cellStyle name="Fixed 2 9" xfId="929" xr:uid="{00000000-0005-0000-0000-000060130000}"/>
    <cellStyle name="Fixed 20" xfId="574" xr:uid="{00000000-0005-0000-0000-000061130000}"/>
    <cellStyle name="Fixed 21" xfId="583" xr:uid="{00000000-0005-0000-0000-000062130000}"/>
    <cellStyle name="Fixed 22" xfId="592" xr:uid="{00000000-0005-0000-0000-000063130000}"/>
    <cellStyle name="Fixed 23" xfId="601" xr:uid="{00000000-0005-0000-0000-000064130000}"/>
    <cellStyle name="Fixed 24" xfId="610" xr:uid="{00000000-0005-0000-0000-000065130000}"/>
    <cellStyle name="Fixed 25" xfId="619" xr:uid="{00000000-0005-0000-0000-000066130000}"/>
    <cellStyle name="Fixed 26" xfId="628" xr:uid="{00000000-0005-0000-0000-000067130000}"/>
    <cellStyle name="Fixed 27" xfId="637" xr:uid="{00000000-0005-0000-0000-000068130000}"/>
    <cellStyle name="Fixed 28" xfId="646" xr:uid="{00000000-0005-0000-0000-000069130000}"/>
    <cellStyle name="Fixed 29" xfId="654" xr:uid="{00000000-0005-0000-0000-00006A130000}"/>
    <cellStyle name="Fixed 3" xfId="153" xr:uid="{00000000-0005-0000-0000-00006B130000}"/>
    <cellStyle name="Fixed 3 2" xfId="465" xr:uid="{00000000-0005-0000-0000-00006C130000}"/>
    <cellStyle name="Fixed 3 3" xfId="796" xr:uid="{00000000-0005-0000-0000-00006D130000}"/>
    <cellStyle name="Fixed 3 4" xfId="841" xr:uid="{00000000-0005-0000-0000-00006E130000}"/>
    <cellStyle name="Fixed 3 5" xfId="845" xr:uid="{00000000-0005-0000-0000-00006F130000}"/>
    <cellStyle name="Fixed 3 6" xfId="959" xr:uid="{00000000-0005-0000-0000-000070130000}"/>
    <cellStyle name="Fixed 3 6 2" xfId="1393" xr:uid="{00000000-0005-0000-0000-000071130000}"/>
    <cellStyle name="Fixed 3 6 3" xfId="1630" xr:uid="{00000000-0005-0000-0000-000072130000}"/>
    <cellStyle name="Fixed 3 6 4" xfId="1958" xr:uid="{00000000-0005-0000-0000-000073130000}"/>
    <cellStyle name="Fixed 3 6 5" xfId="3073" xr:uid="{00000000-0005-0000-0000-000074130000}"/>
    <cellStyle name="Fixed 3 6 6" xfId="3048" xr:uid="{00000000-0005-0000-0000-000075130000}"/>
    <cellStyle name="Fixed 3 6 7" xfId="2927" xr:uid="{00000000-0005-0000-0000-000076130000}"/>
    <cellStyle name="Fixed 3 7" xfId="1009" xr:uid="{00000000-0005-0000-0000-000077130000}"/>
    <cellStyle name="Fixed 3 7 2" xfId="1437" xr:uid="{00000000-0005-0000-0000-000078130000}"/>
    <cellStyle name="Fixed 3 7 3" xfId="1674" xr:uid="{00000000-0005-0000-0000-000079130000}"/>
    <cellStyle name="Fixed 3 7 4" xfId="2002" xr:uid="{00000000-0005-0000-0000-00007A130000}"/>
    <cellStyle name="Fixed 3 7 5" xfId="3122" xr:uid="{00000000-0005-0000-0000-00007B130000}"/>
    <cellStyle name="Fixed 3 7 6" xfId="2552" xr:uid="{00000000-0005-0000-0000-00007C130000}"/>
    <cellStyle name="Fixed 3 7 7" xfId="2998" xr:uid="{00000000-0005-0000-0000-00007D130000}"/>
    <cellStyle name="Fixed 3 8" xfId="1003" xr:uid="{00000000-0005-0000-0000-00007E130000}"/>
    <cellStyle name="Fixed 3 8 2" xfId="1432" xr:uid="{00000000-0005-0000-0000-00007F130000}"/>
    <cellStyle name="Fixed 3 8 3" xfId="1669" xr:uid="{00000000-0005-0000-0000-000080130000}"/>
    <cellStyle name="Fixed 3 8 4" xfId="1997" xr:uid="{00000000-0005-0000-0000-000081130000}"/>
    <cellStyle name="Fixed 3 8 5" xfId="3116" xr:uid="{00000000-0005-0000-0000-000082130000}"/>
    <cellStyle name="Fixed 3 8 6" xfId="2807" xr:uid="{00000000-0005-0000-0000-000083130000}"/>
    <cellStyle name="Fixed 3 8 7" xfId="3907" xr:uid="{00000000-0005-0000-0000-000084130000}"/>
    <cellStyle name="Fixed 30" xfId="663" xr:uid="{00000000-0005-0000-0000-000085130000}"/>
    <cellStyle name="Fixed 31" xfId="672" xr:uid="{00000000-0005-0000-0000-000086130000}"/>
    <cellStyle name="Fixed 32" xfId="681" xr:uid="{00000000-0005-0000-0000-000087130000}"/>
    <cellStyle name="Fixed 33" xfId="690" xr:uid="{00000000-0005-0000-0000-000088130000}"/>
    <cellStyle name="Fixed 34" xfId="699" xr:uid="{00000000-0005-0000-0000-000089130000}"/>
    <cellStyle name="Fixed 35" xfId="708" xr:uid="{00000000-0005-0000-0000-00008A130000}"/>
    <cellStyle name="Fixed 36" xfId="717" xr:uid="{00000000-0005-0000-0000-00008B130000}"/>
    <cellStyle name="Fixed 37" xfId="726" xr:uid="{00000000-0005-0000-0000-00008C130000}"/>
    <cellStyle name="Fixed 38" xfId="735" xr:uid="{00000000-0005-0000-0000-00008D130000}"/>
    <cellStyle name="Fixed 39" xfId="743" xr:uid="{00000000-0005-0000-0000-00008E130000}"/>
    <cellStyle name="Fixed 4" xfId="161" xr:uid="{00000000-0005-0000-0000-00008F130000}"/>
    <cellStyle name="Fixed 40" xfId="776" xr:uid="{00000000-0005-0000-0000-000090130000}"/>
    <cellStyle name="Fixed 40 2" xfId="1046" xr:uid="{00000000-0005-0000-0000-000091130000}"/>
    <cellStyle name="Fixed 40 2 2" xfId="1470" xr:uid="{00000000-0005-0000-0000-000092130000}"/>
    <cellStyle name="Fixed 40 2 3" xfId="1703" xr:uid="{00000000-0005-0000-0000-000093130000}"/>
    <cellStyle name="Fixed 40 2 4" xfId="2031" xr:uid="{00000000-0005-0000-0000-000094130000}"/>
    <cellStyle name="Fixed 40 2 5" xfId="3155" xr:uid="{00000000-0005-0000-0000-000095130000}"/>
    <cellStyle name="Fixed 40 2 6" xfId="2909" xr:uid="{00000000-0005-0000-0000-000096130000}"/>
    <cellStyle name="Fixed 40 2 7" xfId="3660" xr:uid="{00000000-0005-0000-0000-000097130000}"/>
    <cellStyle name="Fixed 40 3" xfId="1089" xr:uid="{00000000-0005-0000-0000-000098130000}"/>
    <cellStyle name="Fixed 40 3 2" xfId="1512" xr:uid="{00000000-0005-0000-0000-000099130000}"/>
    <cellStyle name="Fixed 40 3 3" xfId="1744" xr:uid="{00000000-0005-0000-0000-00009A130000}"/>
    <cellStyle name="Fixed 40 3 4" xfId="2072" xr:uid="{00000000-0005-0000-0000-00009B130000}"/>
    <cellStyle name="Fixed 40 3 5" xfId="3199" xr:uid="{00000000-0005-0000-0000-00009C130000}"/>
    <cellStyle name="Fixed 40 3 6" xfId="3760" xr:uid="{00000000-0005-0000-0000-00009D130000}"/>
    <cellStyle name="Fixed 40 3 7" xfId="4608" xr:uid="{00000000-0005-0000-0000-00009E130000}"/>
    <cellStyle name="Fixed 40 4" xfId="1129" xr:uid="{00000000-0005-0000-0000-00009F130000}"/>
    <cellStyle name="Fixed 40 4 2" xfId="1552" xr:uid="{00000000-0005-0000-0000-0000A0130000}"/>
    <cellStyle name="Fixed 40 4 3" xfId="1783" xr:uid="{00000000-0005-0000-0000-0000A1130000}"/>
    <cellStyle name="Fixed 40 4 4" xfId="2111" xr:uid="{00000000-0005-0000-0000-0000A2130000}"/>
    <cellStyle name="Fixed 40 4 5" xfId="3238" xr:uid="{00000000-0005-0000-0000-0000A3130000}"/>
    <cellStyle name="Fixed 40 4 6" xfId="2720" xr:uid="{00000000-0005-0000-0000-0000A4130000}"/>
    <cellStyle name="Fixed 40 4 7" xfId="2593" xr:uid="{00000000-0005-0000-0000-0000A5130000}"/>
    <cellStyle name="Fixed 41" xfId="809" xr:uid="{00000000-0005-0000-0000-0000A6130000}"/>
    <cellStyle name="Fixed 41 2" xfId="1066" xr:uid="{00000000-0005-0000-0000-0000A7130000}"/>
    <cellStyle name="Fixed 41 2 2" xfId="1491" xr:uid="{00000000-0005-0000-0000-0000A8130000}"/>
    <cellStyle name="Fixed 41 2 3" xfId="1724" xr:uid="{00000000-0005-0000-0000-0000A9130000}"/>
    <cellStyle name="Fixed 41 2 4" xfId="2052" xr:uid="{00000000-0005-0000-0000-0000AA130000}"/>
    <cellStyle name="Fixed 41 2 5" xfId="3176" xr:uid="{00000000-0005-0000-0000-0000AB130000}"/>
    <cellStyle name="Fixed 41 2 6" xfId="2870" xr:uid="{00000000-0005-0000-0000-0000AC130000}"/>
    <cellStyle name="Fixed 41 2 7" xfId="3044" xr:uid="{00000000-0005-0000-0000-0000AD130000}"/>
    <cellStyle name="Fixed 41 3" xfId="1110" xr:uid="{00000000-0005-0000-0000-0000AE130000}"/>
    <cellStyle name="Fixed 41 3 2" xfId="1533" xr:uid="{00000000-0005-0000-0000-0000AF130000}"/>
    <cellStyle name="Fixed 41 3 3" xfId="1765" xr:uid="{00000000-0005-0000-0000-0000B0130000}"/>
    <cellStyle name="Fixed 41 3 4" xfId="2093" xr:uid="{00000000-0005-0000-0000-0000B1130000}"/>
    <cellStyle name="Fixed 41 3 5" xfId="3220" xr:uid="{00000000-0005-0000-0000-0000B2130000}"/>
    <cellStyle name="Fixed 41 3 6" xfId="3799" xr:uid="{00000000-0005-0000-0000-0000B3130000}"/>
    <cellStyle name="Fixed 41 3 7" xfId="4642" xr:uid="{00000000-0005-0000-0000-0000B4130000}"/>
    <cellStyle name="Fixed 41 4" xfId="1146" xr:uid="{00000000-0005-0000-0000-0000B5130000}"/>
    <cellStyle name="Fixed 41 4 2" xfId="1569" xr:uid="{00000000-0005-0000-0000-0000B6130000}"/>
    <cellStyle name="Fixed 41 4 3" xfId="1800" xr:uid="{00000000-0005-0000-0000-0000B7130000}"/>
    <cellStyle name="Fixed 41 4 4" xfId="2128" xr:uid="{00000000-0005-0000-0000-0000B8130000}"/>
    <cellStyle name="Fixed 41 4 5" xfId="3255" xr:uid="{00000000-0005-0000-0000-0000B9130000}"/>
    <cellStyle name="Fixed 41 4 6" xfId="3661" xr:uid="{00000000-0005-0000-0000-0000BA130000}"/>
    <cellStyle name="Fixed 41 4 7" xfId="4535" xr:uid="{00000000-0005-0000-0000-0000BB130000}"/>
    <cellStyle name="Fixed 42" xfId="5794" xr:uid="{00000000-0005-0000-0000-0000BC130000}"/>
    <cellStyle name="Fixed 43" xfId="5795" xr:uid="{00000000-0005-0000-0000-0000BD130000}"/>
    <cellStyle name="Fixed 44" xfId="5785" xr:uid="{00000000-0005-0000-0000-0000BE130000}"/>
    <cellStyle name="Fixed 45" xfId="5831" xr:uid="{00000000-0005-0000-0000-0000BF130000}"/>
    <cellStyle name="Fixed 46" xfId="6459" xr:uid="{00000000-0005-0000-0000-0000C0130000}"/>
    <cellStyle name="Fixed 47" xfId="6683" xr:uid="{00000000-0005-0000-0000-0000C1130000}"/>
    <cellStyle name="Fixed 48" xfId="6558" xr:uid="{00000000-0005-0000-0000-0000C2130000}"/>
    <cellStyle name="Fixed 49" xfId="6656" xr:uid="{00000000-0005-0000-0000-0000C3130000}"/>
    <cellStyle name="Fixed 5" xfId="273" xr:uid="{00000000-0005-0000-0000-0000C4130000}"/>
    <cellStyle name="Fixed 50" xfId="6644" xr:uid="{00000000-0005-0000-0000-0000C5130000}"/>
    <cellStyle name="Fixed 51" xfId="6752" xr:uid="{00000000-0005-0000-0000-0000C6130000}"/>
    <cellStyle name="Fixed 52" xfId="5954" xr:uid="{00000000-0005-0000-0000-0000C7130000}"/>
    <cellStyle name="Fixed 53" xfId="6801" xr:uid="{00000000-0005-0000-0000-0000C8130000}"/>
    <cellStyle name="Fixed 54" xfId="5947" xr:uid="{00000000-0005-0000-0000-0000C9130000}"/>
    <cellStyle name="Fixed 55" xfId="8265" xr:uid="{00000000-0005-0000-0000-0000CA130000}"/>
    <cellStyle name="Fixed 6" xfId="470" xr:uid="{00000000-0005-0000-0000-0000CB130000}"/>
    <cellStyle name="Fixed 7" xfId="457" xr:uid="{00000000-0005-0000-0000-0000CC130000}"/>
    <cellStyle name="Fixed 8" xfId="474" xr:uid="{00000000-0005-0000-0000-0000CD130000}"/>
    <cellStyle name="Fixed 9" xfId="480" xr:uid="{00000000-0005-0000-0000-0000CE130000}"/>
    <cellStyle name="Fixed2 - Style2" xfId="36" xr:uid="{00000000-0005-0000-0000-0000CF130000}"/>
    <cellStyle name="General" xfId="8266" xr:uid="{00000000-0005-0000-0000-0000D0130000}"/>
    <cellStyle name="Good 10" xfId="6505" xr:uid="{00000000-0005-0000-0000-0000D1130000}"/>
    <cellStyle name="Good 11" xfId="6308" xr:uid="{00000000-0005-0000-0000-0000D2130000}"/>
    <cellStyle name="Good 12" xfId="6854" xr:uid="{00000000-0005-0000-0000-0000D3130000}"/>
    <cellStyle name="Good 13" xfId="6960" xr:uid="{00000000-0005-0000-0000-0000D4130000}"/>
    <cellStyle name="Good 2" xfId="276" xr:uid="{00000000-0005-0000-0000-0000D5130000}"/>
    <cellStyle name="Good 2 10" xfId="6264" xr:uid="{00000000-0005-0000-0000-0000D6130000}"/>
    <cellStyle name="Good 2 11" xfId="6239" xr:uid="{00000000-0005-0000-0000-0000D7130000}"/>
    <cellStyle name="Good 2 12" xfId="6685" xr:uid="{00000000-0005-0000-0000-0000D8130000}"/>
    <cellStyle name="Good 2 2" xfId="277" xr:uid="{00000000-0005-0000-0000-0000D9130000}"/>
    <cellStyle name="Good 2 3" xfId="5833" xr:uid="{00000000-0005-0000-0000-0000DA130000}"/>
    <cellStyle name="Good 2 4" xfId="6083" xr:uid="{00000000-0005-0000-0000-0000DB130000}"/>
    <cellStyle name="Good 2 5" xfId="6526" xr:uid="{00000000-0005-0000-0000-0000DC130000}"/>
    <cellStyle name="Good 2 6" xfId="6633" xr:uid="{00000000-0005-0000-0000-0000DD130000}"/>
    <cellStyle name="Good 2 7" xfId="6522" xr:uid="{00000000-0005-0000-0000-0000DE130000}"/>
    <cellStyle name="Good 2 8" xfId="6357" xr:uid="{00000000-0005-0000-0000-0000DF130000}"/>
    <cellStyle name="Good 2 9" xfId="6629" xr:uid="{00000000-0005-0000-0000-0000E0130000}"/>
    <cellStyle name="Good 3" xfId="278" xr:uid="{00000000-0005-0000-0000-0000E1130000}"/>
    <cellStyle name="Good 4" xfId="5832" xr:uid="{00000000-0005-0000-0000-0000E2130000}"/>
    <cellStyle name="Good 5" xfId="6165" xr:uid="{00000000-0005-0000-0000-0000E3130000}"/>
    <cellStyle name="Good 6" xfId="6723" xr:uid="{00000000-0005-0000-0000-0000E4130000}"/>
    <cellStyle name="Good 7" xfId="6307" xr:uid="{00000000-0005-0000-0000-0000E5130000}"/>
    <cellStyle name="Good 8" xfId="6169" xr:uid="{00000000-0005-0000-0000-0000E6130000}"/>
    <cellStyle name="Good 9" xfId="6373" xr:uid="{00000000-0005-0000-0000-0000E7130000}"/>
    <cellStyle name="Grey" xfId="279" xr:uid="{00000000-0005-0000-0000-0000E8130000}"/>
    <cellStyle name="Grey 10" xfId="1298" xr:uid="{00000000-0005-0000-0000-0000E9130000}"/>
    <cellStyle name="Grey 11" xfId="1844" xr:uid="{00000000-0005-0000-0000-0000EA130000}"/>
    <cellStyle name="Grey 12" xfId="2559" xr:uid="{00000000-0005-0000-0000-0000EB130000}"/>
    <cellStyle name="Grey 13" xfId="2932" xr:uid="{00000000-0005-0000-0000-0000EC130000}"/>
    <cellStyle name="Grey 14" xfId="3671" xr:uid="{00000000-0005-0000-0000-0000ED130000}"/>
    <cellStyle name="Grey 15" xfId="5796" xr:uid="{00000000-0005-0000-0000-0000EE130000}"/>
    <cellStyle name="Grey 16" xfId="5792" xr:uid="{00000000-0005-0000-0000-0000EF130000}"/>
    <cellStyle name="Grey 17" xfId="5786" xr:uid="{00000000-0005-0000-0000-0000F0130000}"/>
    <cellStyle name="Grey 2" xfId="280" xr:uid="{00000000-0005-0000-0000-0000F1130000}"/>
    <cellStyle name="Grey 3" xfId="281" xr:uid="{00000000-0005-0000-0000-0000F2130000}"/>
    <cellStyle name="Grey 4" xfId="394" xr:uid="{00000000-0005-0000-0000-0000F3130000}"/>
    <cellStyle name="Grey 5" xfId="393" xr:uid="{00000000-0005-0000-0000-0000F4130000}"/>
    <cellStyle name="Grey 6" xfId="919" xr:uid="{00000000-0005-0000-0000-0000F5130000}"/>
    <cellStyle name="Grey 7" xfId="981" xr:uid="{00000000-0005-0000-0000-0000F6130000}"/>
    <cellStyle name="Grey 8" xfId="922" xr:uid="{00000000-0005-0000-0000-0000F7130000}"/>
    <cellStyle name="Grey 9" xfId="1190" xr:uid="{00000000-0005-0000-0000-0000F8130000}"/>
    <cellStyle name="header" xfId="8267" xr:uid="{00000000-0005-0000-0000-0000F9130000}"/>
    <cellStyle name="Header1" xfId="8268" xr:uid="{00000000-0005-0000-0000-0000FA130000}"/>
    <cellStyle name="Header2" xfId="8269" xr:uid="{00000000-0005-0000-0000-0000FB130000}"/>
    <cellStyle name="Header2 2" xfId="8495" xr:uid="{DD088DE2-85A8-4EC4-8323-25D2B976352B}"/>
    <cellStyle name="Header2 3" xfId="8723" xr:uid="{7CC609FA-7C08-4ADD-922B-284195F6F8FC}"/>
    <cellStyle name="Heading 1 10" xfId="80" xr:uid="{00000000-0005-0000-0000-0000FC130000}"/>
    <cellStyle name="Heading 1 11" xfId="91" xr:uid="{00000000-0005-0000-0000-0000FD130000}"/>
    <cellStyle name="Heading 1 12" xfId="78" xr:uid="{00000000-0005-0000-0000-0000FE130000}"/>
    <cellStyle name="Heading 1 13" xfId="107" xr:uid="{00000000-0005-0000-0000-0000FF130000}"/>
    <cellStyle name="Heading 1 14" xfId="110" xr:uid="{00000000-0005-0000-0000-000000140000}"/>
    <cellStyle name="Heading 1 15" xfId="105" xr:uid="{00000000-0005-0000-0000-000001140000}"/>
    <cellStyle name="Heading 1 16" xfId="112" xr:uid="{00000000-0005-0000-0000-000002140000}"/>
    <cellStyle name="Heading 1 17" xfId="117" xr:uid="{00000000-0005-0000-0000-000003140000}"/>
    <cellStyle name="Heading 1 18" xfId="121" xr:uid="{00000000-0005-0000-0000-000004140000}"/>
    <cellStyle name="Heading 1 19" xfId="126" xr:uid="{00000000-0005-0000-0000-000005140000}"/>
    <cellStyle name="Heading 1 2" xfId="37" xr:uid="{00000000-0005-0000-0000-000006140000}"/>
    <cellStyle name="Heading 1 2 10" xfId="6093" xr:uid="{00000000-0005-0000-0000-000007140000}"/>
    <cellStyle name="Heading 1 2 11" xfId="6703" xr:uid="{00000000-0005-0000-0000-000008140000}"/>
    <cellStyle name="Heading 1 2 12" xfId="6641" xr:uid="{00000000-0005-0000-0000-000009140000}"/>
    <cellStyle name="Heading 1 2 13" xfId="5936" xr:uid="{00000000-0005-0000-0000-00000A140000}"/>
    <cellStyle name="Heading 1 2 14" xfId="6006" xr:uid="{00000000-0005-0000-0000-00000B140000}"/>
    <cellStyle name="Heading 1 2 15" xfId="5943" xr:uid="{00000000-0005-0000-0000-00000C140000}"/>
    <cellStyle name="Heading 1 2 16" xfId="8270" xr:uid="{00000000-0005-0000-0000-00000D140000}"/>
    <cellStyle name="Heading 1 2 2" xfId="283" xr:uid="{00000000-0005-0000-0000-00000E140000}"/>
    <cellStyle name="Heading 1 2 2 10" xfId="6434" xr:uid="{00000000-0005-0000-0000-00000F140000}"/>
    <cellStyle name="Heading 1 2 2 11" xfId="6546" xr:uid="{00000000-0005-0000-0000-000010140000}"/>
    <cellStyle name="Heading 1 2 2 12" xfId="6095" xr:uid="{00000000-0005-0000-0000-000011140000}"/>
    <cellStyle name="Heading 1 2 2 13" xfId="6587" xr:uid="{00000000-0005-0000-0000-000012140000}"/>
    <cellStyle name="Heading 1 2 2 14" xfId="6267" xr:uid="{00000000-0005-0000-0000-000013140000}"/>
    <cellStyle name="Heading 1 2 2 2" xfId="452" xr:uid="{00000000-0005-0000-0000-000014140000}"/>
    <cellStyle name="Heading 1 2 2 2 2" xfId="1405" xr:uid="{00000000-0005-0000-0000-000015140000}"/>
    <cellStyle name="Heading 1 2 2 2 3" xfId="1642" xr:uid="{00000000-0005-0000-0000-000016140000}"/>
    <cellStyle name="Heading 1 2 2 2 4" xfId="1970" xr:uid="{00000000-0005-0000-0000-000017140000}"/>
    <cellStyle name="Heading 1 2 2 2 5" xfId="3085" xr:uid="{00000000-0005-0000-0000-000018140000}"/>
    <cellStyle name="Heading 1 2 2 2 6" xfId="3721" xr:uid="{00000000-0005-0000-0000-000019140000}"/>
    <cellStyle name="Heading 1 2 2 2 7" xfId="4582" xr:uid="{00000000-0005-0000-0000-00001A140000}"/>
    <cellStyle name="Heading 1 2 2 3" xfId="989" xr:uid="{00000000-0005-0000-0000-00001B140000}"/>
    <cellStyle name="Heading 1 2 2 3 2" xfId="1421" xr:uid="{00000000-0005-0000-0000-00001C140000}"/>
    <cellStyle name="Heading 1 2 2 3 3" xfId="1658" xr:uid="{00000000-0005-0000-0000-00001D140000}"/>
    <cellStyle name="Heading 1 2 2 3 4" xfId="1986" xr:uid="{00000000-0005-0000-0000-00001E140000}"/>
    <cellStyle name="Heading 1 2 2 3 5" xfId="3103" xr:uid="{00000000-0005-0000-0000-00001F140000}"/>
    <cellStyle name="Heading 1 2 2 3 6" xfId="3504" xr:uid="{00000000-0005-0000-0000-000020140000}"/>
    <cellStyle name="Heading 1 2 2 3 7" xfId="4404" xr:uid="{00000000-0005-0000-0000-000021140000}"/>
    <cellStyle name="Heading 1 2 2 4" xfId="994" xr:uid="{00000000-0005-0000-0000-000022140000}"/>
    <cellStyle name="Heading 1 2 2 4 2" xfId="1425" xr:uid="{00000000-0005-0000-0000-000023140000}"/>
    <cellStyle name="Heading 1 2 2 4 3" xfId="1662" xr:uid="{00000000-0005-0000-0000-000024140000}"/>
    <cellStyle name="Heading 1 2 2 4 4" xfId="1990" xr:uid="{00000000-0005-0000-0000-000025140000}"/>
    <cellStyle name="Heading 1 2 2 4 5" xfId="3107" xr:uid="{00000000-0005-0000-0000-000026140000}"/>
    <cellStyle name="Heading 1 2 2 4 6" xfId="2729" xr:uid="{00000000-0005-0000-0000-000027140000}"/>
    <cellStyle name="Heading 1 2 2 4 7" xfId="2587" xr:uid="{00000000-0005-0000-0000-000028140000}"/>
    <cellStyle name="Heading 1 2 2 5" xfId="5931" xr:uid="{00000000-0005-0000-0000-000029140000}"/>
    <cellStyle name="Heading 1 2 2 6" xfId="5991" xr:uid="{00000000-0005-0000-0000-00002A140000}"/>
    <cellStyle name="Heading 1 2 2 7" xfId="6774" xr:uid="{00000000-0005-0000-0000-00002B140000}"/>
    <cellStyle name="Heading 1 2 2 8" xfId="6869" xr:uid="{00000000-0005-0000-0000-00002C140000}"/>
    <cellStyle name="Heading 1 2 2 9" xfId="6810" xr:uid="{00000000-0005-0000-0000-00002D140000}"/>
    <cellStyle name="Heading 1 2 3" xfId="789" xr:uid="{00000000-0005-0000-0000-00002E140000}"/>
    <cellStyle name="Heading 1 2 3 2" xfId="1057" xr:uid="{00000000-0005-0000-0000-00002F140000}"/>
    <cellStyle name="Heading 1 2 3 2 2" xfId="1482" xr:uid="{00000000-0005-0000-0000-000030140000}"/>
    <cellStyle name="Heading 1 2 3 2 3" xfId="1715" xr:uid="{00000000-0005-0000-0000-000031140000}"/>
    <cellStyle name="Heading 1 2 3 2 4" xfId="2043" xr:uid="{00000000-0005-0000-0000-000032140000}"/>
    <cellStyle name="Heading 1 2 3 2 5" xfId="3167" xr:uid="{00000000-0005-0000-0000-000033140000}"/>
    <cellStyle name="Heading 1 2 3 2 6" xfId="3479" xr:uid="{00000000-0005-0000-0000-000034140000}"/>
    <cellStyle name="Heading 1 2 3 2 7" xfId="4389" xr:uid="{00000000-0005-0000-0000-000035140000}"/>
    <cellStyle name="Heading 1 2 3 3" xfId="1101" xr:uid="{00000000-0005-0000-0000-000036140000}"/>
    <cellStyle name="Heading 1 2 3 3 2" xfId="1524" xr:uid="{00000000-0005-0000-0000-000037140000}"/>
    <cellStyle name="Heading 1 2 3 3 3" xfId="1756" xr:uid="{00000000-0005-0000-0000-000038140000}"/>
    <cellStyle name="Heading 1 2 3 3 4" xfId="2084" xr:uid="{00000000-0005-0000-0000-000039140000}"/>
    <cellStyle name="Heading 1 2 3 3 5" xfId="3211" xr:uid="{00000000-0005-0000-0000-00003A140000}"/>
    <cellStyle name="Heading 1 2 3 3 6" xfId="3925" xr:uid="{00000000-0005-0000-0000-00003B140000}"/>
    <cellStyle name="Heading 1 2 3 3 7" xfId="4760" xr:uid="{00000000-0005-0000-0000-00003C140000}"/>
    <cellStyle name="Heading 1 2 3 4" xfId="1140" xr:uid="{00000000-0005-0000-0000-00003D140000}"/>
    <cellStyle name="Heading 1 2 3 4 2" xfId="1563" xr:uid="{00000000-0005-0000-0000-00003E140000}"/>
    <cellStyle name="Heading 1 2 3 4 3" xfId="1794" xr:uid="{00000000-0005-0000-0000-00003F140000}"/>
    <cellStyle name="Heading 1 2 3 4 4" xfId="2122" xr:uid="{00000000-0005-0000-0000-000040140000}"/>
    <cellStyle name="Heading 1 2 3 4 5" xfId="3249" xr:uid="{00000000-0005-0000-0000-000041140000}"/>
    <cellStyle name="Heading 1 2 3 4 6" xfId="3578" xr:uid="{00000000-0005-0000-0000-000042140000}"/>
    <cellStyle name="Heading 1 2 3 4 7" xfId="4466" xr:uid="{00000000-0005-0000-0000-000043140000}"/>
    <cellStyle name="Heading 1 2 4" xfId="833" xr:uid="{00000000-0005-0000-0000-000044140000}"/>
    <cellStyle name="Heading 1 2 4 2" xfId="1079" xr:uid="{00000000-0005-0000-0000-000045140000}"/>
    <cellStyle name="Heading 1 2 4 2 2" xfId="1503" xr:uid="{00000000-0005-0000-0000-000046140000}"/>
    <cellStyle name="Heading 1 2 4 2 3" xfId="1736" xr:uid="{00000000-0005-0000-0000-000047140000}"/>
    <cellStyle name="Heading 1 2 4 2 4" xfId="2064" xr:uid="{00000000-0005-0000-0000-000048140000}"/>
    <cellStyle name="Heading 1 2 4 2 5" xfId="3189" xr:uid="{00000000-0005-0000-0000-000049140000}"/>
    <cellStyle name="Heading 1 2 4 2 6" xfId="3771" xr:uid="{00000000-0005-0000-0000-00004A140000}"/>
    <cellStyle name="Heading 1 2 4 2 7" xfId="4615" xr:uid="{00000000-0005-0000-0000-00004B140000}"/>
    <cellStyle name="Heading 1 2 4 3" xfId="1122" xr:uid="{00000000-0005-0000-0000-00004C140000}"/>
    <cellStyle name="Heading 1 2 4 3 2" xfId="1545" xr:uid="{00000000-0005-0000-0000-00004D140000}"/>
    <cellStyle name="Heading 1 2 4 3 3" xfId="1777" xr:uid="{00000000-0005-0000-0000-00004E140000}"/>
    <cellStyle name="Heading 1 2 4 3 4" xfId="2105" xr:uid="{00000000-0005-0000-0000-00004F140000}"/>
    <cellStyle name="Heading 1 2 4 3 5" xfId="3232" xr:uid="{00000000-0005-0000-0000-000050140000}"/>
    <cellStyle name="Heading 1 2 4 3 6" xfId="2775" xr:uid="{00000000-0005-0000-0000-000051140000}"/>
    <cellStyle name="Heading 1 2 4 3 7" xfId="2570" xr:uid="{00000000-0005-0000-0000-000052140000}"/>
    <cellStyle name="Heading 1 2 4 4" xfId="1157" xr:uid="{00000000-0005-0000-0000-000053140000}"/>
    <cellStyle name="Heading 1 2 4 4 2" xfId="1580" xr:uid="{00000000-0005-0000-0000-000054140000}"/>
    <cellStyle name="Heading 1 2 4 4 3" xfId="1811" xr:uid="{00000000-0005-0000-0000-000055140000}"/>
    <cellStyle name="Heading 1 2 4 4 4" xfId="2139" xr:uid="{00000000-0005-0000-0000-000056140000}"/>
    <cellStyle name="Heading 1 2 4 4 5" xfId="3266" xr:uid="{00000000-0005-0000-0000-000057140000}"/>
    <cellStyle name="Heading 1 2 4 4 6" xfId="2935" xr:uid="{00000000-0005-0000-0000-000058140000}"/>
    <cellStyle name="Heading 1 2 4 4 7" xfId="3502" xr:uid="{00000000-0005-0000-0000-000059140000}"/>
    <cellStyle name="Heading 1 2 5" xfId="815" xr:uid="{00000000-0005-0000-0000-00005A140000}"/>
    <cellStyle name="Heading 1 2 6" xfId="5837" xr:uid="{00000000-0005-0000-0000-00005B140000}"/>
    <cellStyle name="Heading 1 2 7" xfId="6154" xr:uid="{00000000-0005-0000-0000-00005C140000}"/>
    <cellStyle name="Heading 1 2 8" xfId="6452" xr:uid="{00000000-0005-0000-0000-00005D140000}"/>
    <cellStyle name="Heading 1 2 9" xfId="6339" xr:uid="{00000000-0005-0000-0000-00005E140000}"/>
    <cellStyle name="Heading 1 20" xfId="129" xr:uid="{00000000-0005-0000-0000-00005F140000}"/>
    <cellStyle name="Heading 1 21" xfId="124" xr:uid="{00000000-0005-0000-0000-000060140000}"/>
    <cellStyle name="Heading 1 22" xfId="131" xr:uid="{00000000-0005-0000-0000-000061140000}"/>
    <cellStyle name="Heading 1 23" xfId="141" xr:uid="{00000000-0005-0000-0000-000062140000}"/>
    <cellStyle name="Heading 1 24" xfId="155" xr:uid="{00000000-0005-0000-0000-000063140000}"/>
    <cellStyle name="Heading 1 25" xfId="160" xr:uid="{00000000-0005-0000-0000-000064140000}"/>
    <cellStyle name="Heading 1 26" xfId="282" xr:uid="{00000000-0005-0000-0000-000065140000}"/>
    <cellStyle name="Heading 1 27" xfId="5836" xr:uid="{00000000-0005-0000-0000-000066140000}"/>
    <cellStyle name="Heading 1 28" xfId="6202" xr:uid="{00000000-0005-0000-0000-000067140000}"/>
    <cellStyle name="Heading 1 29" xfId="6662" xr:uid="{00000000-0005-0000-0000-000068140000}"/>
    <cellStyle name="Heading 1 3" xfId="67" xr:uid="{00000000-0005-0000-0000-000069140000}"/>
    <cellStyle name="Heading 1 3 10" xfId="6761" xr:uid="{00000000-0005-0000-0000-00006A140000}"/>
    <cellStyle name="Heading 1 3 11" xfId="6930" xr:uid="{00000000-0005-0000-0000-00006B140000}"/>
    <cellStyle name="Heading 1 3 12" xfId="6279" xr:uid="{00000000-0005-0000-0000-00006C140000}"/>
    <cellStyle name="Heading 1 3 2" xfId="284" xr:uid="{00000000-0005-0000-0000-00006D140000}"/>
    <cellStyle name="Heading 1 3 3" xfId="5838" xr:uid="{00000000-0005-0000-0000-00006E140000}"/>
    <cellStyle name="Heading 1 3 4" xfId="6078" xr:uid="{00000000-0005-0000-0000-00006F140000}"/>
    <cellStyle name="Heading 1 3 5" xfId="5950" xr:uid="{00000000-0005-0000-0000-000070140000}"/>
    <cellStyle name="Heading 1 3 6" xfId="6117" xr:uid="{00000000-0005-0000-0000-000071140000}"/>
    <cellStyle name="Heading 1 3 7" xfId="6767" xr:uid="{00000000-0005-0000-0000-000072140000}"/>
    <cellStyle name="Heading 1 3 8" xfId="6104" xr:uid="{00000000-0005-0000-0000-000073140000}"/>
    <cellStyle name="Heading 1 3 9" xfId="6050" xr:uid="{00000000-0005-0000-0000-000074140000}"/>
    <cellStyle name="Heading 1 30" xfId="6582" xr:uid="{00000000-0005-0000-0000-000075140000}"/>
    <cellStyle name="Heading 1 31" xfId="6195" xr:uid="{00000000-0005-0000-0000-000076140000}"/>
    <cellStyle name="Heading 1 32" xfId="6332" xr:uid="{00000000-0005-0000-0000-000077140000}"/>
    <cellStyle name="Heading 1 33" xfId="6611" xr:uid="{00000000-0005-0000-0000-000078140000}"/>
    <cellStyle name="Heading 1 34" xfId="6054" xr:uid="{00000000-0005-0000-0000-000079140000}"/>
    <cellStyle name="Heading 1 35" xfId="6309" xr:uid="{00000000-0005-0000-0000-00007A140000}"/>
    <cellStyle name="Heading 1 36" xfId="7028" xr:uid="{00000000-0005-0000-0000-00007B140000}"/>
    <cellStyle name="Heading 1 4" xfId="72" xr:uid="{00000000-0005-0000-0000-00007C140000}"/>
    <cellStyle name="Heading 1 4 10" xfId="2563" xr:uid="{00000000-0005-0000-0000-00007D140000}"/>
    <cellStyle name="Heading 1 4 11" xfId="2900" xr:uid="{00000000-0005-0000-0000-00007E140000}"/>
    <cellStyle name="Heading 1 4 12" xfId="3575" xr:uid="{00000000-0005-0000-0000-00007F140000}"/>
    <cellStyle name="Heading 1 4 2" xfId="396" xr:uid="{00000000-0005-0000-0000-000080140000}"/>
    <cellStyle name="Heading 1 4 3" xfId="391" xr:uid="{00000000-0005-0000-0000-000081140000}"/>
    <cellStyle name="Heading 1 4 4" xfId="920" xr:uid="{00000000-0005-0000-0000-000082140000}"/>
    <cellStyle name="Heading 1 4 5" xfId="1039" xr:uid="{00000000-0005-0000-0000-000083140000}"/>
    <cellStyle name="Heading 1 4 6" xfId="895" xr:uid="{00000000-0005-0000-0000-000084140000}"/>
    <cellStyle name="Heading 1 4 7" xfId="1191" xr:uid="{00000000-0005-0000-0000-000085140000}"/>
    <cellStyle name="Heading 1 4 8" xfId="1340" xr:uid="{00000000-0005-0000-0000-000086140000}"/>
    <cellStyle name="Heading 1 4 9" xfId="1845" xr:uid="{00000000-0005-0000-0000-000087140000}"/>
    <cellStyle name="Heading 1 5" xfId="69" xr:uid="{00000000-0005-0000-0000-000088140000}"/>
    <cellStyle name="Heading 1 6" xfId="84" xr:uid="{00000000-0005-0000-0000-000089140000}"/>
    <cellStyle name="Heading 1 7" xfId="87" xr:uid="{00000000-0005-0000-0000-00008A140000}"/>
    <cellStyle name="Heading 1 8" xfId="82" xr:uid="{00000000-0005-0000-0000-00008B140000}"/>
    <cellStyle name="Heading 1 9" xfId="89" xr:uid="{00000000-0005-0000-0000-00008C140000}"/>
    <cellStyle name="Heading 2 10" xfId="81" xr:uid="{00000000-0005-0000-0000-00008D140000}"/>
    <cellStyle name="Heading 2 11" xfId="90" xr:uid="{00000000-0005-0000-0000-00008E140000}"/>
    <cellStyle name="Heading 2 12" xfId="79" xr:uid="{00000000-0005-0000-0000-00008F140000}"/>
    <cellStyle name="Heading 2 13" xfId="108" xr:uid="{00000000-0005-0000-0000-000090140000}"/>
    <cellStyle name="Heading 2 14" xfId="109" xr:uid="{00000000-0005-0000-0000-000091140000}"/>
    <cellStyle name="Heading 2 15" xfId="106" xr:uid="{00000000-0005-0000-0000-000092140000}"/>
    <cellStyle name="Heading 2 16" xfId="113" xr:uid="{00000000-0005-0000-0000-000093140000}"/>
    <cellStyle name="Heading 2 17" xfId="116" xr:uid="{00000000-0005-0000-0000-000094140000}"/>
    <cellStyle name="Heading 2 18" xfId="122" xr:uid="{00000000-0005-0000-0000-000095140000}"/>
    <cellStyle name="Heading 2 19" xfId="127" xr:uid="{00000000-0005-0000-0000-000096140000}"/>
    <cellStyle name="Heading 2 2" xfId="38" xr:uid="{00000000-0005-0000-0000-000097140000}"/>
    <cellStyle name="Heading 2 2 10" xfId="6776" xr:uid="{00000000-0005-0000-0000-000098140000}"/>
    <cellStyle name="Heading 2 2 11" xfId="6181" xr:uid="{00000000-0005-0000-0000-000099140000}"/>
    <cellStyle name="Heading 2 2 12" xfId="6200" xr:uid="{00000000-0005-0000-0000-00009A140000}"/>
    <cellStyle name="Heading 2 2 13" xfId="6447" xr:uid="{00000000-0005-0000-0000-00009B140000}"/>
    <cellStyle name="Heading 2 2 14" xfId="6966" xr:uid="{00000000-0005-0000-0000-00009C140000}"/>
    <cellStyle name="Heading 2 2 15" xfId="6921" xr:uid="{00000000-0005-0000-0000-00009D140000}"/>
    <cellStyle name="Heading 2 2 16" xfId="8271" xr:uid="{00000000-0005-0000-0000-00009E140000}"/>
    <cellStyle name="Heading 2 2 2" xfId="287" xr:uid="{00000000-0005-0000-0000-00009F140000}"/>
    <cellStyle name="Heading 2 2 2 10" xfId="6642" xr:uid="{00000000-0005-0000-0000-0000A0140000}"/>
    <cellStyle name="Heading 2 2 2 11" xfId="6064" xr:uid="{00000000-0005-0000-0000-0000A1140000}"/>
    <cellStyle name="Heading 2 2 2 12" xfId="6829" xr:uid="{00000000-0005-0000-0000-0000A2140000}"/>
    <cellStyle name="Heading 2 2 2 13" xfId="5973" xr:uid="{00000000-0005-0000-0000-0000A3140000}"/>
    <cellStyle name="Heading 2 2 2 14" xfId="6535" xr:uid="{00000000-0005-0000-0000-0000A4140000}"/>
    <cellStyle name="Heading 2 2 2 2" xfId="453" xr:uid="{00000000-0005-0000-0000-0000A5140000}"/>
    <cellStyle name="Heading 2 2 2 2 2" xfId="1406" xr:uid="{00000000-0005-0000-0000-0000A6140000}"/>
    <cellStyle name="Heading 2 2 2 2 3" xfId="1643" xr:uid="{00000000-0005-0000-0000-0000A7140000}"/>
    <cellStyle name="Heading 2 2 2 2 4" xfId="1971" xr:uid="{00000000-0005-0000-0000-0000A8140000}"/>
    <cellStyle name="Heading 2 2 2 2 5" xfId="3086" xr:uid="{00000000-0005-0000-0000-0000A9140000}"/>
    <cellStyle name="Heading 2 2 2 2 6" xfId="3560" xr:uid="{00000000-0005-0000-0000-0000AA140000}"/>
    <cellStyle name="Heading 2 2 2 2 7" xfId="4454" xr:uid="{00000000-0005-0000-0000-0000AB140000}"/>
    <cellStyle name="Heading 2 2 2 3" xfId="988" xr:uid="{00000000-0005-0000-0000-0000AC140000}"/>
    <cellStyle name="Heading 2 2 2 3 2" xfId="1420" xr:uid="{00000000-0005-0000-0000-0000AD140000}"/>
    <cellStyle name="Heading 2 2 2 3 3" xfId="1657" xr:uid="{00000000-0005-0000-0000-0000AE140000}"/>
    <cellStyle name="Heading 2 2 2 3 4" xfId="1985" xr:uid="{00000000-0005-0000-0000-0000AF140000}"/>
    <cellStyle name="Heading 2 2 2 3 5" xfId="3102" xr:uid="{00000000-0005-0000-0000-0000B0140000}"/>
    <cellStyle name="Heading 2 2 2 3 6" xfId="3669" xr:uid="{00000000-0005-0000-0000-0000B1140000}"/>
    <cellStyle name="Heading 2 2 2 3 7" xfId="4541" xr:uid="{00000000-0005-0000-0000-0000B2140000}"/>
    <cellStyle name="Heading 2 2 2 4" xfId="1012" xr:uid="{00000000-0005-0000-0000-0000B3140000}"/>
    <cellStyle name="Heading 2 2 2 4 2" xfId="1440" xr:uid="{00000000-0005-0000-0000-0000B4140000}"/>
    <cellStyle name="Heading 2 2 2 4 3" xfId="1677" xr:uid="{00000000-0005-0000-0000-0000B5140000}"/>
    <cellStyle name="Heading 2 2 2 4 4" xfId="2005" xr:uid="{00000000-0005-0000-0000-0000B6140000}"/>
    <cellStyle name="Heading 2 2 2 4 5" xfId="3125" xr:uid="{00000000-0005-0000-0000-0000B7140000}"/>
    <cellStyle name="Heading 2 2 2 4 6" xfId="2549" xr:uid="{00000000-0005-0000-0000-0000B8140000}"/>
    <cellStyle name="Heading 2 2 2 4 7" xfId="3193" xr:uid="{00000000-0005-0000-0000-0000B9140000}"/>
    <cellStyle name="Heading 2 2 2 5" xfId="5932" xr:uid="{00000000-0005-0000-0000-0000BA140000}"/>
    <cellStyle name="Heading 2 2 2 6" xfId="5990" xr:uid="{00000000-0005-0000-0000-0000BB140000}"/>
    <cellStyle name="Heading 2 2 2 7" xfId="6245" xr:uid="{00000000-0005-0000-0000-0000BC140000}"/>
    <cellStyle name="Heading 2 2 2 8" xfId="6162" xr:uid="{00000000-0005-0000-0000-0000BD140000}"/>
    <cellStyle name="Heading 2 2 2 9" xfId="6588" xr:uid="{00000000-0005-0000-0000-0000BE140000}"/>
    <cellStyle name="Heading 2 2 3" xfId="790" xr:uid="{00000000-0005-0000-0000-0000BF140000}"/>
    <cellStyle name="Heading 2 2 3 2" xfId="1058" xr:uid="{00000000-0005-0000-0000-0000C0140000}"/>
    <cellStyle name="Heading 2 2 3 2 2" xfId="1483" xr:uid="{00000000-0005-0000-0000-0000C1140000}"/>
    <cellStyle name="Heading 2 2 3 2 3" xfId="1716" xr:uid="{00000000-0005-0000-0000-0000C2140000}"/>
    <cellStyle name="Heading 2 2 3 2 4" xfId="2044" xr:uid="{00000000-0005-0000-0000-0000C3140000}"/>
    <cellStyle name="Heading 2 2 3 2 5" xfId="3168" xr:uid="{00000000-0005-0000-0000-0000C4140000}"/>
    <cellStyle name="Heading 2 2 3 2 6" xfId="2993" xr:uid="{00000000-0005-0000-0000-0000C5140000}"/>
    <cellStyle name="Heading 2 2 3 2 7" xfId="3588" xr:uid="{00000000-0005-0000-0000-0000C6140000}"/>
    <cellStyle name="Heading 2 2 3 3" xfId="1102" xr:uid="{00000000-0005-0000-0000-0000C7140000}"/>
    <cellStyle name="Heading 2 2 3 3 2" xfId="1525" xr:uid="{00000000-0005-0000-0000-0000C8140000}"/>
    <cellStyle name="Heading 2 2 3 3 3" xfId="1757" xr:uid="{00000000-0005-0000-0000-0000C9140000}"/>
    <cellStyle name="Heading 2 2 3 3 4" xfId="2085" xr:uid="{00000000-0005-0000-0000-0000CA140000}"/>
    <cellStyle name="Heading 2 2 3 3 5" xfId="3212" xr:uid="{00000000-0005-0000-0000-0000CB140000}"/>
    <cellStyle name="Heading 2 2 3 3 6" xfId="3670" xr:uid="{00000000-0005-0000-0000-0000CC140000}"/>
    <cellStyle name="Heading 2 2 3 3 7" xfId="4542" xr:uid="{00000000-0005-0000-0000-0000CD140000}"/>
    <cellStyle name="Heading 2 2 3 4" xfId="1141" xr:uid="{00000000-0005-0000-0000-0000CE140000}"/>
    <cellStyle name="Heading 2 2 3 4 2" xfId="1564" xr:uid="{00000000-0005-0000-0000-0000CF140000}"/>
    <cellStyle name="Heading 2 2 3 4 3" xfId="1795" xr:uid="{00000000-0005-0000-0000-0000D0140000}"/>
    <cellStyle name="Heading 2 2 3 4 4" xfId="2123" xr:uid="{00000000-0005-0000-0000-0000D1140000}"/>
    <cellStyle name="Heading 2 2 3 4 5" xfId="3250" xr:uid="{00000000-0005-0000-0000-0000D2140000}"/>
    <cellStyle name="Heading 2 2 3 4 6" xfId="3968" xr:uid="{00000000-0005-0000-0000-0000D3140000}"/>
    <cellStyle name="Heading 2 2 3 4 7" xfId="4796" xr:uid="{00000000-0005-0000-0000-0000D4140000}"/>
    <cellStyle name="Heading 2 2 4" xfId="834" xr:uid="{00000000-0005-0000-0000-0000D5140000}"/>
    <cellStyle name="Heading 2 2 4 2" xfId="1080" xr:uid="{00000000-0005-0000-0000-0000D6140000}"/>
    <cellStyle name="Heading 2 2 4 2 2" xfId="1504" xr:uid="{00000000-0005-0000-0000-0000D7140000}"/>
    <cellStyle name="Heading 2 2 4 2 3" xfId="1737" xr:uid="{00000000-0005-0000-0000-0000D8140000}"/>
    <cellStyle name="Heading 2 2 4 2 4" xfId="2065" xr:uid="{00000000-0005-0000-0000-0000D9140000}"/>
    <cellStyle name="Heading 2 2 4 2 5" xfId="3190" xr:uid="{00000000-0005-0000-0000-0000DA140000}"/>
    <cellStyle name="Heading 2 2 4 2 6" xfId="3606" xr:uid="{00000000-0005-0000-0000-0000DB140000}"/>
    <cellStyle name="Heading 2 2 4 2 7" xfId="4484" xr:uid="{00000000-0005-0000-0000-0000DC140000}"/>
    <cellStyle name="Heading 2 2 4 3" xfId="1123" xr:uid="{00000000-0005-0000-0000-0000DD140000}"/>
    <cellStyle name="Heading 2 2 4 3 2" xfId="1546" xr:uid="{00000000-0005-0000-0000-0000DE140000}"/>
    <cellStyle name="Heading 2 2 4 3 3" xfId="1778" xr:uid="{00000000-0005-0000-0000-0000DF140000}"/>
    <cellStyle name="Heading 2 2 4 3 4" xfId="2106" xr:uid="{00000000-0005-0000-0000-0000E0140000}"/>
    <cellStyle name="Heading 2 2 4 3 5" xfId="3233" xr:uid="{00000000-0005-0000-0000-0000E1140000}"/>
    <cellStyle name="Heading 2 2 4 3 6" xfId="2546" xr:uid="{00000000-0005-0000-0000-0000E2140000}"/>
    <cellStyle name="Heading 2 2 4 3 7" xfId="3705" xr:uid="{00000000-0005-0000-0000-0000E3140000}"/>
    <cellStyle name="Heading 2 2 4 4" xfId="1158" xr:uid="{00000000-0005-0000-0000-0000E4140000}"/>
    <cellStyle name="Heading 2 2 4 4 2" xfId="1581" xr:uid="{00000000-0005-0000-0000-0000E5140000}"/>
    <cellStyle name="Heading 2 2 4 4 3" xfId="1812" xr:uid="{00000000-0005-0000-0000-0000E6140000}"/>
    <cellStyle name="Heading 2 2 4 4 4" xfId="2140" xr:uid="{00000000-0005-0000-0000-0000E7140000}"/>
    <cellStyle name="Heading 2 2 4 4 5" xfId="3267" xr:uid="{00000000-0005-0000-0000-0000E8140000}"/>
    <cellStyle name="Heading 2 2 4 4 6" xfId="2930" xr:uid="{00000000-0005-0000-0000-0000E9140000}"/>
    <cellStyle name="Heading 2 2 4 4 7" xfId="2954" xr:uid="{00000000-0005-0000-0000-0000EA140000}"/>
    <cellStyle name="Heading 2 2 5" xfId="814" xr:uid="{00000000-0005-0000-0000-0000EB140000}"/>
    <cellStyle name="Heading 2 2 6" xfId="5840" xr:uid="{00000000-0005-0000-0000-0000EC140000}"/>
    <cellStyle name="Heading 2 2 7" xfId="6384" xr:uid="{00000000-0005-0000-0000-0000ED140000}"/>
    <cellStyle name="Heading 2 2 8" xfId="6325" xr:uid="{00000000-0005-0000-0000-0000EE140000}"/>
    <cellStyle name="Heading 2 2 9" xfId="6461" xr:uid="{00000000-0005-0000-0000-0000EF140000}"/>
    <cellStyle name="Heading 2 20" xfId="128" xr:uid="{00000000-0005-0000-0000-0000F0140000}"/>
    <cellStyle name="Heading 2 21" xfId="125" xr:uid="{00000000-0005-0000-0000-0000F1140000}"/>
    <cellStyle name="Heading 2 22" xfId="130" xr:uid="{00000000-0005-0000-0000-0000F2140000}"/>
    <cellStyle name="Heading 2 23" xfId="142" xr:uid="{00000000-0005-0000-0000-0000F3140000}"/>
    <cellStyle name="Heading 2 24" xfId="156" xr:uid="{00000000-0005-0000-0000-0000F4140000}"/>
    <cellStyle name="Heading 2 25" xfId="159" xr:uid="{00000000-0005-0000-0000-0000F5140000}"/>
    <cellStyle name="Heading 2 26" xfId="286" xr:uid="{00000000-0005-0000-0000-0000F6140000}"/>
    <cellStyle name="Heading 2 27" xfId="5839" xr:uid="{00000000-0005-0000-0000-0000F7140000}"/>
    <cellStyle name="Heading 2 28" xfId="6506" xr:uid="{00000000-0005-0000-0000-0000F8140000}"/>
    <cellStyle name="Heading 2 29" xfId="6701" xr:uid="{00000000-0005-0000-0000-0000F9140000}"/>
    <cellStyle name="Heading 2 3" xfId="68" xr:uid="{00000000-0005-0000-0000-0000FA140000}"/>
    <cellStyle name="Heading 2 3 10" xfId="6493" xr:uid="{00000000-0005-0000-0000-0000FB140000}"/>
    <cellStyle name="Heading 2 3 11" xfId="6132" xr:uid="{00000000-0005-0000-0000-0000FC140000}"/>
    <cellStyle name="Heading 2 3 12" xfId="6785" xr:uid="{00000000-0005-0000-0000-0000FD140000}"/>
    <cellStyle name="Heading 2 3 2" xfId="288" xr:uid="{00000000-0005-0000-0000-0000FE140000}"/>
    <cellStyle name="Heading 2 3 3" xfId="5841" xr:uid="{00000000-0005-0000-0000-0000FF140000}"/>
    <cellStyle name="Heading 2 3 4" xfId="6465" xr:uid="{00000000-0005-0000-0000-000000150000}"/>
    <cellStyle name="Heading 2 3 5" xfId="6572" xr:uid="{00000000-0005-0000-0000-000001150000}"/>
    <cellStyle name="Heading 2 3 6" xfId="5864" xr:uid="{00000000-0005-0000-0000-000002150000}"/>
    <cellStyle name="Heading 2 3 7" xfId="5925" xr:uid="{00000000-0005-0000-0000-000003150000}"/>
    <cellStyle name="Heading 2 3 8" xfId="6845" xr:uid="{00000000-0005-0000-0000-000004150000}"/>
    <cellStyle name="Heading 2 3 9" xfId="6608" xr:uid="{00000000-0005-0000-0000-000005150000}"/>
    <cellStyle name="Heading 2 30" xfId="5905" xr:uid="{00000000-0005-0000-0000-000006150000}"/>
    <cellStyle name="Heading 2 31" xfId="6218" xr:uid="{00000000-0005-0000-0000-000007150000}"/>
    <cellStyle name="Heading 2 32" xfId="6473" xr:uid="{00000000-0005-0000-0000-000008150000}"/>
    <cellStyle name="Heading 2 33" xfId="5885" xr:uid="{00000000-0005-0000-0000-000009150000}"/>
    <cellStyle name="Heading 2 34" xfId="6700" xr:uid="{00000000-0005-0000-0000-00000A150000}"/>
    <cellStyle name="Heading 2 35" xfId="6870" xr:uid="{00000000-0005-0000-0000-00000B150000}"/>
    <cellStyle name="Heading 2 36" xfId="6423" xr:uid="{00000000-0005-0000-0000-00000C150000}"/>
    <cellStyle name="Heading 2 4" xfId="71" xr:uid="{00000000-0005-0000-0000-00000D150000}"/>
    <cellStyle name="Heading 2 4 10" xfId="2566" xr:uid="{00000000-0005-0000-0000-00000E150000}"/>
    <cellStyle name="Heading 2 4 11" xfId="2743" xr:uid="{00000000-0005-0000-0000-00000F150000}"/>
    <cellStyle name="Heading 2 4 12" xfId="3570" xr:uid="{00000000-0005-0000-0000-000010150000}"/>
    <cellStyle name="Heading 2 4 2" xfId="397" xr:uid="{00000000-0005-0000-0000-000011150000}"/>
    <cellStyle name="Heading 2 4 3" xfId="389" xr:uid="{00000000-0005-0000-0000-000012150000}"/>
    <cellStyle name="Heading 2 4 4" xfId="921" xr:uid="{00000000-0005-0000-0000-000013150000}"/>
    <cellStyle name="Heading 2 4 5" xfId="1030" xr:uid="{00000000-0005-0000-0000-000014150000}"/>
    <cellStyle name="Heading 2 4 6" xfId="906" xr:uid="{00000000-0005-0000-0000-000015150000}"/>
    <cellStyle name="Heading 2 4 7" xfId="1192" xr:uid="{00000000-0005-0000-0000-000016150000}"/>
    <cellStyle name="Heading 2 4 8" xfId="1226" xr:uid="{00000000-0005-0000-0000-000017150000}"/>
    <cellStyle name="Heading 2 4 9" xfId="1846" xr:uid="{00000000-0005-0000-0000-000018150000}"/>
    <cellStyle name="Heading 2 5" xfId="70" xr:uid="{00000000-0005-0000-0000-000019150000}"/>
    <cellStyle name="Heading 2 6" xfId="85" xr:uid="{00000000-0005-0000-0000-00001A150000}"/>
    <cellStyle name="Heading 2 7" xfId="86" xr:uid="{00000000-0005-0000-0000-00001B150000}"/>
    <cellStyle name="Heading 2 8" xfId="83" xr:uid="{00000000-0005-0000-0000-00001C150000}"/>
    <cellStyle name="Heading 2 9" xfId="88" xr:uid="{00000000-0005-0000-0000-00001D150000}"/>
    <cellStyle name="Heading 3 10" xfId="6740" xr:uid="{00000000-0005-0000-0000-00001E150000}"/>
    <cellStyle name="Heading 3 11" xfId="6396" xr:uid="{00000000-0005-0000-0000-00001F150000}"/>
    <cellStyle name="Heading 3 12" xfId="6746" xr:uid="{00000000-0005-0000-0000-000020150000}"/>
    <cellStyle name="Heading 3 13" xfId="971" xr:uid="{00000000-0005-0000-0000-000021150000}"/>
    <cellStyle name="Heading 3 2" xfId="289" xr:uid="{00000000-0005-0000-0000-000022150000}"/>
    <cellStyle name="Heading 3 2 10" xfId="6334" xr:uid="{00000000-0005-0000-0000-000023150000}"/>
    <cellStyle name="Heading 3 2 11" xfId="6539" xr:uid="{00000000-0005-0000-0000-000024150000}"/>
    <cellStyle name="Heading 3 2 12" xfId="5851" xr:uid="{00000000-0005-0000-0000-000025150000}"/>
    <cellStyle name="Heading 3 2 2" xfId="290" xr:uid="{00000000-0005-0000-0000-000026150000}"/>
    <cellStyle name="Heading 3 2 3" xfId="5843" xr:uid="{00000000-0005-0000-0000-000027150000}"/>
    <cellStyle name="Heading 3 2 4" xfId="6167" xr:uid="{00000000-0005-0000-0000-000028150000}"/>
    <cellStyle name="Heading 3 2 5" xfId="5960" xr:uid="{00000000-0005-0000-0000-000029150000}"/>
    <cellStyle name="Heading 3 2 6" xfId="6737" xr:uid="{00000000-0005-0000-0000-00002A150000}"/>
    <cellStyle name="Heading 3 2 7" xfId="6079" xr:uid="{00000000-0005-0000-0000-00002B150000}"/>
    <cellStyle name="Heading 3 2 8" xfId="6440" xr:uid="{00000000-0005-0000-0000-00002C150000}"/>
    <cellStyle name="Heading 3 2 9" xfId="6795" xr:uid="{00000000-0005-0000-0000-00002D150000}"/>
    <cellStyle name="Heading 3 3" xfId="291" xr:uid="{00000000-0005-0000-0000-00002E150000}"/>
    <cellStyle name="Heading 3 4" xfId="5842" xr:uid="{00000000-0005-0000-0000-00002F150000}"/>
    <cellStyle name="Heading 3 5" xfId="6212" xr:uid="{00000000-0005-0000-0000-000030150000}"/>
    <cellStyle name="Heading 3 6" xfId="6153" xr:uid="{00000000-0005-0000-0000-000031150000}"/>
    <cellStyle name="Heading 3 7" xfId="5909" xr:uid="{00000000-0005-0000-0000-000032150000}"/>
    <cellStyle name="Heading 3 8" xfId="6682" xr:uid="{00000000-0005-0000-0000-000033150000}"/>
    <cellStyle name="Heading 3 9" xfId="6018" xr:uid="{00000000-0005-0000-0000-000034150000}"/>
    <cellStyle name="Heading 4 10" xfId="6947" xr:uid="{00000000-0005-0000-0000-000035150000}"/>
    <cellStyle name="Heading 4 11" xfId="6340" xr:uid="{00000000-0005-0000-0000-000036150000}"/>
    <cellStyle name="Heading 4 12" xfId="6136" xr:uid="{00000000-0005-0000-0000-000037150000}"/>
    <cellStyle name="Heading 4 13" xfId="5867" xr:uid="{00000000-0005-0000-0000-000038150000}"/>
    <cellStyle name="Heading 4 2" xfId="292" xr:uid="{00000000-0005-0000-0000-000039150000}"/>
    <cellStyle name="Heading 4 2 10" xfId="6692" xr:uid="{00000000-0005-0000-0000-00003A150000}"/>
    <cellStyle name="Heading 4 2 11" xfId="6500" xr:uid="{00000000-0005-0000-0000-00003B150000}"/>
    <cellStyle name="Heading 4 2 12" xfId="6203" xr:uid="{00000000-0005-0000-0000-00003C150000}"/>
    <cellStyle name="Heading 4 2 2" xfId="293" xr:uid="{00000000-0005-0000-0000-00003D150000}"/>
    <cellStyle name="Heading 4 2 3" xfId="5845" xr:uid="{00000000-0005-0000-0000-00003E150000}"/>
    <cellStyle name="Heading 4 2 4" xfId="6519" xr:uid="{00000000-0005-0000-0000-00003F150000}"/>
    <cellStyle name="Heading 4 2 5" xfId="6618" xr:uid="{00000000-0005-0000-0000-000040150000}"/>
    <cellStyle name="Heading 4 2 6" xfId="6394" xr:uid="{00000000-0005-0000-0000-000041150000}"/>
    <cellStyle name="Heading 4 2 7" xfId="6730" xr:uid="{00000000-0005-0000-0000-000042150000}"/>
    <cellStyle name="Heading 4 2 8" xfId="6426" xr:uid="{00000000-0005-0000-0000-000043150000}"/>
    <cellStyle name="Heading 4 2 9" xfId="6763" xr:uid="{00000000-0005-0000-0000-000044150000}"/>
    <cellStyle name="Heading 4 3" xfId="294" xr:uid="{00000000-0005-0000-0000-000045150000}"/>
    <cellStyle name="Heading 4 4" xfId="5844" xr:uid="{00000000-0005-0000-0000-000046150000}"/>
    <cellStyle name="Heading 4 5" xfId="6658" xr:uid="{00000000-0005-0000-0000-000047150000}"/>
    <cellStyle name="Heading 4 6" xfId="6389" xr:uid="{00000000-0005-0000-0000-000048150000}"/>
    <cellStyle name="Heading 4 7" xfId="6158" xr:uid="{00000000-0005-0000-0000-000049150000}"/>
    <cellStyle name="Heading 4 8" xfId="6475" xr:uid="{00000000-0005-0000-0000-00004A150000}"/>
    <cellStyle name="Heading 4 9" xfId="6516" xr:uid="{00000000-0005-0000-0000-00004B150000}"/>
    <cellStyle name="Heading1" xfId="39" xr:uid="{00000000-0005-0000-0000-00004C150000}"/>
    <cellStyle name="Heading1 10" xfId="486" xr:uid="{00000000-0005-0000-0000-00004D150000}"/>
    <cellStyle name="Heading1 11" xfId="494" xr:uid="{00000000-0005-0000-0000-00004E150000}"/>
    <cellStyle name="Heading1 12" xfId="502" xr:uid="{00000000-0005-0000-0000-00004F150000}"/>
    <cellStyle name="Heading1 13" xfId="510" xr:uid="{00000000-0005-0000-0000-000050150000}"/>
    <cellStyle name="Heading1 14" xfId="519" xr:uid="{00000000-0005-0000-0000-000051150000}"/>
    <cellStyle name="Heading1 15" xfId="528" xr:uid="{00000000-0005-0000-0000-000052150000}"/>
    <cellStyle name="Heading1 16" xfId="537" xr:uid="{00000000-0005-0000-0000-000053150000}"/>
    <cellStyle name="Heading1 17" xfId="546" xr:uid="{00000000-0005-0000-0000-000054150000}"/>
    <cellStyle name="Heading1 18" xfId="555" xr:uid="{00000000-0005-0000-0000-000055150000}"/>
    <cellStyle name="Heading1 19" xfId="564" xr:uid="{00000000-0005-0000-0000-000056150000}"/>
    <cellStyle name="Heading1 2" xfId="143" xr:uid="{00000000-0005-0000-0000-000057150000}"/>
    <cellStyle name="Heading1 2 10" xfId="1193" xr:uid="{00000000-0005-0000-0000-000058150000}"/>
    <cellStyle name="Heading1 2 11" xfId="1224" xr:uid="{00000000-0005-0000-0000-000059150000}"/>
    <cellStyle name="Heading1 2 12" xfId="1847" xr:uid="{00000000-0005-0000-0000-00005A150000}"/>
    <cellStyle name="Heading1 2 13" xfId="2568" xr:uid="{00000000-0005-0000-0000-00005B150000}"/>
    <cellStyle name="Heading1 2 14" xfId="2862" xr:uid="{00000000-0005-0000-0000-00005C150000}"/>
    <cellStyle name="Heading1 2 15" xfId="2866" xr:uid="{00000000-0005-0000-0000-00005D150000}"/>
    <cellStyle name="Heading1 2 2" xfId="399" xr:uid="{00000000-0005-0000-0000-00005E150000}"/>
    <cellStyle name="Heading1 2 3" xfId="798" xr:uid="{00000000-0005-0000-0000-00005F150000}"/>
    <cellStyle name="Heading1 2 4" xfId="843" xr:uid="{00000000-0005-0000-0000-000060150000}"/>
    <cellStyle name="Heading1 2 5" xfId="862" xr:uid="{00000000-0005-0000-0000-000061150000}"/>
    <cellStyle name="Heading1 2 6" xfId="387" xr:uid="{00000000-0005-0000-0000-000062150000}"/>
    <cellStyle name="Heading1 2 7" xfId="923" xr:uid="{00000000-0005-0000-0000-000063150000}"/>
    <cellStyle name="Heading1 2 8" xfId="1018" xr:uid="{00000000-0005-0000-0000-000064150000}"/>
    <cellStyle name="Heading1 2 9" xfId="1069" xr:uid="{00000000-0005-0000-0000-000065150000}"/>
    <cellStyle name="Heading1 20" xfId="573" xr:uid="{00000000-0005-0000-0000-000066150000}"/>
    <cellStyle name="Heading1 21" xfId="582" xr:uid="{00000000-0005-0000-0000-000067150000}"/>
    <cellStyle name="Heading1 22" xfId="591" xr:uid="{00000000-0005-0000-0000-000068150000}"/>
    <cellStyle name="Heading1 23" xfId="600" xr:uid="{00000000-0005-0000-0000-000069150000}"/>
    <cellStyle name="Heading1 24" xfId="609" xr:uid="{00000000-0005-0000-0000-00006A150000}"/>
    <cellStyle name="Heading1 25" xfId="618" xr:uid="{00000000-0005-0000-0000-00006B150000}"/>
    <cellStyle name="Heading1 26" xfId="627" xr:uid="{00000000-0005-0000-0000-00006C150000}"/>
    <cellStyle name="Heading1 27" xfId="636" xr:uid="{00000000-0005-0000-0000-00006D150000}"/>
    <cellStyle name="Heading1 28" xfId="645" xr:uid="{00000000-0005-0000-0000-00006E150000}"/>
    <cellStyle name="Heading1 29" xfId="653" xr:uid="{00000000-0005-0000-0000-00006F150000}"/>
    <cellStyle name="Heading1 3" xfId="157" xr:uid="{00000000-0005-0000-0000-000070150000}"/>
    <cellStyle name="Heading1 3 2" xfId="466" xr:uid="{00000000-0005-0000-0000-000071150000}"/>
    <cellStyle name="Heading1 3 3" xfId="797" xr:uid="{00000000-0005-0000-0000-000072150000}"/>
    <cellStyle name="Heading1 3 4" xfId="842" xr:uid="{00000000-0005-0000-0000-000073150000}"/>
    <cellStyle name="Heading1 3 5" xfId="863" xr:uid="{00000000-0005-0000-0000-000074150000}"/>
    <cellStyle name="Heading1 3 6" xfId="961" xr:uid="{00000000-0005-0000-0000-000075150000}"/>
    <cellStyle name="Heading1 3 6 2" xfId="1395" xr:uid="{00000000-0005-0000-0000-000076150000}"/>
    <cellStyle name="Heading1 3 6 3" xfId="1632" xr:uid="{00000000-0005-0000-0000-000077150000}"/>
    <cellStyle name="Heading1 3 6 4" xfId="1960" xr:uid="{00000000-0005-0000-0000-000078150000}"/>
    <cellStyle name="Heading1 3 6 5" xfId="3075" xr:uid="{00000000-0005-0000-0000-000079150000}"/>
    <cellStyle name="Heading1 3 6 6" xfId="3042" xr:uid="{00000000-0005-0000-0000-00007A150000}"/>
    <cellStyle name="Heading1 3 6 7" xfId="3576" xr:uid="{00000000-0005-0000-0000-00007B150000}"/>
    <cellStyle name="Heading1 3 7" xfId="1004" xr:uid="{00000000-0005-0000-0000-00007C150000}"/>
    <cellStyle name="Heading1 3 7 2" xfId="1433" xr:uid="{00000000-0005-0000-0000-00007D150000}"/>
    <cellStyle name="Heading1 3 7 3" xfId="1670" xr:uid="{00000000-0005-0000-0000-00007E150000}"/>
    <cellStyle name="Heading1 3 7 4" xfId="1998" xr:uid="{00000000-0005-0000-0000-00007F150000}"/>
    <cellStyle name="Heading1 3 7 5" xfId="3117" xr:uid="{00000000-0005-0000-0000-000080150000}"/>
    <cellStyle name="Heading1 3 7 6" xfId="2801" xr:uid="{00000000-0005-0000-0000-000081150000}"/>
    <cellStyle name="Heading1 3 7 7" xfId="2893" xr:uid="{00000000-0005-0000-0000-000082150000}"/>
    <cellStyle name="Heading1 3 8" xfId="1037" xr:uid="{00000000-0005-0000-0000-000083150000}"/>
    <cellStyle name="Heading1 3 8 2" xfId="1462" xr:uid="{00000000-0005-0000-0000-000084150000}"/>
    <cellStyle name="Heading1 3 8 3" xfId="1695" xr:uid="{00000000-0005-0000-0000-000085150000}"/>
    <cellStyle name="Heading1 3 8 4" xfId="2023" xr:uid="{00000000-0005-0000-0000-000086150000}"/>
    <cellStyle name="Heading1 3 8 5" xfId="3146" xr:uid="{00000000-0005-0000-0000-000087150000}"/>
    <cellStyle name="Heading1 3 8 6" xfId="3478" xr:uid="{00000000-0005-0000-0000-000088150000}"/>
    <cellStyle name="Heading1 3 8 7" xfId="4388" xr:uid="{00000000-0005-0000-0000-000089150000}"/>
    <cellStyle name="Heading1 30" xfId="662" xr:uid="{00000000-0005-0000-0000-00008A150000}"/>
    <cellStyle name="Heading1 31" xfId="671" xr:uid="{00000000-0005-0000-0000-00008B150000}"/>
    <cellStyle name="Heading1 32" xfId="680" xr:uid="{00000000-0005-0000-0000-00008C150000}"/>
    <cellStyle name="Heading1 33" xfId="689" xr:uid="{00000000-0005-0000-0000-00008D150000}"/>
    <cellStyle name="Heading1 34" xfId="698" xr:uid="{00000000-0005-0000-0000-00008E150000}"/>
    <cellStyle name="Heading1 35" xfId="707" xr:uid="{00000000-0005-0000-0000-00008F150000}"/>
    <cellStyle name="Heading1 36" xfId="716" xr:uid="{00000000-0005-0000-0000-000090150000}"/>
    <cellStyle name="Heading1 37" xfId="725" xr:uid="{00000000-0005-0000-0000-000091150000}"/>
    <cellStyle name="Heading1 38" xfId="734" xr:uid="{00000000-0005-0000-0000-000092150000}"/>
    <cellStyle name="Heading1 39" xfId="777" xr:uid="{00000000-0005-0000-0000-000093150000}"/>
    <cellStyle name="Heading1 39 2" xfId="1047" xr:uid="{00000000-0005-0000-0000-000094150000}"/>
    <cellStyle name="Heading1 39 2 2" xfId="1471" xr:uid="{00000000-0005-0000-0000-000095150000}"/>
    <cellStyle name="Heading1 39 2 3" xfId="1704" xr:uid="{00000000-0005-0000-0000-000096150000}"/>
    <cellStyle name="Heading1 39 2 4" xfId="2032" xr:uid="{00000000-0005-0000-0000-000097150000}"/>
    <cellStyle name="Heading1 39 2 5" xfId="3156" xr:uid="{00000000-0005-0000-0000-000098150000}"/>
    <cellStyle name="Heading1 39 2 6" xfId="2903" xr:uid="{00000000-0005-0000-0000-000099150000}"/>
    <cellStyle name="Heading1 39 2 7" xfId="3548" xr:uid="{00000000-0005-0000-0000-00009A150000}"/>
    <cellStyle name="Heading1 39 3" xfId="1090" xr:uid="{00000000-0005-0000-0000-00009B150000}"/>
    <cellStyle name="Heading1 39 3 2" xfId="1513" xr:uid="{00000000-0005-0000-0000-00009C150000}"/>
    <cellStyle name="Heading1 39 3 3" xfId="1745" xr:uid="{00000000-0005-0000-0000-00009D150000}"/>
    <cellStyle name="Heading1 39 3 4" xfId="2073" xr:uid="{00000000-0005-0000-0000-00009E150000}"/>
    <cellStyle name="Heading1 39 3 5" xfId="3200" xr:uid="{00000000-0005-0000-0000-00009F150000}"/>
    <cellStyle name="Heading1 39 3 6" xfId="3595" xr:uid="{00000000-0005-0000-0000-0000A0150000}"/>
    <cellStyle name="Heading1 39 3 7" xfId="4478" xr:uid="{00000000-0005-0000-0000-0000A1150000}"/>
    <cellStyle name="Heading1 39 4" xfId="1130" xr:uid="{00000000-0005-0000-0000-0000A2150000}"/>
    <cellStyle name="Heading1 39 4 2" xfId="1553" xr:uid="{00000000-0005-0000-0000-0000A3150000}"/>
    <cellStyle name="Heading1 39 4 3" xfId="1784" xr:uid="{00000000-0005-0000-0000-0000A4150000}"/>
    <cellStyle name="Heading1 39 4 4" xfId="2112" xr:uid="{00000000-0005-0000-0000-0000A5150000}"/>
    <cellStyle name="Heading1 39 4 5" xfId="3239" xr:uid="{00000000-0005-0000-0000-0000A6150000}"/>
    <cellStyle name="Heading1 39 4 6" xfId="2771" xr:uid="{00000000-0005-0000-0000-0000A7150000}"/>
    <cellStyle name="Heading1 39 4 7" xfId="2574" xr:uid="{00000000-0005-0000-0000-0000A8150000}"/>
    <cellStyle name="Heading1 4" xfId="154" xr:uid="{00000000-0005-0000-0000-0000A9150000}"/>
    <cellStyle name="Heading1 40" xfId="810" xr:uid="{00000000-0005-0000-0000-0000AA150000}"/>
    <cellStyle name="Heading1 40 2" xfId="1067" xr:uid="{00000000-0005-0000-0000-0000AB150000}"/>
    <cellStyle name="Heading1 40 2 2" xfId="1492" xr:uid="{00000000-0005-0000-0000-0000AC150000}"/>
    <cellStyle name="Heading1 40 2 3" xfId="1725" xr:uid="{00000000-0005-0000-0000-0000AD150000}"/>
    <cellStyle name="Heading1 40 2 4" xfId="2053" xr:uid="{00000000-0005-0000-0000-0000AE150000}"/>
    <cellStyle name="Heading1 40 2 5" xfId="3177" xr:uid="{00000000-0005-0000-0000-0000AF150000}"/>
    <cellStyle name="Heading1 40 2 6" xfId="2865" xr:uid="{00000000-0005-0000-0000-0000B0150000}"/>
    <cellStyle name="Heading1 40 2 7" xfId="2849" xr:uid="{00000000-0005-0000-0000-0000B1150000}"/>
    <cellStyle name="Heading1 40 3" xfId="1111" xr:uid="{00000000-0005-0000-0000-0000B2150000}"/>
    <cellStyle name="Heading1 40 3 2" xfId="1534" xr:uid="{00000000-0005-0000-0000-0000B3150000}"/>
    <cellStyle name="Heading1 40 3 3" xfId="1766" xr:uid="{00000000-0005-0000-0000-0000B4150000}"/>
    <cellStyle name="Heading1 40 3 4" xfId="2094" xr:uid="{00000000-0005-0000-0000-0000B5150000}"/>
    <cellStyle name="Heading1 40 3 5" xfId="3221" xr:uid="{00000000-0005-0000-0000-0000B6150000}"/>
    <cellStyle name="Heading1 40 3 6" xfId="3399" xr:uid="{00000000-0005-0000-0000-0000B7150000}"/>
    <cellStyle name="Heading1 40 3 7" xfId="2514" xr:uid="{00000000-0005-0000-0000-0000B8150000}"/>
    <cellStyle name="Heading1 40 4" xfId="1147" xr:uid="{00000000-0005-0000-0000-0000B9150000}"/>
    <cellStyle name="Heading1 40 4 2" xfId="1570" xr:uid="{00000000-0005-0000-0000-0000BA150000}"/>
    <cellStyle name="Heading1 40 4 3" xfId="1801" xr:uid="{00000000-0005-0000-0000-0000BB150000}"/>
    <cellStyle name="Heading1 40 4 4" xfId="2129" xr:uid="{00000000-0005-0000-0000-0000BC150000}"/>
    <cellStyle name="Heading1 40 4 5" xfId="3256" xr:uid="{00000000-0005-0000-0000-0000BD150000}"/>
    <cellStyle name="Heading1 40 4 6" xfId="3491" xr:uid="{00000000-0005-0000-0000-0000BE150000}"/>
    <cellStyle name="Heading1 40 4 7" xfId="4395" xr:uid="{00000000-0005-0000-0000-0000BF150000}"/>
    <cellStyle name="Heading1 41" xfId="5799" xr:uid="{00000000-0005-0000-0000-0000C0150000}"/>
    <cellStyle name="Heading1 42" xfId="5789" xr:uid="{00000000-0005-0000-0000-0000C1150000}"/>
    <cellStyle name="Heading1 43" xfId="5793" xr:uid="{00000000-0005-0000-0000-0000C2150000}"/>
    <cellStyle name="Heading1 44" xfId="5846" xr:uid="{00000000-0005-0000-0000-0000C3150000}"/>
    <cellStyle name="Heading1 45" xfId="6269" xr:uid="{00000000-0005-0000-0000-0000C4150000}"/>
    <cellStyle name="Heading1 46" xfId="6155" xr:uid="{00000000-0005-0000-0000-0000C5150000}"/>
    <cellStyle name="Heading1 47" xfId="6802" xr:uid="{00000000-0005-0000-0000-0000C6150000}"/>
    <cellStyle name="Heading1 48" xfId="6407" xr:uid="{00000000-0005-0000-0000-0000C7150000}"/>
    <cellStyle name="Heading1 49" xfId="6883" xr:uid="{00000000-0005-0000-0000-0000C8150000}"/>
    <cellStyle name="Heading1 5" xfId="295" xr:uid="{00000000-0005-0000-0000-0000C9150000}"/>
    <cellStyle name="Heading1 50" xfId="6621" xr:uid="{00000000-0005-0000-0000-0000CA150000}"/>
    <cellStyle name="Heading1 51" xfId="6731" xr:uid="{00000000-0005-0000-0000-0000CB150000}"/>
    <cellStyle name="Heading1 52" xfId="6803" xr:uid="{00000000-0005-0000-0000-0000CC150000}"/>
    <cellStyle name="Heading1 53" xfId="5972" xr:uid="{00000000-0005-0000-0000-0000CD150000}"/>
    <cellStyle name="Heading1 6" xfId="469" xr:uid="{00000000-0005-0000-0000-0000CE150000}"/>
    <cellStyle name="Heading1 7" xfId="458" xr:uid="{00000000-0005-0000-0000-0000CF150000}"/>
    <cellStyle name="Heading1 8" xfId="473" xr:uid="{00000000-0005-0000-0000-0000D0150000}"/>
    <cellStyle name="Heading1 9" xfId="479" xr:uid="{00000000-0005-0000-0000-0000D1150000}"/>
    <cellStyle name="Heading2" xfId="40" xr:uid="{00000000-0005-0000-0000-0000D2150000}"/>
    <cellStyle name="Heading2 10" xfId="501" xr:uid="{00000000-0005-0000-0000-0000D3150000}"/>
    <cellStyle name="Heading2 11" xfId="509" xr:uid="{00000000-0005-0000-0000-0000D4150000}"/>
    <cellStyle name="Heading2 12" xfId="518" xr:uid="{00000000-0005-0000-0000-0000D5150000}"/>
    <cellStyle name="Heading2 13" xfId="527" xr:uid="{00000000-0005-0000-0000-0000D6150000}"/>
    <cellStyle name="Heading2 14" xfId="536" xr:uid="{00000000-0005-0000-0000-0000D7150000}"/>
    <cellStyle name="Heading2 15" xfId="545" xr:uid="{00000000-0005-0000-0000-0000D8150000}"/>
    <cellStyle name="Heading2 16" xfId="554" xr:uid="{00000000-0005-0000-0000-0000D9150000}"/>
    <cellStyle name="Heading2 17" xfId="563" xr:uid="{00000000-0005-0000-0000-0000DA150000}"/>
    <cellStyle name="Heading2 18" xfId="572" xr:uid="{00000000-0005-0000-0000-0000DB150000}"/>
    <cellStyle name="Heading2 19" xfId="581" xr:uid="{00000000-0005-0000-0000-0000DC150000}"/>
    <cellStyle name="Heading2 2" xfId="144" xr:uid="{00000000-0005-0000-0000-0000DD150000}"/>
    <cellStyle name="Heading2 2 10" xfId="1194" xr:uid="{00000000-0005-0000-0000-0000DE150000}"/>
    <cellStyle name="Heading2 2 11" xfId="1297" xr:uid="{00000000-0005-0000-0000-0000DF150000}"/>
    <cellStyle name="Heading2 2 12" xfId="1848" xr:uid="{00000000-0005-0000-0000-0000E0150000}"/>
    <cellStyle name="Heading2 2 13" xfId="2569" xr:uid="{00000000-0005-0000-0000-0000E1150000}"/>
    <cellStyle name="Heading2 2 14" xfId="2851" xr:uid="{00000000-0005-0000-0000-0000E2150000}"/>
    <cellStyle name="Heading2 2 15" xfId="2888" xr:uid="{00000000-0005-0000-0000-0000E3150000}"/>
    <cellStyle name="Heading2 2 2" xfId="400" xr:uid="{00000000-0005-0000-0000-0000E4150000}"/>
    <cellStyle name="Heading2 2 3" xfId="799" xr:uid="{00000000-0005-0000-0000-0000E5150000}"/>
    <cellStyle name="Heading2 2 4" xfId="844" xr:uid="{00000000-0005-0000-0000-0000E6150000}"/>
    <cellStyle name="Heading2 2 5" xfId="861" xr:uid="{00000000-0005-0000-0000-0000E7150000}"/>
    <cellStyle name="Heading2 2 6" xfId="385" xr:uid="{00000000-0005-0000-0000-0000E8150000}"/>
    <cellStyle name="Heading2 2 7" xfId="924" xr:uid="{00000000-0005-0000-0000-0000E9150000}"/>
    <cellStyle name="Heading2 2 8" xfId="1016" xr:uid="{00000000-0005-0000-0000-0000EA150000}"/>
    <cellStyle name="Heading2 2 9" xfId="1033" xr:uid="{00000000-0005-0000-0000-0000EB150000}"/>
    <cellStyle name="Heading2 20" xfId="590" xr:uid="{00000000-0005-0000-0000-0000EC150000}"/>
    <cellStyle name="Heading2 21" xfId="599" xr:uid="{00000000-0005-0000-0000-0000ED150000}"/>
    <cellStyle name="Heading2 22" xfId="608" xr:uid="{00000000-0005-0000-0000-0000EE150000}"/>
    <cellStyle name="Heading2 23" xfId="617" xr:uid="{00000000-0005-0000-0000-0000EF150000}"/>
    <cellStyle name="Heading2 24" xfId="626" xr:uid="{00000000-0005-0000-0000-0000F0150000}"/>
    <cellStyle name="Heading2 25" xfId="635" xr:uid="{00000000-0005-0000-0000-0000F1150000}"/>
    <cellStyle name="Heading2 26" xfId="644" xr:uid="{00000000-0005-0000-0000-0000F2150000}"/>
    <cellStyle name="Heading2 27" xfId="652" xr:uid="{00000000-0005-0000-0000-0000F3150000}"/>
    <cellStyle name="Heading2 28" xfId="661" xr:uid="{00000000-0005-0000-0000-0000F4150000}"/>
    <cellStyle name="Heading2 29" xfId="670" xr:uid="{00000000-0005-0000-0000-0000F5150000}"/>
    <cellStyle name="Heading2 3" xfId="158" xr:uid="{00000000-0005-0000-0000-0000F6150000}"/>
    <cellStyle name="Heading2 3 2" xfId="464" xr:uid="{00000000-0005-0000-0000-0000F7150000}"/>
    <cellStyle name="Heading2 3 3" xfId="795" xr:uid="{00000000-0005-0000-0000-0000F8150000}"/>
    <cellStyle name="Heading2 3 4" xfId="840" xr:uid="{00000000-0005-0000-0000-0000F9150000}"/>
    <cellStyle name="Heading2 3 5" xfId="837" xr:uid="{00000000-0005-0000-0000-0000FA150000}"/>
    <cellStyle name="Heading2 3 6" xfId="962" xr:uid="{00000000-0005-0000-0000-0000FB150000}"/>
    <cellStyle name="Heading2 3 6 2" xfId="1396" xr:uid="{00000000-0005-0000-0000-0000FC150000}"/>
    <cellStyle name="Heading2 3 6 3" xfId="1633" xr:uid="{00000000-0005-0000-0000-0000FD150000}"/>
    <cellStyle name="Heading2 3 6 4" xfId="1961" xr:uid="{00000000-0005-0000-0000-0000FE150000}"/>
    <cellStyle name="Heading2 3 6 5" xfId="3076" xr:uid="{00000000-0005-0000-0000-0000FF150000}"/>
    <cellStyle name="Heading2 3 6 6" xfId="2686" xr:uid="{00000000-0005-0000-0000-000000160000}"/>
    <cellStyle name="Heading2 3 6 7" xfId="3055" xr:uid="{00000000-0005-0000-0000-000001160000}"/>
    <cellStyle name="Heading2 3 7" xfId="1000" xr:uid="{00000000-0005-0000-0000-000002160000}"/>
    <cellStyle name="Heading2 3 7 2" xfId="1430" xr:uid="{00000000-0005-0000-0000-000003160000}"/>
    <cellStyle name="Heading2 3 7 3" xfId="1667" xr:uid="{00000000-0005-0000-0000-000004160000}"/>
    <cellStyle name="Heading2 3 7 4" xfId="1995" xr:uid="{00000000-0005-0000-0000-000005160000}"/>
    <cellStyle name="Heading2 3 7 5" xfId="3113" xr:uid="{00000000-0005-0000-0000-000006160000}"/>
    <cellStyle name="Heading2 3 7 6" xfId="2823" xr:uid="{00000000-0005-0000-0000-000007160000}"/>
    <cellStyle name="Heading2 3 7 7" xfId="3391" xr:uid="{00000000-0005-0000-0000-000008160000}"/>
    <cellStyle name="Heading2 3 8" xfId="982" xr:uid="{00000000-0005-0000-0000-000009160000}"/>
    <cellStyle name="Heading2 3 8 2" xfId="1414" xr:uid="{00000000-0005-0000-0000-00000A160000}"/>
    <cellStyle name="Heading2 3 8 3" xfId="1651" xr:uid="{00000000-0005-0000-0000-00000B160000}"/>
    <cellStyle name="Heading2 3 8 4" xfId="1979" xr:uid="{00000000-0005-0000-0000-00000C160000}"/>
    <cellStyle name="Heading2 3 8 5" xfId="3096" xr:uid="{00000000-0005-0000-0000-00000D160000}"/>
    <cellStyle name="Heading2 3 8 6" xfId="3546" xr:uid="{00000000-0005-0000-0000-00000E160000}"/>
    <cellStyle name="Heading2 3 8 7" xfId="4444" xr:uid="{00000000-0005-0000-0000-00000F160000}"/>
    <cellStyle name="Heading2 30" xfId="679" xr:uid="{00000000-0005-0000-0000-000010160000}"/>
    <cellStyle name="Heading2 31" xfId="688" xr:uid="{00000000-0005-0000-0000-000011160000}"/>
    <cellStyle name="Heading2 32" xfId="697" xr:uid="{00000000-0005-0000-0000-000012160000}"/>
    <cellStyle name="Heading2 33" xfId="706" xr:uid="{00000000-0005-0000-0000-000013160000}"/>
    <cellStyle name="Heading2 34" xfId="715" xr:uid="{00000000-0005-0000-0000-000014160000}"/>
    <cellStyle name="Heading2 35" xfId="724" xr:uid="{00000000-0005-0000-0000-000015160000}"/>
    <cellStyle name="Heading2 36" xfId="733" xr:uid="{00000000-0005-0000-0000-000016160000}"/>
    <cellStyle name="Heading2 37" xfId="742" xr:uid="{00000000-0005-0000-0000-000017160000}"/>
    <cellStyle name="Heading2 38" xfId="750" xr:uid="{00000000-0005-0000-0000-000018160000}"/>
    <cellStyle name="Heading2 39" xfId="778" xr:uid="{00000000-0005-0000-0000-000019160000}"/>
    <cellStyle name="Heading2 39 2" xfId="1048" xr:uid="{00000000-0005-0000-0000-00001A160000}"/>
    <cellStyle name="Heading2 39 2 2" xfId="1472" xr:uid="{00000000-0005-0000-0000-00001B160000}"/>
    <cellStyle name="Heading2 39 2 3" xfId="1705" xr:uid="{00000000-0005-0000-0000-00001C160000}"/>
    <cellStyle name="Heading2 39 2 4" xfId="2033" xr:uid="{00000000-0005-0000-0000-00001D160000}"/>
    <cellStyle name="Heading2 39 2 5" xfId="3157" xr:uid="{00000000-0005-0000-0000-00001E160000}"/>
    <cellStyle name="Heading2 39 2 6" xfId="2897" xr:uid="{00000000-0005-0000-0000-00001F160000}"/>
    <cellStyle name="Heading2 39 2 7" xfId="2983" xr:uid="{00000000-0005-0000-0000-000020160000}"/>
    <cellStyle name="Heading2 39 3" xfId="1091" xr:uid="{00000000-0005-0000-0000-000021160000}"/>
    <cellStyle name="Heading2 39 3 2" xfId="1514" xr:uid="{00000000-0005-0000-0000-000022160000}"/>
    <cellStyle name="Heading2 39 3 3" xfId="1746" xr:uid="{00000000-0005-0000-0000-000023160000}"/>
    <cellStyle name="Heading2 39 3 4" xfId="2074" xr:uid="{00000000-0005-0000-0000-000024160000}"/>
    <cellStyle name="Heading2 39 3 5" xfId="3201" xr:uid="{00000000-0005-0000-0000-000025160000}"/>
    <cellStyle name="Heading2 39 3 6" xfId="3992" xr:uid="{00000000-0005-0000-0000-000026160000}"/>
    <cellStyle name="Heading2 39 3 7" xfId="4811" xr:uid="{00000000-0005-0000-0000-000027160000}"/>
    <cellStyle name="Heading2 39 4" xfId="1131" xr:uid="{00000000-0005-0000-0000-000028160000}"/>
    <cellStyle name="Heading2 39 4 2" xfId="1554" xr:uid="{00000000-0005-0000-0000-000029160000}"/>
    <cellStyle name="Heading2 39 4 3" xfId="1785" xr:uid="{00000000-0005-0000-0000-00002A160000}"/>
    <cellStyle name="Heading2 39 4 4" xfId="2113" xr:uid="{00000000-0005-0000-0000-00002B160000}"/>
    <cellStyle name="Heading2 39 4 5" xfId="3240" xr:uid="{00000000-0005-0000-0000-00002C160000}"/>
    <cellStyle name="Heading2 39 4 6" xfId="2766" xr:uid="{00000000-0005-0000-0000-00002D160000}"/>
    <cellStyle name="Heading2 39 4 7" xfId="2576" xr:uid="{00000000-0005-0000-0000-00002E160000}"/>
    <cellStyle name="Heading2 4" xfId="152" xr:uid="{00000000-0005-0000-0000-00002F160000}"/>
    <cellStyle name="Heading2 40" xfId="811" xr:uid="{00000000-0005-0000-0000-000030160000}"/>
    <cellStyle name="Heading2 40 2" xfId="1068" xr:uid="{00000000-0005-0000-0000-000031160000}"/>
    <cellStyle name="Heading2 40 2 2" xfId="1493" xr:uid="{00000000-0005-0000-0000-000032160000}"/>
    <cellStyle name="Heading2 40 2 3" xfId="1726" xr:uid="{00000000-0005-0000-0000-000033160000}"/>
    <cellStyle name="Heading2 40 2 4" xfId="2054" xr:uid="{00000000-0005-0000-0000-000034160000}"/>
    <cellStyle name="Heading2 40 2 5" xfId="3178" xr:uid="{00000000-0005-0000-0000-000035160000}"/>
    <cellStyle name="Heading2 40 2 6" xfId="2857" xr:uid="{00000000-0005-0000-0000-000036160000}"/>
    <cellStyle name="Heading2 40 2 7" xfId="3482" xr:uid="{00000000-0005-0000-0000-000037160000}"/>
    <cellStyle name="Heading2 40 3" xfId="1112" xr:uid="{00000000-0005-0000-0000-000038160000}"/>
    <cellStyle name="Heading2 40 3 2" xfId="1535" xr:uid="{00000000-0005-0000-0000-000039160000}"/>
    <cellStyle name="Heading2 40 3 3" xfId="1767" xr:uid="{00000000-0005-0000-0000-00003A160000}"/>
    <cellStyle name="Heading2 40 3 4" xfId="2095" xr:uid="{00000000-0005-0000-0000-00003B160000}"/>
    <cellStyle name="Heading2 40 3 5" xfId="3222" xr:uid="{00000000-0005-0000-0000-00003C160000}"/>
    <cellStyle name="Heading2 40 3 6" xfId="3295" xr:uid="{00000000-0005-0000-0000-00003D160000}"/>
    <cellStyle name="Heading2 40 3 7" xfId="2850" xr:uid="{00000000-0005-0000-0000-00003E160000}"/>
    <cellStyle name="Heading2 40 4" xfId="1148" xr:uid="{00000000-0005-0000-0000-00003F160000}"/>
    <cellStyle name="Heading2 40 4 2" xfId="1571" xr:uid="{00000000-0005-0000-0000-000040160000}"/>
    <cellStyle name="Heading2 40 4 3" xfId="1802" xr:uid="{00000000-0005-0000-0000-000041160000}"/>
    <cellStyle name="Heading2 40 4 4" xfId="2130" xr:uid="{00000000-0005-0000-0000-000042160000}"/>
    <cellStyle name="Heading2 40 4 5" xfId="3257" xr:uid="{00000000-0005-0000-0000-000043160000}"/>
    <cellStyle name="Heading2 40 4 6" xfId="3932" xr:uid="{00000000-0005-0000-0000-000044160000}"/>
    <cellStyle name="Heading2 40 4 7" xfId="4764" xr:uid="{00000000-0005-0000-0000-000045160000}"/>
    <cellStyle name="Heading2 41" xfId="5800" xr:uid="{00000000-0005-0000-0000-000046160000}"/>
    <cellStyle name="Heading2 42" xfId="5788" xr:uid="{00000000-0005-0000-0000-000047160000}"/>
    <cellStyle name="Heading2 43" xfId="5797" xr:uid="{00000000-0005-0000-0000-000048160000}"/>
    <cellStyle name="Heading2 44" xfId="5847" xr:uid="{00000000-0005-0000-0000-000049160000}"/>
    <cellStyle name="Heading2 45" xfId="6161" xr:uid="{00000000-0005-0000-0000-00004A160000}"/>
    <cellStyle name="Heading2 46" xfId="6675" xr:uid="{00000000-0005-0000-0000-00004B160000}"/>
    <cellStyle name="Heading2 47" xfId="6075" xr:uid="{00000000-0005-0000-0000-00004C160000}"/>
    <cellStyle name="Heading2 48" xfId="6186" xr:uid="{00000000-0005-0000-0000-00004D160000}"/>
    <cellStyle name="Heading2 49" xfId="6589" xr:uid="{00000000-0005-0000-0000-00004E160000}"/>
    <cellStyle name="Heading2 5" xfId="297" xr:uid="{00000000-0005-0000-0000-00004F160000}"/>
    <cellStyle name="Heading2 50" xfId="6714" xr:uid="{00000000-0005-0000-0000-000050160000}"/>
    <cellStyle name="Heading2 51" xfId="6386" xr:uid="{00000000-0005-0000-0000-000051160000}"/>
    <cellStyle name="Heading2 52" xfId="5878" xr:uid="{00000000-0005-0000-0000-000052160000}"/>
    <cellStyle name="Heading2 53" xfId="6296" xr:uid="{00000000-0005-0000-0000-000053160000}"/>
    <cellStyle name="Heading2 6" xfId="472" xr:uid="{00000000-0005-0000-0000-000054160000}"/>
    <cellStyle name="Heading2 7" xfId="478" xr:uid="{00000000-0005-0000-0000-000055160000}"/>
    <cellStyle name="Heading2 8" xfId="485" xr:uid="{00000000-0005-0000-0000-000056160000}"/>
    <cellStyle name="Heading2 9" xfId="493" xr:uid="{00000000-0005-0000-0000-000057160000}"/>
    <cellStyle name="Hyperlink 2" xfId="8272" xr:uid="{00000000-0005-0000-0000-000058160000}"/>
    <cellStyle name="Hyperlink 2 2" xfId="299" xr:uid="{00000000-0005-0000-0000-000059160000}"/>
    <cellStyle name="Hyperlink 2 3" xfId="300" xr:uid="{00000000-0005-0000-0000-00005A160000}"/>
    <cellStyle name="Input [yellow]" xfId="302" xr:uid="{00000000-0005-0000-0000-00005B160000}"/>
    <cellStyle name="Input [yellow] 10" xfId="1333" xr:uid="{00000000-0005-0000-0000-00005C160000}"/>
    <cellStyle name="Input [yellow] 10 10" xfId="7803" xr:uid="{00000000-0005-0000-0000-00005D160000}"/>
    <cellStyle name="Input [yellow] 10 11" xfId="7906" xr:uid="{00000000-0005-0000-0000-00005E160000}"/>
    <cellStyle name="Input [yellow] 10 2" xfId="7297" xr:uid="{00000000-0005-0000-0000-00005F160000}"/>
    <cellStyle name="Input [yellow] 10 2 2" xfId="8017" xr:uid="{00000000-0005-0000-0000-000060160000}"/>
    <cellStyle name="Input [yellow] 10 2 3" xfId="7876" xr:uid="{00000000-0005-0000-0000-000061160000}"/>
    <cellStyle name="Input [yellow] 10 3" xfId="7468" xr:uid="{00000000-0005-0000-0000-000062160000}"/>
    <cellStyle name="Input [yellow] 10 3 2" xfId="8098" xr:uid="{00000000-0005-0000-0000-000063160000}"/>
    <cellStyle name="Input [yellow] 10 3 3" xfId="8183" xr:uid="{00000000-0005-0000-0000-000064160000}"/>
    <cellStyle name="Input [yellow] 10 4" xfId="7193" xr:uid="{00000000-0005-0000-0000-000065160000}"/>
    <cellStyle name="Input [yellow] 10 4 2" xfId="7986" xr:uid="{00000000-0005-0000-0000-000066160000}"/>
    <cellStyle name="Input [yellow] 10 4 3" xfId="7850" xr:uid="{00000000-0005-0000-0000-000067160000}"/>
    <cellStyle name="Input [yellow] 10 5" xfId="7319" xr:uid="{00000000-0005-0000-0000-000068160000}"/>
    <cellStyle name="Input [yellow] 10 5 2" xfId="8025" xr:uid="{00000000-0005-0000-0000-000069160000}"/>
    <cellStyle name="Input [yellow] 10 5 3" xfId="7890" xr:uid="{00000000-0005-0000-0000-00006A160000}"/>
    <cellStyle name="Input [yellow] 10 6" xfId="7282" xr:uid="{00000000-0005-0000-0000-00006B160000}"/>
    <cellStyle name="Input [yellow] 10 6 2" xfId="8009" xr:uid="{00000000-0005-0000-0000-00006C160000}"/>
    <cellStyle name="Input [yellow] 10 6 3" xfId="7846" xr:uid="{00000000-0005-0000-0000-00006D160000}"/>
    <cellStyle name="Input [yellow] 10 7" xfId="7476" xr:uid="{00000000-0005-0000-0000-00006E160000}"/>
    <cellStyle name="Input [yellow] 10 7 2" xfId="8100" xr:uid="{00000000-0005-0000-0000-00006F160000}"/>
    <cellStyle name="Input [yellow] 10 7 3" xfId="8185" xr:uid="{00000000-0005-0000-0000-000070160000}"/>
    <cellStyle name="Input [yellow] 10 8" xfId="7486" xr:uid="{00000000-0005-0000-0000-000071160000}"/>
    <cellStyle name="Input [yellow] 10 8 2" xfId="8103" xr:uid="{00000000-0005-0000-0000-000072160000}"/>
    <cellStyle name="Input [yellow] 10 8 3" xfId="8188" xr:uid="{00000000-0005-0000-0000-000073160000}"/>
    <cellStyle name="Input [yellow] 10 9" xfId="7433" xr:uid="{00000000-0005-0000-0000-000074160000}"/>
    <cellStyle name="Input [yellow] 10 9 2" xfId="8084" xr:uid="{00000000-0005-0000-0000-000075160000}"/>
    <cellStyle name="Input [yellow] 10 9 3" xfId="8169" xr:uid="{00000000-0005-0000-0000-000076160000}"/>
    <cellStyle name="Input [yellow] 11" xfId="1849" xr:uid="{00000000-0005-0000-0000-000077160000}"/>
    <cellStyle name="Input [yellow] 11 10" xfId="7824" xr:uid="{00000000-0005-0000-0000-000078160000}"/>
    <cellStyle name="Input [yellow] 11 11" xfId="7731" xr:uid="{00000000-0005-0000-0000-000079160000}"/>
    <cellStyle name="Input [yellow] 11 2" xfId="7310" xr:uid="{00000000-0005-0000-0000-00007A160000}"/>
    <cellStyle name="Input [yellow] 11 2 2" xfId="8022" xr:uid="{00000000-0005-0000-0000-00007B160000}"/>
    <cellStyle name="Input [yellow] 11 2 3" xfId="7909" xr:uid="{00000000-0005-0000-0000-00007C160000}"/>
    <cellStyle name="Input [yellow] 11 3" xfId="7512" xr:uid="{00000000-0005-0000-0000-00007D160000}"/>
    <cellStyle name="Input [yellow] 11 3 2" xfId="8110" xr:uid="{00000000-0005-0000-0000-00007E160000}"/>
    <cellStyle name="Input [yellow] 11 3 3" xfId="8195" xr:uid="{00000000-0005-0000-0000-00007F160000}"/>
    <cellStyle name="Input [yellow] 11 4" xfId="7401" xr:uid="{00000000-0005-0000-0000-000080160000}"/>
    <cellStyle name="Input [yellow] 11 4 2" xfId="8071" xr:uid="{00000000-0005-0000-0000-000081160000}"/>
    <cellStyle name="Input [yellow] 11 4 3" xfId="8157" xr:uid="{00000000-0005-0000-0000-000082160000}"/>
    <cellStyle name="Input [yellow] 11 5" xfId="7324" xr:uid="{00000000-0005-0000-0000-000083160000}"/>
    <cellStyle name="Input [yellow] 11 5 2" xfId="8028" xr:uid="{00000000-0005-0000-0000-000084160000}"/>
    <cellStyle name="Input [yellow] 11 5 3" xfId="7875" xr:uid="{00000000-0005-0000-0000-000085160000}"/>
    <cellStyle name="Input [yellow] 11 6" xfId="7333" xr:uid="{00000000-0005-0000-0000-000086160000}"/>
    <cellStyle name="Input [yellow] 11 6 2" xfId="8032" xr:uid="{00000000-0005-0000-0000-000087160000}"/>
    <cellStyle name="Input [yellow] 11 6 3" xfId="7961" xr:uid="{00000000-0005-0000-0000-000088160000}"/>
    <cellStyle name="Input [yellow] 11 7" xfId="7361" xr:uid="{00000000-0005-0000-0000-000089160000}"/>
    <cellStyle name="Input [yellow] 11 7 2" xfId="8042" xr:uid="{00000000-0005-0000-0000-00008A160000}"/>
    <cellStyle name="Input [yellow] 11 7 3" xfId="8128" xr:uid="{00000000-0005-0000-0000-00008B160000}"/>
    <cellStyle name="Input [yellow] 11 8" xfId="7505" xr:uid="{00000000-0005-0000-0000-00008C160000}"/>
    <cellStyle name="Input [yellow] 11 8 2" xfId="8108" xr:uid="{00000000-0005-0000-0000-00008D160000}"/>
    <cellStyle name="Input [yellow] 11 8 3" xfId="8193" xr:uid="{00000000-0005-0000-0000-00008E160000}"/>
    <cellStyle name="Input [yellow] 11 9" xfId="7452" xr:uid="{00000000-0005-0000-0000-00008F160000}"/>
    <cellStyle name="Input [yellow] 11 9 2" xfId="8092" xr:uid="{00000000-0005-0000-0000-000090160000}"/>
    <cellStyle name="Input [yellow] 11 9 3" xfId="8177" xr:uid="{00000000-0005-0000-0000-000091160000}"/>
    <cellStyle name="Input [yellow] 12" xfId="2573" xr:uid="{00000000-0005-0000-0000-000092160000}"/>
    <cellStyle name="Input [yellow] 12 10" xfId="7841" xr:uid="{00000000-0005-0000-0000-000093160000}"/>
    <cellStyle name="Input [yellow] 12 11" xfId="7928" xr:uid="{00000000-0005-0000-0000-000094160000}"/>
    <cellStyle name="Input [yellow] 12 2" xfId="7335" xr:uid="{00000000-0005-0000-0000-000095160000}"/>
    <cellStyle name="Input [yellow] 12 2 2" xfId="8034" xr:uid="{00000000-0005-0000-0000-000096160000}"/>
    <cellStyle name="Input [yellow] 12 2 3" xfId="7936" xr:uid="{00000000-0005-0000-0000-000097160000}"/>
    <cellStyle name="Input [yellow] 12 3" xfId="7240" xr:uid="{00000000-0005-0000-0000-000098160000}"/>
    <cellStyle name="Input [yellow] 12 3 2" xfId="7998" xr:uid="{00000000-0005-0000-0000-000099160000}"/>
    <cellStyle name="Input [yellow] 12 3 3" xfId="7897" xr:uid="{00000000-0005-0000-0000-00009A160000}"/>
    <cellStyle name="Input [yellow] 12 4" xfId="7394" xr:uid="{00000000-0005-0000-0000-00009B160000}"/>
    <cellStyle name="Input [yellow] 12 4 2" xfId="8066" xr:uid="{00000000-0005-0000-0000-00009C160000}"/>
    <cellStyle name="Input [yellow] 12 4 3" xfId="8152" xr:uid="{00000000-0005-0000-0000-00009D160000}"/>
    <cellStyle name="Input [yellow] 12 5" xfId="7322" xr:uid="{00000000-0005-0000-0000-00009E160000}"/>
    <cellStyle name="Input [yellow] 12 5 2" xfId="8027" xr:uid="{00000000-0005-0000-0000-00009F160000}"/>
    <cellStyle name="Input [yellow] 12 5 3" xfId="7847" xr:uid="{00000000-0005-0000-0000-0000A0160000}"/>
    <cellStyle name="Input [yellow] 12 6" xfId="7400" xr:uid="{00000000-0005-0000-0000-0000A1160000}"/>
    <cellStyle name="Input [yellow] 12 6 2" xfId="8070" xr:uid="{00000000-0005-0000-0000-0000A2160000}"/>
    <cellStyle name="Input [yellow] 12 6 3" xfId="8156" xr:uid="{00000000-0005-0000-0000-0000A3160000}"/>
    <cellStyle name="Input [yellow] 12 7" xfId="7229" xr:uid="{00000000-0005-0000-0000-0000A4160000}"/>
    <cellStyle name="Input [yellow] 12 7 2" xfId="7995" xr:uid="{00000000-0005-0000-0000-0000A5160000}"/>
    <cellStyle name="Input [yellow] 12 7 3" xfId="7839" xr:uid="{00000000-0005-0000-0000-0000A6160000}"/>
    <cellStyle name="Input [yellow] 12 8" xfId="7281" xr:uid="{00000000-0005-0000-0000-0000A7160000}"/>
    <cellStyle name="Input [yellow] 12 8 2" xfId="8008" xr:uid="{00000000-0005-0000-0000-0000A8160000}"/>
    <cellStyle name="Input [yellow] 12 8 3" xfId="7843" xr:uid="{00000000-0005-0000-0000-0000A9160000}"/>
    <cellStyle name="Input [yellow] 12 9" xfId="7368" xr:uid="{00000000-0005-0000-0000-0000AA160000}"/>
    <cellStyle name="Input [yellow] 12 9 2" xfId="8047" xr:uid="{00000000-0005-0000-0000-0000AB160000}"/>
    <cellStyle name="Input [yellow] 12 9 3" xfId="8133" xr:uid="{00000000-0005-0000-0000-0000AC160000}"/>
    <cellStyle name="Input [yellow] 13" xfId="3608" xr:uid="{00000000-0005-0000-0000-0000AD160000}"/>
    <cellStyle name="Input [yellow] 13 10" xfId="7880" xr:uid="{00000000-0005-0000-0000-0000AE160000}"/>
    <cellStyle name="Input [yellow] 13 11" xfId="7946" xr:uid="{00000000-0005-0000-0000-0000AF160000}"/>
    <cellStyle name="Input [yellow] 13 2" xfId="7381" xr:uid="{00000000-0005-0000-0000-0000B0160000}"/>
    <cellStyle name="Input [yellow] 13 2 2" xfId="8057" xr:uid="{00000000-0005-0000-0000-0000B1160000}"/>
    <cellStyle name="Input [yellow] 13 2 3" xfId="8143" xr:uid="{00000000-0005-0000-0000-0000B2160000}"/>
    <cellStyle name="Input [yellow] 13 3" xfId="7424" xr:uid="{00000000-0005-0000-0000-0000B3160000}"/>
    <cellStyle name="Input [yellow] 13 3 2" xfId="8078" xr:uid="{00000000-0005-0000-0000-0000B4160000}"/>
    <cellStyle name="Input [yellow] 13 3 3" xfId="8164" xr:uid="{00000000-0005-0000-0000-0000B5160000}"/>
    <cellStyle name="Input [yellow] 13 4" xfId="7326" xr:uid="{00000000-0005-0000-0000-0000B6160000}"/>
    <cellStyle name="Input [yellow] 13 4 2" xfId="8029" xr:uid="{00000000-0005-0000-0000-0000B7160000}"/>
    <cellStyle name="Input [yellow] 13 4 3" xfId="7905" xr:uid="{00000000-0005-0000-0000-0000B8160000}"/>
    <cellStyle name="Input [yellow] 13 5" xfId="7431" xr:uid="{00000000-0005-0000-0000-0000B9160000}"/>
    <cellStyle name="Input [yellow] 13 5 2" xfId="8082" xr:uid="{00000000-0005-0000-0000-0000BA160000}"/>
    <cellStyle name="Input [yellow] 13 5 3" xfId="8167" xr:uid="{00000000-0005-0000-0000-0000BB160000}"/>
    <cellStyle name="Input [yellow] 13 6" xfId="7382" xr:uid="{00000000-0005-0000-0000-0000BC160000}"/>
    <cellStyle name="Input [yellow] 13 6 2" xfId="8058" xr:uid="{00000000-0005-0000-0000-0000BD160000}"/>
    <cellStyle name="Input [yellow] 13 6 3" xfId="8144" xr:uid="{00000000-0005-0000-0000-0000BE160000}"/>
    <cellStyle name="Input [yellow] 13 7" xfId="7556" xr:uid="{00000000-0005-0000-0000-0000BF160000}"/>
    <cellStyle name="Input [yellow] 13 7 2" xfId="8118" xr:uid="{00000000-0005-0000-0000-0000C0160000}"/>
    <cellStyle name="Input [yellow] 13 7 3" xfId="8203" xr:uid="{00000000-0005-0000-0000-0000C1160000}"/>
    <cellStyle name="Input [yellow] 13 8" xfId="7501" xr:uid="{00000000-0005-0000-0000-0000C2160000}"/>
    <cellStyle name="Input [yellow] 13 8 2" xfId="8107" xr:uid="{00000000-0005-0000-0000-0000C3160000}"/>
    <cellStyle name="Input [yellow] 13 8 3" xfId="8192" xr:uid="{00000000-0005-0000-0000-0000C4160000}"/>
    <cellStyle name="Input [yellow] 13 9" xfId="7360" xr:uid="{00000000-0005-0000-0000-0000C5160000}"/>
    <cellStyle name="Input [yellow] 13 9 2" xfId="8041" xr:uid="{00000000-0005-0000-0000-0000C6160000}"/>
    <cellStyle name="Input [yellow] 13 9 3" xfId="8127" xr:uid="{00000000-0005-0000-0000-0000C7160000}"/>
    <cellStyle name="Input [yellow] 14" xfId="4486" xr:uid="{00000000-0005-0000-0000-0000C8160000}"/>
    <cellStyle name="Input [yellow] 14 10" xfId="7895" xr:uid="{00000000-0005-0000-0000-0000C9160000}"/>
    <cellStyle name="Input [yellow] 14 11" xfId="7861" xr:uid="{00000000-0005-0000-0000-0000CA160000}"/>
    <cellStyle name="Input [yellow] 14 2" xfId="7413" xr:uid="{00000000-0005-0000-0000-0000CB160000}"/>
    <cellStyle name="Input [yellow] 14 2 2" xfId="8074" xr:uid="{00000000-0005-0000-0000-0000CC160000}"/>
    <cellStyle name="Input [yellow] 14 2 3" xfId="8160" xr:uid="{00000000-0005-0000-0000-0000CD160000}"/>
    <cellStyle name="Input [yellow] 14 3" xfId="7379" xr:uid="{00000000-0005-0000-0000-0000CE160000}"/>
    <cellStyle name="Input [yellow] 14 3 2" xfId="8056" xr:uid="{00000000-0005-0000-0000-0000CF160000}"/>
    <cellStyle name="Input [yellow] 14 3 3" xfId="8142" xr:uid="{00000000-0005-0000-0000-0000D0160000}"/>
    <cellStyle name="Input [yellow] 14 4" xfId="7352" xr:uid="{00000000-0005-0000-0000-0000D1160000}"/>
    <cellStyle name="Input [yellow] 14 4 2" xfId="8038" xr:uid="{00000000-0005-0000-0000-0000D2160000}"/>
    <cellStyle name="Input [yellow] 14 4 3" xfId="8124" xr:uid="{00000000-0005-0000-0000-0000D3160000}"/>
    <cellStyle name="Input [yellow] 14 5" xfId="7266" xr:uid="{00000000-0005-0000-0000-0000D4160000}"/>
    <cellStyle name="Input [yellow] 14 5 2" xfId="8004" xr:uid="{00000000-0005-0000-0000-0000D5160000}"/>
    <cellStyle name="Input [yellow] 14 5 3" xfId="7913" xr:uid="{00000000-0005-0000-0000-0000D6160000}"/>
    <cellStyle name="Input [yellow] 14 6" xfId="7427" xr:uid="{00000000-0005-0000-0000-0000D7160000}"/>
    <cellStyle name="Input [yellow] 14 6 2" xfId="8080" xr:uid="{00000000-0005-0000-0000-0000D8160000}"/>
    <cellStyle name="Input [yellow] 14 6 3" xfId="8165" xr:uid="{00000000-0005-0000-0000-0000D9160000}"/>
    <cellStyle name="Input [yellow] 14 7" xfId="7227" xr:uid="{00000000-0005-0000-0000-0000DA160000}"/>
    <cellStyle name="Input [yellow] 14 7 2" xfId="7994" xr:uid="{00000000-0005-0000-0000-0000DB160000}"/>
    <cellStyle name="Input [yellow] 14 7 3" xfId="7907" xr:uid="{00000000-0005-0000-0000-0000DC160000}"/>
    <cellStyle name="Input [yellow] 14 8" xfId="7244" xr:uid="{00000000-0005-0000-0000-0000DD160000}"/>
    <cellStyle name="Input [yellow] 14 8 2" xfId="7999" xr:uid="{00000000-0005-0000-0000-0000DE160000}"/>
    <cellStyle name="Input [yellow] 14 8 3" xfId="7894" xr:uid="{00000000-0005-0000-0000-0000DF160000}"/>
    <cellStyle name="Input [yellow] 14 9" xfId="7231" xr:uid="{00000000-0005-0000-0000-0000E0160000}"/>
    <cellStyle name="Input [yellow] 14 9 2" xfId="7996" xr:uid="{00000000-0005-0000-0000-0000E1160000}"/>
    <cellStyle name="Input [yellow] 14 9 3" xfId="7787" xr:uid="{00000000-0005-0000-0000-0000E2160000}"/>
    <cellStyle name="Input [yellow] 15" xfId="5801" xr:uid="{00000000-0005-0000-0000-0000E3160000}"/>
    <cellStyle name="Input [yellow] 15 10" xfId="7916" xr:uid="{00000000-0005-0000-0000-0000E4160000}"/>
    <cellStyle name="Input [yellow] 15 11" xfId="7714" xr:uid="{00000000-0005-0000-0000-0000E5160000}"/>
    <cellStyle name="Input [yellow] 15 2" xfId="7461" xr:uid="{00000000-0005-0000-0000-0000E6160000}"/>
    <cellStyle name="Input [yellow] 15 2 2" xfId="8097" xr:uid="{00000000-0005-0000-0000-0000E7160000}"/>
    <cellStyle name="Input [yellow] 15 2 3" xfId="8182" xr:uid="{00000000-0005-0000-0000-0000E8160000}"/>
    <cellStyle name="Input [yellow] 15 3" xfId="7491" xr:uid="{00000000-0005-0000-0000-0000E9160000}"/>
    <cellStyle name="Input [yellow] 15 3 2" xfId="8104" xr:uid="{00000000-0005-0000-0000-0000EA160000}"/>
    <cellStyle name="Input [yellow] 15 3 3" xfId="8189" xr:uid="{00000000-0005-0000-0000-0000EB160000}"/>
    <cellStyle name="Input [yellow] 15 4" xfId="7356" xr:uid="{00000000-0005-0000-0000-0000EC160000}"/>
    <cellStyle name="Input [yellow] 15 4 2" xfId="8039" xr:uid="{00000000-0005-0000-0000-0000ED160000}"/>
    <cellStyle name="Input [yellow] 15 4 3" xfId="8125" xr:uid="{00000000-0005-0000-0000-0000EE160000}"/>
    <cellStyle name="Input [yellow] 15 5" xfId="7369" xr:uid="{00000000-0005-0000-0000-0000EF160000}"/>
    <cellStyle name="Input [yellow] 15 5 2" xfId="8048" xr:uid="{00000000-0005-0000-0000-0000F0160000}"/>
    <cellStyle name="Input [yellow] 15 5 3" xfId="8134" xr:uid="{00000000-0005-0000-0000-0000F1160000}"/>
    <cellStyle name="Input [yellow] 15 6" xfId="7385" xr:uid="{00000000-0005-0000-0000-0000F2160000}"/>
    <cellStyle name="Input [yellow] 15 6 2" xfId="8061" xr:uid="{00000000-0005-0000-0000-0000F3160000}"/>
    <cellStyle name="Input [yellow] 15 6 3" xfId="8147" xr:uid="{00000000-0005-0000-0000-0000F4160000}"/>
    <cellStyle name="Input [yellow] 15 7" xfId="7422" xr:uid="{00000000-0005-0000-0000-0000F5160000}"/>
    <cellStyle name="Input [yellow] 15 7 2" xfId="8077" xr:uid="{00000000-0005-0000-0000-0000F6160000}"/>
    <cellStyle name="Input [yellow] 15 7 3" xfId="8163" xr:uid="{00000000-0005-0000-0000-0000F7160000}"/>
    <cellStyle name="Input [yellow] 15 8" xfId="7334" xr:uid="{00000000-0005-0000-0000-0000F8160000}"/>
    <cellStyle name="Input [yellow] 15 8 2" xfId="8033" xr:uid="{00000000-0005-0000-0000-0000F9160000}"/>
    <cellStyle name="Input [yellow] 15 8 3" xfId="7968" xr:uid="{00000000-0005-0000-0000-0000FA160000}"/>
    <cellStyle name="Input [yellow] 15 9" xfId="7454" xr:uid="{00000000-0005-0000-0000-0000FB160000}"/>
    <cellStyle name="Input [yellow] 15 9 2" xfId="8093" xr:uid="{00000000-0005-0000-0000-0000FC160000}"/>
    <cellStyle name="Input [yellow] 15 9 3" xfId="8178" xr:uid="{00000000-0005-0000-0000-0000FD160000}"/>
    <cellStyle name="Input [yellow] 16" xfId="5787" xr:uid="{00000000-0005-0000-0000-0000FE160000}"/>
    <cellStyle name="Input [yellow] 16 10" xfId="7914" xr:uid="{00000000-0005-0000-0000-0000FF160000}"/>
    <cellStyle name="Input [yellow] 16 11" xfId="7892" xr:uid="{00000000-0005-0000-0000-000000170000}"/>
    <cellStyle name="Input [yellow] 16 2" xfId="7459" xr:uid="{00000000-0005-0000-0000-000001170000}"/>
    <cellStyle name="Input [yellow] 16 2 2" xfId="8095" xr:uid="{00000000-0005-0000-0000-000002170000}"/>
    <cellStyle name="Input [yellow] 16 2 3" xfId="8180" xr:uid="{00000000-0005-0000-0000-000003170000}"/>
    <cellStyle name="Input [yellow] 16 3" xfId="7435" xr:uid="{00000000-0005-0000-0000-000004170000}"/>
    <cellStyle name="Input [yellow] 16 3 2" xfId="8085" xr:uid="{00000000-0005-0000-0000-000005170000}"/>
    <cellStyle name="Input [yellow] 16 3 3" xfId="8170" xr:uid="{00000000-0005-0000-0000-000006170000}"/>
    <cellStyle name="Input [yellow] 16 4" xfId="7447" xr:uid="{00000000-0005-0000-0000-000007170000}"/>
    <cellStyle name="Input [yellow] 16 4 2" xfId="8089" xr:uid="{00000000-0005-0000-0000-000008170000}"/>
    <cellStyle name="Input [yellow] 16 4 3" xfId="8174" xr:uid="{00000000-0005-0000-0000-000009170000}"/>
    <cellStyle name="Input [yellow] 16 5" xfId="7388" xr:uid="{00000000-0005-0000-0000-00000A170000}"/>
    <cellStyle name="Input [yellow] 16 5 2" xfId="8063" xr:uid="{00000000-0005-0000-0000-00000B170000}"/>
    <cellStyle name="Input [yellow] 16 5 3" xfId="8149" xr:uid="{00000000-0005-0000-0000-00000C170000}"/>
    <cellStyle name="Input [yellow] 16 6" xfId="7378" xr:uid="{00000000-0005-0000-0000-00000D170000}"/>
    <cellStyle name="Input [yellow] 16 6 2" xfId="8055" xr:uid="{00000000-0005-0000-0000-00000E170000}"/>
    <cellStyle name="Input [yellow] 16 6 3" xfId="8141" xr:uid="{00000000-0005-0000-0000-00000F170000}"/>
    <cellStyle name="Input [yellow] 16 7" xfId="7276" xr:uid="{00000000-0005-0000-0000-000010170000}"/>
    <cellStyle name="Input [yellow] 16 7 2" xfId="8006" xr:uid="{00000000-0005-0000-0000-000011170000}"/>
    <cellStyle name="Input [yellow] 16 7 3" xfId="7893" xr:uid="{00000000-0005-0000-0000-000012170000}"/>
    <cellStyle name="Input [yellow] 16 8" xfId="7599" xr:uid="{00000000-0005-0000-0000-000013170000}"/>
    <cellStyle name="Input [yellow] 16 8 2" xfId="8121" xr:uid="{00000000-0005-0000-0000-000014170000}"/>
    <cellStyle name="Input [yellow] 16 8 3" xfId="8206" xr:uid="{00000000-0005-0000-0000-000015170000}"/>
    <cellStyle name="Input [yellow] 16 9" xfId="7392" xr:uid="{00000000-0005-0000-0000-000016170000}"/>
    <cellStyle name="Input [yellow] 16 9 2" xfId="8065" xr:uid="{00000000-0005-0000-0000-000017170000}"/>
    <cellStyle name="Input [yellow] 16 9 3" xfId="8151" xr:uid="{00000000-0005-0000-0000-000018170000}"/>
    <cellStyle name="Input [yellow] 17" xfId="5798" xr:uid="{00000000-0005-0000-0000-000019170000}"/>
    <cellStyle name="Input [yellow] 17 10" xfId="7915" xr:uid="{00000000-0005-0000-0000-00001A170000}"/>
    <cellStyle name="Input [yellow] 17 11" xfId="7854" xr:uid="{00000000-0005-0000-0000-00001B170000}"/>
    <cellStyle name="Input [yellow] 17 2" xfId="7460" xr:uid="{00000000-0005-0000-0000-00001C170000}"/>
    <cellStyle name="Input [yellow] 17 2 2" xfId="8096" xr:uid="{00000000-0005-0000-0000-00001D170000}"/>
    <cellStyle name="Input [yellow] 17 2 3" xfId="8181" xr:uid="{00000000-0005-0000-0000-00001E170000}"/>
    <cellStyle name="Input [yellow] 17 3" xfId="7294" xr:uid="{00000000-0005-0000-0000-00001F170000}"/>
    <cellStyle name="Input [yellow] 17 3 2" xfId="8014" xr:uid="{00000000-0005-0000-0000-000020170000}"/>
    <cellStyle name="Input [yellow] 17 3 3" xfId="7802" xr:uid="{00000000-0005-0000-0000-000021170000}"/>
    <cellStyle name="Input [yellow] 17 4" xfId="7443" xr:uid="{00000000-0005-0000-0000-000022170000}"/>
    <cellStyle name="Input [yellow] 17 4 2" xfId="8088" xr:uid="{00000000-0005-0000-0000-000023170000}"/>
    <cellStyle name="Input [yellow] 17 4 3" xfId="8173" xr:uid="{00000000-0005-0000-0000-000024170000}"/>
    <cellStyle name="Input [yellow] 17 5" xfId="7308" xr:uid="{00000000-0005-0000-0000-000025170000}"/>
    <cellStyle name="Input [yellow] 17 5 2" xfId="8021" xr:uid="{00000000-0005-0000-0000-000026170000}"/>
    <cellStyle name="Input [yellow] 17 5 3" xfId="7859" xr:uid="{00000000-0005-0000-0000-000027170000}"/>
    <cellStyle name="Input [yellow] 17 6" xfId="7419" xr:uid="{00000000-0005-0000-0000-000028170000}"/>
    <cellStyle name="Input [yellow] 17 6 2" xfId="8075" xr:uid="{00000000-0005-0000-0000-000029170000}"/>
    <cellStyle name="Input [yellow] 17 6 3" xfId="8161" xr:uid="{00000000-0005-0000-0000-00002A170000}"/>
    <cellStyle name="Input [yellow] 17 7" xfId="7214" xr:uid="{00000000-0005-0000-0000-00002B170000}"/>
    <cellStyle name="Input [yellow] 17 7 2" xfId="7993" xr:uid="{00000000-0005-0000-0000-00002C170000}"/>
    <cellStyle name="Input [yellow] 17 7 3" xfId="7830" xr:uid="{00000000-0005-0000-0000-00002D170000}"/>
    <cellStyle name="Input [yellow] 17 8" xfId="7209" xr:uid="{00000000-0005-0000-0000-00002E170000}"/>
    <cellStyle name="Input [yellow] 17 8 2" xfId="7992" xr:uid="{00000000-0005-0000-0000-00002F170000}"/>
    <cellStyle name="Input [yellow] 17 8 3" xfId="7885" xr:uid="{00000000-0005-0000-0000-000030170000}"/>
    <cellStyle name="Input [yellow] 17 9" xfId="7296" xr:uid="{00000000-0005-0000-0000-000031170000}"/>
    <cellStyle name="Input [yellow] 17 9 2" xfId="8016" xr:uid="{00000000-0005-0000-0000-000032170000}"/>
    <cellStyle name="Input [yellow] 17 9 3" xfId="7840" xr:uid="{00000000-0005-0000-0000-000033170000}"/>
    <cellStyle name="Input [yellow] 18" xfId="7194" xr:uid="{00000000-0005-0000-0000-000034170000}"/>
    <cellStyle name="Input [yellow] 18 2" xfId="7987" xr:uid="{00000000-0005-0000-0000-000035170000}"/>
    <cellStyle name="Input [yellow] 18 3" xfId="7874" xr:uid="{00000000-0005-0000-0000-000036170000}"/>
    <cellStyle name="Input [yellow] 19" xfId="7428" xr:uid="{00000000-0005-0000-0000-000037170000}"/>
    <cellStyle name="Input [yellow] 19 2" xfId="8081" xr:uid="{00000000-0005-0000-0000-000038170000}"/>
    <cellStyle name="Input [yellow] 19 3" xfId="8166" xr:uid="{00000000-0005-0000-0000-000039170000}"/>
    <cellStyle name="Input [yellow] 2" xfId="303" xr:uid="{00000000-0005-0000-0000-00003A170000}"/>
    <cellStyle name="Input [yellow] 2 10" xfId="7720" xr:uid="{00000000-0005-0000-0000-00003B170000}"/>
    <cellStyle name="Input [yellow] 2 11" xfId="7790" xr:uid="{00000000-0005-0000-0000-00003C170000}"/>
    <cellStyle name="Input [yellow] 2 2" xfId="7195" xr:uid="{00000000-0005-0000-0000-00003D170000}"/>
    <cellStyle name="Input [yellow] 2 2 2" xfId="7988" xr:uid="{00000000-0005-0000-0000-00003E170000}"/>
    <cellStyle name="Input [yellow] 2 2 3" xfId="7912" xr:uid="{00000000-0005-0000-0000-00003F170000}"/>
    <cellStyle name="Input [yellow] 2 3" xfId="7399" xr:uid="{00000000-0005-0000-0000-000040170000}"/>
    <cellStyle name="Input [yellow] 2 3 2" xfId="8069" xr:uid="{00000000-0005-0000-0000-000041170000}"/>
    <cellStyle name="Input [yellow] 2 3 3" xfId="8155" xr:uid="{00000000-0005-0000-0000-000042170000}"/>
    <cellStyle name="Input [yellow] 2 4" xfId="7397" xr:uid="{00000000-0005-0000-0000-000043170000}"/>
    <cellStyle name="Input [yellow] 2 4 2" xfId="8067" xr:uid="{00000000-0005-0000-0000-000044170000}"/>
    <cellStyle name="Input [yellow] 2 4 3" xfId="8153" xr:uid="{00000000-0005-0000-0000-000045170000}"/>
    <cellStyle name="Input [yellow] 2 5" xfId="7371" xr:uid="{00000000-0005-0000-0000-000046170000}"/>
    <cellStyle name="Input [yellow] 2 5 2" xfId="8050" xr:uid="{00000000-0005-0000-0000-000047170000}"/>
    <cellStyle name="Input [yellow] 2 5 3" xfId="8136" xr:uid="{00000000-0005-0000-0000-000048170000}"/>
    <cellStyle name="Input [yellow] 2 6" xfId="7305" xr:uid="{00000000-0005-0000-0000-000049170000}"/>
    <cellStyle name="Input [yellow] 2 6 2" xfId="8020" xr:uid="{00000000-0005-0000-0000-00004A170000}"/>
    <cellStyle name="Input [yellow] 2 6 3" xfId="7943" xr:uid="{00000000-0005-0000-0000-00004B170000}"/>
    <cellStyle name="Input [yellow] 2 7" xfId="7398" xr:uid="{00000000-0005-0000-0000-00004C170000}"/>
    <cellStyle name="Input [yellow] 2 7 2" xfId="8068" xr:uid="{00000000-0005-0000-0000-00004D170000}"/>
    <cellStyle name="Input [yellow] 2 7 3" xfId="8154" xr:uid="{00000000-0005-0000-0000-00004E170000}"/>
    <cellStyle name="Input [yellow] 2 8" xfId="7387" xr:uid="{00000000-0005-0000-0000-00004F170000}"/>
    <cellStyle name="Input [yellow] 2 8 2" xfId="8062" xr:uid="{00000000-0005-0000-0000-000050170000}"/>
    <cellStyle name="Input [yellow] 2 8 3" xfId="8148" xr:uid="{00000000-0005-0000-0000-000051170000}"/>
    <cellStyle name="Input [yellow] 2 9" xfId="7484" xr:uid="{00000000-0005-0000-0000-000052170000}"/>
    <cellStyle name="Input [yellow] 2 9 2" xfId="8102" xr:uid="{00000000-0005-0000-0000-000053170000}"/>
    <cellStyle name="Input [yellow] 2 9 3" xfId="8187" xr:uid="{00000000-0005-0000-0000-000054170000}"/>
    <cellStyle name="Input [yellow] 20" xfId="7455" xr:uid="{00000000-0005-0000-0000-000055170000}"/>
    <cellStyle name="Input [yellow] 20 2" xfId="8094" xr:uid="{00000000-0005-0000-0000-000056170000}"/>
    <cellStyle name="Input [yellow] 20 3" xfId="8179" xr:uid="{00000000-0005-0000-0000-000057170000}"/>
    <cellStyle name="Input [yellow] 21" xfId="7522" xr:uid="{00000000-0005-0000-0000-000058170000}"/>
    <cellStyle name="Input [yellow] 21 2" xfId="8113" xr:uid="{00000000-0005-0000-0000-000059170000}"/>
    <cellStyle name="Input [yellow] 21 3" xfId="8198" xr:uid="{00000000-0005-0000-0000-00005A170000}"/>
    <cellStyle name="Input [yellow] 22" xfId="7480" xr:uid="{00000000-0005-0000-0000-00005B170000}"/>
    <cellStyle name="Input [yellow] 22 2" xfId="8101" xr:uid="{00000000-0005-0000-0000-00005C170000}"/>
    <cellStyle name="Input [yellow] 22 3" xfId="8186" xr:uid="{00000000-0005-0000-0000-00005D170000}"/>
    <cellStyle name="Input [yellow] 23" xfId="7364" xr:uid="{00000000-0005-0000-0000-00005E170000}"/>
    <cellStyle name="Input [yellow] 23 2" xfId="8044" xr:uid="{00000000-0005-0000-0000-00005F170000}"/>
    <cellStyle name="Input [yellow] 23 3" xfId="8130" xr:uid="{00000000-0005-0000-0000-000060170000}"/>
    <cellStyle name="Input [yellow] 24" xfId="7436" xr:uid="{00000000-0005-0000-0000-000061170000}"/>
    <cellStyle name="Input [yellow] 24 2" xfId="8086" xr:uid="{00000000-0005-0000-0000-000062170000}"/>
    <cellStyle name="Input [yellow] 24 3" xfId="8171" xr:uid="{00000000-0005-0000-0000-000063170000}"/>
    <cellStyle name="Input [yellow] 25" xfId="7548" xr:uid="{00000000-0005-0000-0000-000064170000}"/>
    <cellStyle name="Input [yellow] 25 2" xfId="8117" xr:uid="{00000000-0005-0000-0000-000065170000}"/>
    <cellStyle name="Input [yellow] 25 3" xfId="8202" xr:uid="{00000000-0005-0000-0000-000066170000}"/>
    <cellStyle name="Input [yellow] 26" xfId="7719" xr:uid="{00000000-0005-0000-0000-000067170000}"/>
    <cellStyle name="Input [yellow] 27" xfId="7769" xr:uid="{00000000-0005-0000-0000-000068170000}"/>
    <cellStyle name="Input [yellow] 28" xfId="8273" xr:uid="{00000000-0005-0000-0000-000069170000}"/>
    <cellStyle name="Input [yellow] 29" xfId="8724" xr:uid="{18A7BCBB-C7B3-48EC-B800-B1FA989803A0}"/>
    <cellStyle name="Input [yellow] 3" xfId="304" xr:uid="{00000000-0005-0000-0000-00006A170000}"/>
    <cellStyle name="Input [yellow] 3 10" xfId="7721" xr:uid="{00000000-0005-0000-0000-00006B170000}"/>
    <cellStyle name="Input [yellow] 3 11" xfId="7783" xr:uid="{00000000-0005-0000-0000-00006C170000}"/>
    <cellStyle name="Input [yellow] 3 2" xfId="7196" xr:uid="{00000000-0005-0000-0000-00006D170000}"/>
    <cellStyle name="Input [yellow] 3 2 2" xfId="7989" xr:uid="{00000000-0005-0000-0000-00006E170000}"/>
    <cellStyle name="Input [yellow] 3 2 3" xfId="7904" xr:uid="{00000000-0005-0000-0000-00006F170000}"/>
    <cellStyle name="Input [yellow] 3 3" xfId="7362" xr:uid="{00000000-0005-0000-0000-000070170000}"/>
    <cellStyle name="Input [yellow] 3 3 2" xfId="8043" xr:uid="{00000000-0005-0000-0000-000071170000}"/>
    <cellStyle name="Input [yellow] 3 3 3" xfId="8129" xr:uid="{00000000-0005-0000-0000-000072170000}"/>
    <cellStyle name="Input [yellow] 3 4" xfId="7389" xr:uid="{00000000-0005-0000-0000-000073170000}"/>
    <cellStyle name="Input [yellow] 3 4 2" xfId="8064" xr:uid="{00000000-0005-0000-0000-000074170000}"/>
    <cellStyle name="Input [yellow] 3 4 3" xfId="8150" xr:uid="{00000000-0005-0000-0000-000075170000}"/>
    <cellStyle name="Input [yellow] 3 5" xfId="7327" xr:uid="{00000000-0005-0000-0000-000076170000}"/>
    <cellStyle name="Input [yellow] 3 5 2" xfId="8030" xr:uid="{00000000-0005-0000-0000-000077170000}"/>
    <cellStyle name="Input [yellow] 3 5 3" xfId="7891" xr:uid="{00000000-0005-0000-0000-000078170000}"/>
    <cellStyle name="Input [yellow] 3 6" xfId="7304" xr:uid="{00000000-0005-0000-0000-000079170000}"/>
    <cellStyle name="Input [yellow] 3 6 2" xfId="8019" xr:uid="{00000000-0005-0000-0000-00007A170000}"/>
    <cellStyle name="Input [yellow] 3 6 3" xfId="7969" xr:uid="{00000000-0005-0000-0000-00007B170000}"/>
    <cellStyle name="Input [yellow] 3 7" xfId="7448" xr:uid="{00000000-0005-0000-0000-00007C170000}"/>
    <cellStyle name="Input [yellow] 3 7 2" xfId="8090" xr:uid="{00000000-0005-0000-0000-00007D170000}"/>
    <cellStyle name="Input [yellow] 3 7 3" xfId="8175" xr:uid="{00000000-0005-0000-0000-00007E170000}"/>
    <cellStyle name="Input [yellow] 3 8" xfId="7494" xr:uid="{00000000-0005-0000-0000-00007F170000}"/>
    <cellStyle name="Input [yellow] 3 8 2" xfId="8105" xr:uid="{00000000-0005-0000-0000-000080170000}"/>
    <cellStyle name="Input [yellow] 3 8 3" xfId="8190" xr:uid="{00000000-0005-0000-0000-000081170000}"/>
    <cellStyle name="Input [yellow] 3 9" xfId="7518" xr:uid="{00000000-0005-0000-0000-000082170000}"/>
    <cellStyle name="Input [yellow] 3 9 2" xfId="8112" xr:uid="{00000000-0005-0000-0000-000083170000}"/>
    <cellStyle name="Input [yellow] 3 9 3" xfId="8197" xr:uid="{00000000-0005-0000-0000-000084170000}"/>
    <cellStyle name="Input [yellow] 4" xfId="401" xr:uid="{00000000-0005-0000-0000-000085170000}"/>
    <cellStyle name="Input [yellow] 4 10" xfId="7729" xr:uid="{00000000-0005-0000-0000-000086170000}"/>
    <cellStyle name="Input [yellow] 4 11" xfId="7748" xr:uid="{00000000-0005-0000-0000-000087170000}"/>
    <cellStyle name="Input [yellow] 4 2" xfId="7208" xr:uid="{00000000-0005-0000-0000-000088170000}"/>
    <cellStyle name="Input [yellow] 4 2 2" xfId="7991" xr:uid="{00000000-0005-0000-0000-000089170000}"/>
    <cellStyle name="Input [yellow] 4 2 3" xfId="7902" xr:uid="{00000000-0005-0000-0000-00008A170000}"/>
    <cellStyle name="Input [yellow] 4 3" xfId="7471" xr:uid="{00000000-0005-0000-0000-00008B170000}"/>
    <cellStyle name="Input [yellow] 4 3 2" xfId="8099" xr:uid="{00000000-0005-0000-0000-00008C170000}"/>
    <cellStyle name="Input [yellow] 4 3 3" xfId="8184" xr:uid="{00000000-0005-0000-0000-00008D170000}"/>
    <cellStyle name="Input [yellow] 4 4" xfId="7408" xr:uid="{00000000-0005-0000-0000-00008E170000}"/>
    <cellStyle name="Input [yellow] 4 4 2" xfId="8073" xr:uid="{00000000-0005-0000-0000-00008F170000}"/>
    <cellStyle name="Input [yellow] 4 4 3" xfId="8159" xr:uid="{00000000-0005-0000-0000-000090170000}"/>
    <cellStyle name="Input [yellow] 4 5" xfId="7336" xr:uid="{00000000-0005-0000-0000-000091170000}"/>
    <cellStyle name="Input [yellow] 4 5 2" xfId="8035" xr:uid="{00000000-0005-0000-0000-000092170000}"/>
    <cellStyle name="Input [yellow] 4 5 3" xfId="7925" xr:uid="{00000000-0005-0000-0000-000093170000}"/>
    <cellStyle name="Input [yellow] 4 6" xfId="7238" xr:uid="{00000000-0005-0000-0000-000094170000}"/>
    <cellStyle name="Input [yellow] 4 6 2" xfId="7997" xr:uid="{00000000-0005-0000-0000-000095170000}"/>
    <cellStyle name="Input [yellow] 4 6 3" xfId="7827" xr:uid="{00000000-0005-0000-0000-000096170000}"/>
    <cellStyle name="Input [yellow] 4 7" xfId="7526" xr:uid="{00000000-0005-0000-0000-000097170000}"/>
    <cellStyle name="Input [yellow] 4 7 2" xfId="8115" xr:uid="{00000000-0005-0000-0000-000098170000}"/>
    <cellStyle name="Input [yellow] 4 7 3" xfId="8200" xr:uid="{00000000-0005-0000-0000-000099170000}"/>
    <cellStyle name="Input [yellow] 4 8" xfId="7376" xr:uid="{00000000-0005-0000-0000-00009A170000}"/>
    <cellStyle name="Input [yellow] 4 8 2" xfId="8054" xr:uid="{00000000-0005-0000-0000-00009B170000}"/>
    <cellStyle name="Input [yellow] 4 8 3" xfId="8140" xr:uid="{00000000-0005-0000-0000-00009C170000}"/>
    <cellStyle name="Input [yellow] 4 9" xfId="7557" xr:uid="{00000000-0005-0000-0000-00009D170000}"/>
    <cellStyle name="Input [yellow] 4 9 2" xfId="8119" xr:uid="{00000000-0005-0000-0000-00009E170000}"/>
    <cellStyle name="Input [yellow] 4 9 3" xfId="8204" xr:uid="{00000000-0005-0000-0000-00009F170000}"/>
    <cellStyle name="Input [yellow] 5" xfId="384" xr:uid="{00000000-0005-0000-0000-0000A0170000}"/>
    <cellStyle name="Input [yellow] 5 10" xfId="7728" xr:uid="{00000000-0005-0000-0000-0000A1170000}"/>
    <cellStyle name="Input [yellow] 5 11" xfId="7967" xr:uid="{00000000-0005-0000-0000-0000A2170000}"/>
    <cellStyle name="Input [yellow] 5 2" xfId="7206" xr:uid="{00000000-0005-0000-0000-0000A3170000}"/>
    <cellStyle name="Input [yellow] 5 2 2" xfId="7990" xr:uid="{00000000-0005-0000-0000-0000A4170000}"/>
    <cellStyle name="Input [yellow] 5 2 3" xfId="7837" xr:uid="{00000000-0005-0000-0000-0000A5170000}"/>
    <cellStyle name="Input [yellow] 5 3" xfId="7525" xr:uid="{00000000-0005-0000-0000-0000A6170000}"/>
    <cellStyle name="Input [yellow] 5 3 2" xfId="8114" xr:uid="{00000000-0005-0000-0000-0000A7170000}"/>
    <cellStyle name="Input [yellow] 5 3 3" xfId="8199" xr:uid="{00000000-0005-0000-0000-0000A8170000}"/>
    <cellStyle name="Input [yellow] 5 4" xfId="7284" xr:uid="{00000000-0005-0000-0000-0000A9170000}"/>
    <cellStyle name="Input [yellow] 5 4 2" xfId="8011" xr:uid="{00000000-0005-0000-0000-0000AA170000}"/>
    <cellStyle name="Input [yellow] 5 4 3" xfId="7900" xr:uid="{00000000-0005-0000-0000-0000AB170000}"/>
    <cellStyle name="Input [yellow] 5 5" xfId="7315" xr:uid="{00000000-0005-0000-0000-0000AC170000}"/>
    <cellStyle name="Input [yellow] 5 5 2" xfId="8023" xr:uid="{00000000-0005-0000-0000-0000AD170000}"/>
    <cellStyle name="Input [yellow] 5 5 3" xfId="7879" xr:uid="{00000000-0005-0000-0000-0000AE170000}"/>
    <cellStyle name="Input [yellow] 5 6" xfId="7372" xr:uid="{00000000-0005-0000-0000-0000AF170000}"/>
    <cellStyle name="Input [yellow] 5 6 2" xfId="8051" xr:uid="{00000000-0005-0000-0000-0000B0170000}"/>
    <cellStyle name="Input [yellow] 5 6 3" xfId="8137" xr:uid="{00000000-0005-0000-0000-0000B1170000}"/>
    <cellStyle name="Input [yellow] 5 7" xfId="7283" xr:uid="{00000000-0005-0000-0000-0000B2170000}"/>
    <cellStyle name="Input [yellow] 5 7 2" xfId="8010" xr:uid="{00000000-0005-0000-0000-0000B3170000}"/>
    <cellStyle name="Input [yellow] 5 7 3" xfId="7910" xr:uid="{00000000-0005-0000-0000-0000B4170000}"/>
    <cellStyle name="Input [yellow] 5 8" xfId="7302" xr:uid="{00000000-0005-0000-0000-0000B5170000}"/>
    <cellStyle name="Input [yellow] 5 8 2" xfId="8018" xr:uid="{00000000-0005-0000-0000-0000B6170000}"/>
    <cellStyle name="Input [yellow] 5 8 3" xfId="7801" xr:uid="{00000000-0005-0000-0000-0000B7170000}"/>
    <cellStyle name="Input [yellow] 5 9" xfId="7595" xr:uid="{00000000-0005-0000-0000-0000B8170000}"/>
    <cellStyle name="Input [yellow] 5 9 2" xfId="8120" xr:uid="{00000000-0005-0000-0000-0000B9170000}"/>
    <cellStyle name="Input [yellow] 5 9 3" xfId="8205" xr:uid="{00000000-0005-0000-0000-0000BA170000}"/>
    <cellStyle name="Input [yellow] 6" xfId="926" xr:uid="{00000000-0005-0000-0000-0000BB170000}"/>
    <cellStyle name="Input [yellow] 6 10" xfId="7779" xr:uid="{00000000-0005-0000-0000-0000BC170000}"/>
    <cellStyle name="Input [yellow] 6 11" xfId="8079" xr:uid="{00000000-0005-0000-0000-0000BD170000}"/>
    <cellStyle name="Input [yellow] 6 2" xfId="7273" xr:uid="{00000000-0005-0000-0000-0000BE170000}"/>
    <cellStyle name="Input [yellow] 6 2 2" xfId="8005" xr:uid="{00000000-0005-0000-0000-0000BF170000}"/>
    <cellStyle name="Input [yellow] 6 2 3" xfId="7878" xr:uid="{00000000-0005-0000-0000-0000C0170000}"/>
    <cellStyle name="Input [yellow] 6 3" xfId="7384" xr:uid="{00000000-0005-0000-0000-0000C1170000}"/>
    <cellStyle name="Input [yellow] 6 3 2" xfId="8060" xr:uid="{00000000-0005-0000-0000-0000C2170000}"/>
    <cellStyle name="Input [yellow] 6 3 3" xfId="8146" xr:uid="{00000000-0005-0000-0000-0000C3170000}"/>
    <cellStyle name="Input [yellow] 6 4" xfId="7432" xr:uid="{00000000-0005-0000-0000-0000C4170000}"/>
    <cellStyle name="Input [yellow] 6 4 2" xfId="8083" xr:uid="{00000000-0005-0000-0000-0000C5170000}"/>
    <cellStyle name="Input [yellow] 6 4 3" xfId="8168" xr:uid="{00000000-0005-0000-0000-0000C6170000}"/>
    <cellStyle name="Input [yellow] 6 5" xfId="7383" xr:uid="{00000000-0005-0000-0000-0000C7170000}"/>
    <cellStyle name="Input [yellow] 6 5 2" xfId="8059" xr:uid="{00000000-0005-0000-0000-0000C8170000}"/>
    <cellStyle name="Input [yellow] 6 5 3" xfId="8145" xr:uid="{00000000-0005-0000-0000-0000C9170000}"/>
    <cellStyle name="Input [yellow] 6 6" xfId="7375" xr:uid="{00000000-0005-0000-0000-0000CA170000}"/>
    <cellStyle name="Input [yellow] 6 6 2" xfId="8053" xr:uid="{00000000-0005-0000-0000-0000CB170000}"/>
    <cellStyle name="Input [yellow] 6 6 3" xfId="8139" xr:uid="{00000000-0005-0000-0000-0000CC170000}"/>
    <cellStyle name="Input [yellow] 6 7" xfId="7407" xr:uid="{00000000-0005-0000-0000-0000CD170000}"/>
    <cellStyle name="Input [yellow] 6 7 2" xfId="8072" xr:uid="{00000000-0005-0000-0000-0000CE170000}"/>
    <cellStyle name="Input [yellow] 6 7 3" xfId="8158" xr:uid="{00000000-0005-0000-0000-0000CF170000}"/>
    <cellStyle name="Input [yellow] 6 8" xfId="7260" xr:uid="{00000000-0005-0000-0000-0000D0170000}"/>
    <cellStyle name="Input [yellow] 6 8 2" xfId="8003" xr:uid="{00000000-0005-0000-0000-0000D1170000}"/>
    <cellStyle name="Input [yellow] 6 8 3" xfId="7901" xr:uid="{00000000-0005-0000-0000-0000D2170000}"/>
    <cellStyle name="Input [yellow] 6 9" xfId="7365" xr:uid="{00000000-0005-0000-0000-0000D3170000}"/>
    <cellStyle name="Input [yellow] 6 9 2" xfId="8045" xr:uid="{00000000-0005-0000-0000-0000D4170000}"/>
    <cellStyle name="Input [yellow] 6 9 3" xfId="8131" xr:uid="{00000000-0005-0000-0000-0000D5170000}"/>
    <cellStyle name="Input [yellow] 7" xfId="1085" xr:uid="{00000000-0005-0000-0000-0000D6170000}"/>
    <cellStyle name="Input [yellow] 7 10" xfId="7791" xr:uid="{00000000-0005-0000-0000-0000D7170000}"/>
    <cellStyle name="Input [yellow] 7 11" xfId="7931" xr:uid="{00000000-0005-0000-0000-0000D8170000}"/>
    <cellStyle name="Input [yellow] 7 2" xfId="7280" xr:uid="{00000000-0005-0000-0000-0000D9170000}"/>
    <cellStyle name="Input [yellow] 7 2 2" xfId="8007" xr:uid="{00000000-0005-0000-0000-0000DA170000}"/>
    <cellStyle name="Input [yellow] 7 2 3" xfId="7845" xr:uid="{00000000-0005-0000-0000-0000DB170000}"/>
    <cellStyle name="Input [yellow] 7 3" xfId="7317" xr:uid="{00000000-0005-0000-0000-0000DC170000}"/>
    <cellStyle name="Input [yellow] 7 3 2" xfId="8024" xr:uid="{00000000-0005-0000-0000-0000DD170000}"/>
    <cellStyle name="Input [yellow] 7 3 3" xfId="7911" xr:uid="{00000000-0005-0000-0000-0000DE170000}"/>
    <cellStyle name="Input [yellow] 7 4" xfId="7347" xr:uid="{00000000-0005-0000-0000-0000DF170000}"/>
    <cellStyle name="Input [yellow] 7 4 2" xfId="8037" xr:uid="{00000000-0005-0000-0000-0000E0170000}"/>
    <cellStyle name="Input [yellow] 7 4 3" xfId="8123" xr:uid="{00000000-0005-0000-0000-0000E1170000}"/>
    <cellStyle name="Input [yellow] 7 5" xfId="7295" xr:uid="{00000000-0005-0000-0000-0000E2170000}"/>
    <cellStyle name="Input [yellow] 7 5 2" xfId="8015" xr:uid="{00000000-0005-0000-0000-0000E3170000}"/>
    <cellStyle name="Input [yellow] 7 5 3" xfId="7883" xr:uid="{00000000-0005-0000-0000-0000E4170000}"/>
    <cellStyle name="Input [yellow] 7 6" xfId="7357" xr:uid="{00000000-0005-0000-0000-0000E5170000}"/>
    <cellStyle name="Input [yellow] 7 6 2" xfId="8040" xr:uid="{00000000-0005-0000-0000-0000E6170000}"/>
    <cellStyle name="Input [yellow] 7 6 3" xfId="8126" xr:uid="{00000000-0005-0000-0000-0000E7170000}"/>
    <cellStyle name="Input [yellow] 7 7" xfId="7320" xr:uid="{00000000-0005-0000-0000-0000E8170000}"/>
    <cellStyle name="Input [yellow] 7 7 2" xfId="8026" xr:uid="{00000000-0005-0000-0000-0000E9170000}"/>
    <cellStyle name="Input [yellow] 7 7 3" xfId="7838" xr:uid="{00000000-0005-0000-0000-0000EA170000}"/>
    <cellStyle name="Input [yellow] 7 8" xfId="7367" xr:uid="{00000000-0005-0000-0000-0000EB170000}"/>
    <cellStyle name="Input [yellow] 7 8 2" xfId="8046" xr:uid="{00000000-0005-0000-0000-0000EC170000}"/>
    <cellStyle name="Input [yellow] 7 8 3" xfId="8132" xr:uid="{00000000-0005-0000-0000-0000ED170000}"/>
    <cellStyle name="Input [yellow] 7 9" xfId="7510" xr:uid="{00000000-0005-0000-0000-0000EE170000}"/>
    <cellStyle name="Input [yellow] 7 9 2" xfId="8109" xr:uid="{00000000-0005-0000-0000-0000EF170000}"/>
    <cellStyle name="Input [yellow] 7 9 3" xfId="8194" xr:uid="{00000000-0005-0000-0000-0000F0170000}"/>
    <cellStyle name="Input [yellow] 8" xfId="1127" xr:uid="{00000000-0005-0000-0000-0000F1170000}"/>
    <cellStyle name="Input [yellow] 8 10" xfId="7794" xr:uid="{00000000-0005-0000-0000-0000F2170000}"/>
    <cellStyle name="Input [yellow] 8 11" xfId="7965" xr:uid="{00000000-0005-0000-0000-0000F3170000}"/>
    <cellStyle name="Input [yellow] 8 2" xfId="7285" xr:uid="{00000000-0005-0000-0000-0000F4170000}"/>
    <cellStyle name="Input [yellow] 8 2 2" xfId="8012" xr:uid="{00000000-0005-0000-0000-0000F5170000}"/>
    <cellStyle name="Input [yellow] 8 2 3" xfId="7884" xr:uid="{00000000-0005-0000-0000-0000F6170000}"/>
    <cellStyle name="Input [yellow] 8 3" xfId="7258" xr:uid="{00000000-0005-0000-0000-0000F7170000}"/>
    <cellStyle name="Input [yellow] 8 3 2" xfId="8002" xr:uid="{00000000-0005-0000-0000-0000F8170000}"/>
    <cellStyle name="Input [yellow] 8 3 3" xfId="7860" xr:uid="{00000000-0005-0000-0000-0000F9170000}"/>
    <cellStyle name="Input [yellow] 8 4" xfId="7374" xr:uid="{00000000-0005-0000-0000-0000FA170000}"/>
    <cellStyle name="Input [yellow] 8 4 2" xfId="8052" xr:uid="{00000000-0005-0000-0000-0000FB170000}"/>
    <cellStyle name="Input [yellow] 8 4 3" xfId="8138" xr:uid="{00000000-0005-0000-0000-0000FC170000}"/>
    <cellStyle name="Input [yellow] 8 5" xfId="7254" xr:uid="{00000000-0005-0000-0000-0000FD170000}"/>
    <cellStyle name="Input [yellow] 8 5 2" xfId="8000" xr:uid="{00000000-0005-0000-0000-0000FE170000}"/>
    <cellStyle name="Input [yellow] 8 5 3" xfId="7806" xr:uid="{00000000-0005-0000-0000-0000FF170000}"/>
    <cellStyle name="Input [yellow] 8 6" xfId="7338" xr:uid="{00000000-0005-0000-0000-000000180000}"/>
    <cellStyle name="Input [yellow] 8 6 2" xfId="8036" xr:uid="{00000000-0005-0000-0000-000001180000}"/>
    <cellStyle name="Input [yellow] 8 6 3" xfId="7865" xr:uid="{00000000-0005-0000-0000-000002180000}"/>
    <cellStyle name="Input [yellow] 8 7" xfId="7449" xr:uid="{00000000-0005-0000-0000-000003180000}"/>
    <cellStyle name="Input [yellow] 8 7 2" xfId="8091" xr:uid="{00000000-0005-0000-0000-000004180000}"/>
    <cellStyle name="Input [yellow] 8 7 3" xfId="8176" xr:uid="{00000000-0005-0000-0000-000005180000}"/>
    <cellStyle name="Input [yellow] 8 8" xfId="7515" xr:uid="{00000000-0005-0000-0000-000006180000}"/>
    <cellStyle name="Input [yellow] 8 8 2" xfId="8111" xr:uid="{00000000-0005-0000-0000-000007180000}"/>
    <cellStyle name="Input [yellow] 8 8 3" xfId="8196" xr:uid="{00000000-0005-0000-0000-000008180000}"/>
    <cellStyle name="Input [yellow] 8 9" xfId="7256" xr:uid="{00000000-0005-0000-0000-000009180000}"/>
    <cellStyle name="Input [yellow] 8 9 2" xfId="8001" xr:uid="{00000000-0005-0000-0000-00000A180000}"/>
    <cellStyle name="Input [yellow] 8 9 3" xfId="7896" xr:uid="{00000000-0005-0000-0000-00000B180000}"/>
    <cellStyle name="Input [yellow] 9" xfId="1195" xr:uid="{00000000-0005-0000-0000-00000C180000}"/>
    <cellStyle name="Input [yellow] 9 10" xfId="7797" xr:uid="{00000000-0005-0000-0000-00000D180000}"/>
    <cellStyle name="Input [yellow] 9 11" xfId="7908" xr:uid="{00000000-0005-0000-0000-00000E180000}"/>
    <cellStyle name="Input [yellow] 9 2" xfId="7289" xr:uid="{00000000-0005-0000-0000-00000F180000}"/>
    <cellStyle name="Input [yellow] 9 2 2" xfId="8013" xr:uid="{00000000-0005-0000-0000-000010180000}"/>
    <cellStyle name="Input [yellow] 9 2 3" xfId="7877" xr:uid="{00000000-0005-0000-0000-000011180000}"/>
    <cellStyle name="Input [yellow] 9 3" xfId="7420" xr:uid="{00000000-0005-0000-0000-000012180000}"/>
    <cellStyle name="Input [yellow] 9 3 2" xfId="8076" xr:uid="{00000000-0005-0000-0000-000013180000}"/>
    <cellStyle name="Input [yellow] 9 3 3" xfId="8162" xr:uid="{00000000-0005-0000-0000-000014180000}"/>
    <cellStyle name="Input [yellow] 9 4" xfId="7528" xr:uid="{00000000-0005-0000-0000-000015180000}"/>
    <cellStyle name="Input [yellow] 9 4 2" xfId="8116" xr:uid="{00000000-0005-0000-0000-000016180000}"/>
    <cellStyle name="Input [yellow] 9 4 3" xfId="8201" xr:uid="{00000000-0005-0000-0000-000017180000}"/>
    <cellStyle name="Input [yellow] 9 5" xfId="7329" xr:uid="{00000000-0005-0000-0000-000018180000}"/>
    <cellStyle name="Input [yellow] 9 5 2" xfId="8031" xr:uid="{00000000-0005-0000-0000-000019180000}"/>
    <cellStyle name="Input [yellow] 9 5 3" xfId="7800" xr:uid="{00000000-0005-0000-0000-00001A180000}"/>
    <cellStyle name="Input [yellow] 9 6" xfId="7438" xr:uid="{00000000-0005-0000-0000-00001B180000}"/>
    <cellStyle name="Input [yellow] 9 6 2" xfId="8087" xr:uid="{00000000-0005-0000-0000-00001C180000}"/>
    <cellStyle name="Input [yellow] 9 6 3" xfId="8172" xr:uid="{00000000-0005-0000-0000-00001D180000}"/>
    <cellStyle name="Input [yellow] 9 7" xfId="7500" xr:uid="{00000000-0005-0000-0000-00001E180000}"/>
    <cellStyle name="Input [yellow] 9 7 2" xfId="8106" xr:uid="{00000000-0005-0000-0000-00001F180000}"/>
    <cellStyle name="Input [yellow] 9 7 3" xfId="8191" xr:uid="{00000000-0005-0000-0000-000020180000}"/>
    <cellStyle name="Input [yellow] 9 8" xfId="7660" xr:uid="{00000000-0005-0000-0000-000021180000}"/>
    <cellStyle name="Input [yellow] 9 8 2" xfId="8122" xr:uid="{00000000-0005-0000-0000-000022180000}"/>
    <cellStyle name="Input [yellow] 9 8 3" xfId="8207" xr:uid="{00000000-0005-0000-0000-000023180000}"/>
    <cellStyle name="Input [yellow] 9 9" xfId="7370" xr:uid="{00000000-0005-0000-0000-000024180000}"/>
    <cellStyle name="Input [yellow] 9 9 2" xfId="8049" xr:uid="{00000000-0005-0000-0000-000025180000}"/>
    <cellStyle name="Input [yellow] 9 9 3" xfId="8135" xr:uid="{00000000-0005-0000-0000-000026180000}"/>
    <cellStyle name="Input 10" xfId="6924" xr:uid="{00000000-0005-0000-0000-000027180000}"/>
    <cellStyle name="Input 10 2" xfId="7966" xr:uid="{00000000-0005-0000-0000-000028180000}"/>
    <cellStyle name="Input 11" xfId="6797" xr:uid="{00000000-0005-0000-0000-000029180000}"/>
    <cellStyle name="Input 11 2" xfId="7964" xr:uid="{00000000-0005-0000-0000-00002A180000}"/>
    <cellStyle name="Input 12" xfId="6280" xr:uid="{00000000-0005-0000-0000-00002B180000}"/>
    <cellStyle name="Input 12 2" xfId="7941" xr:uid="{00000000-0005-0000-0000-00002C180000}"/>
    <cellStyle name="Input 13" xfId="6660" xr:uid="{00000000-0005-0000-0000-00002D180000}"/>
    <cellStyle name="Input 13 2" xfId="7959" xr:uid="{00000000-0005-0000-0000-00002E180000}"/>
    <cellStyle name="Input 2" xfId="301" xr:uid="{00000000-0005-0000-0000-00002F180000}"/>
    <cellStyle name="Input 2 10" xfId="6778" xr:uid="{00000000-0005-0000-0000-000030180000}"/>
    <cellStyle name="Input 2 11" xfId="6413" xr:uid="{00000000-0005-0000-0000-000031180000}"/>
    <cellStyle name="Input 2 12" xfId="6438" xr:uid="{00000000-0005-0000-0000-000032180000}"/>
    <cellStyle name="Input 2 13" xfId="7718" xr:uid="{00000000-0005-0000-0000-000033180000}"/>
    <cellStyle name="Input 2 14" xfId="8274" xr:uid="{00000000-0005-0000-0000-000034180000}"/>
    <cellStyle name="Input 2 2" xfId="305" xr:uid="{00000000-0005-0000-0000-000035180000}"/>
    <cellStyle name="Input 2 2 2" xfId="8275" xr:uid="{00000000-0005-0000-0000-000036180000}"/>
    <cellStyle name="Input 2 3" xfId="5850" xr:uid="{00000000-0005-0000-0000-000037180000}"/>
    <cellStyle name="Input 2 4" xfId="6022" xr:uid="{00000000-0005-0000-0000-000038180000}"/>
    <cellStyle name="Input 2 5" xfId="6503" xr:uid="{00000000-0005-0000-0000-000039180000}"/>
    <cellStyle name="Input 2 6" xfId="6398" xr:uid="{00000000-0005-0000-0000-00003A180000}"/>
    <cellStyle name="Input 2 7" xfId="6486" xr:uid="{00000000-0005-0000-0000-00003B180000}"/>
    <cellStyle name="Input 2 8" xfId="6318" xr:uid="{00000000-0005-0000-0000-00003C180000}"/>
    <cellStyle name="Input 2 9" xfId="6650" xr:uid="{00000000-0005-0000-0000-00003D180000}"/>
    <cellStyle name="Input 3" xfId="306" xr:uid="{00000000-0005-0000-0000-00003E180000}"/>
    <cellStyle name="Input 4" xfId="5848" xr:uid="{00000000-0005-0000-0000-00003F180000}"/>
    <cellStyle name="Input 4 2" xfId="7920" xr:uid="{00000000-0005-0000-0000-000040180000}"/>
    <cellStyle name="Input 5" xfId="6258" xr:uid="{00000000-0005-0000-0000-000041180000}"/>
    <cellStyle name="Input 5 2" xfId="7939" xr:uid="{00000000-0005-0000-0000-000042180000}"/>
    <cellStyle name="Input 6" xfId="6131" xr:uid="{00000000-0005-0000-0000-000043180000}"/>
    <cellStyle name="Input 6 2" xfId="7932" xr:uid="{00000000-0005-0000-0000-000044180000}"/>
    <cellStyle name="Input 7" xfId="6570" xr:uid="{00000000-0005-0000-0000-000045180000}"/>
    <cellStyle name="Input 7 2" xfId="7955" xr:uid="{00000000-0005-0000-0000-000046180000}"/>
    <cellStyle name="Input 8" xfId="6069" xr:uid="{00000000-0005-0000-0000-000047180000}"/>
    <cellStyle name="Input 8 2" xfId="7930" xr:uid="{00000000-0005-0000-0000-000048180000}"/>
    <cellStyle name="Input 9" xfId="6581" xr:uid="{00000000-0005-0000-0000-000049180000}"/>
    <cellStyle name="Input 9 2" xfId="7957" xr:uid="{00000000-0005-0000-0000-00004A180000}"/>
    <cellStyle name="Inst. Sections" xfId="41" xr:uid="{00000000-0005-0000-0000-00004B180000}"/>
    <cellStyle name="Inst. Subheading" xfId="42" xr:uid="{00000000-0005-0000-0000-00004C180000}"/>
    <cellStyle name="Labels - Style3" xfId="308" xr:uid="{00000000-0005-0000-0000-00004D180000}"/>
    <cellStyle name="Labels - Style3 2" xfId="7722" xr:uid="{00000000-0005-0000-0000-00004E180000}"/>
    <cellStyle name="Labels - Style3 3" xfId="7775" xr:uid="{00000000-0005-0000-0000-00004F180000}"/>
    <cellStyle name="Linked Cell 10" xfId="5863" xr:uid="{00000000-0005-0000-0000-000050180000}"/>
    <cellStyle name="Linked Cell 11" xfId="6858" xr:uid="{00000000-0005-0000-0000-000051180000}"/>
    <cellStyle name="Linked Cell 12" xfId="6148" xr:uid="{00000000-0005-0000-0000-000052180000}"/>
    <cellStyle name="Linked Cell 13" xfId="6628" xr:uid="{00000000-0005-0000-0000-000053180000}"/>
    <cellStyle name="Linked Cell 2" xfId="309" xr:uid="{00000000-0005-0000-0000-000054180000}"/>
    <cellStyle name="Linked Cell 2 10" xfId="6978" xr:uid="{00000000-0005-0000-0000-000055180000}"/>
    <cellStyle name="Linked Cell 2 11" xfId="6284" xr:uid="{00000000-0005-0000-0000-000056180000}"/>
    <cellStyle name="Linked Cell 2 12" xfId="6562" xr:uid="{00000000-0005-0000-0000-000057180000}"/>
    <cellStyle name="Linked Cell 2 2" xfId="310" xr:uid="{00000000-0005-0000-0000-000058180000}"/>
    <cellStyle name="Linked Cell 2 3" xfId="5853" xr:uid="{00000000-0005-0000-0000-000059180000}"/>
    <cellStyle name="Linked Cell 2 4" xfId="6042" xr:uid="{00000000-0005-0000-0000-00005A180000}"/>
    <cellStyle name="Linked Cell 2 5" xfId="6446" xr:uid="{00000000-0005-0000-0000-00005B180000}"/>
    <cellStyle name="Linked Cell 2 6" xfId="6679" xr:uid="{00000000-0005-0000-0000-00005C180000}"/>
    <cellStyle name="Linked Cell 2 7" xfId="6368" xr:uid="{00000000-0005-0000-0000-00005D180000}"/>
    <cellStyle name="Linked Cell 2 8" xfId="6160" xr:uid="{00000000-0005-0000-0000-00005E180000}"/>
    <cellStyle name="Linked Cell 2 9" xfId="6387" xr:uid="{00000000-0005-0000-0000-00005F180000}"/>
    <cellStyle name="Linked Cell 3" xfId="311" xr:uid="{00000000-0005-0000-0000-000060180000}"/>
    <cellStyle name="Linked Cell 4" xfId="5852" xr:uid="{00000000-0005-0000-0000-000061180000}"/>
    <cellStyle name="Linked Cell 5" xfId="6045" xr:uid="{00000000-0005-0000-0000-000062180000}"/>
    <cellStyle name="Linked Cell 6" xfId="6024" xr:uid="{00000000-0005-0000-0000-000063180000}"/>
    <cellStyle name="Linked Cell 7" xfId="6252" xr:uid="{00000000-0005-0000-0000-000064180000}"/>
    <cellStyle name="Linked Cell 8" xfId="6881" xr:uid="{00000000-0005-0000-0000-000065180000}"/>
    <cellStyle name="Linked Cell 9" xfId="497" xr:uid="{00000000-0005-0000-0000-000066180000}"/>
    <cellStyle name="Marathon" xfId="8276" xr:uid="{00000000-0005-0000-0000-000067180000}"/>
    <cellStyle name="MCP" xfId="8277" xr:uid="{00000000-0005-0000-0000-000068180000}"/>
    <cellStyle name="Neutral 10" xfId="6827" xr:uid="{00000000-0005-0000-0000-000069180000}"/>
    <cellStyle name="Neutral 11" xfId="6288" xr:uid="{00000000-0005-0000-0000-00006A180000}"/>
    <cellStyle name="Neutral 12" xfId="6615" xr:uid="{00000000-0005-0000-0000-00006B180000}"/>
    <cellStyle name="Neutral 13" xfId="6793" xr:uid="{00000000-0005-0000-0000-00006C180000}"/>
    <cellStyle name="Neutral 2" xfId="312" xr:uid="{00000000-0005-0000-0000-00006D180000}"/>
    <cellStyle name="Neutral 2 10" xfId="6404" xr:uid="{00000000-0005-0000-0000-00006E180000}"/>
    <cellStyle name="Neutral 2 11" xfId="5876" xr:uid="{00000000-0005-0000-0000-00006F180000}"/>
    <cellStyle name="Neutral 2 12" xfId="6032" xr:uid="{00000000-0005-0000-0000-000070180000}"/>
    <cellStyle name="Neutral 2 2" xfId="313" xr:uid="{00000000-0005-0000-0000-000071180000}"/>
    <cellStyle name="Neutral 2 3" xfId="5855" xr:uid="{00000000-0005-0000-0000-000072180000}"/>
    <cellStyle name="Neutral 2 4" xfId="6547" xr:uid="{00000000-0005-0000-0000-000073180000}"/>
    <cellStyle name="Neutral 2 5" xfId="6651" xr:uid="{00000000-0005-0000-0000-000074180000}"/>
    <cellStyle name="Neutral 2 6" xfId="6128" xr:uid="{00000000-0005-0000-0000-000075180000}"/>
    <cellStyle name="Neutral 2 7" xfId="6235" xr:uid="{00000000-0005-0000-0000-000076180000}"/>
    <cellStyle name="Neutral 2 8" xfId="6120" xr:uid="{00000000-0005-0000-0000-000077180000}"/>
    <cellStyle name="Neutral 2 9" xfId="6359" xr:uid="{00000000-0005-0000-0000-000078180000}"/>
    <cellStyle name="Neutral 3" xfId="314" xr:uid="{00000000-0005-0000-0000-000079180000}"/>
    <cellStyle name="Neutral 4" xfId="5854" xr:uid="{00000000-0005-0000-0000-00007A180000}"/>
    <cellStyle name="Neutral 5" xfId="5922" xr:uid="{00000000-0005-0000-0000-00007B180000}"/>
    <cellStyle name="Neutral 6" xfId="6251" xr:uid="{00000000-0005-0000-0000-00007C180000}"/>
    <cellStyle name="Neutral 7" xfId="6400" xr:uid="{00000000-0005-0000-0000-00007D180000}"/>
    <cellStyle name="Neutral 8" xfId="6863" xr:uid="{00000000-0005-0000-0000-00007E180000}"/>
    <cellStyle name="Neutral 9" xfId="6762" xr:uid="{00000000-0005-0000-0000-00007F180000}"/>
    <cellStyle name="nONE" xfId="43" xr:uid="{00000000-0005-0000-0000-000080180000}"/>
    <cellStyle name="nONE 2" xfId="8278" xr:uid="{00000000-0005-0000-0000-000081180000}"/>
    <cellStyle name="noninput" xfId="8279" xr:uid="{00000000-0005-0000-0000-000082180000}"/>
    <cellStyle name="Normal" xfId="0" builtinId="0"/>
    <cellStyle name="Normal - Style1" xfId="44" xr:uid="{00000000-0005-0000-0000-000084180000}"/>
    <cellStyle name="Normal - Style1 2" xfId="8280" xr:uid="{00000000-0005-0000-0000-000085180000}"/>
    <cellStyle name="Normal 10" xfId="99" xr:uid="{00000000-0005-0000-0000-000086180000}"/>
    <cellStyle name="Normal 10 10" xfId="7052" xr:uid="{00000000-0005-0000-0000-000087180000}"/>
    <cellStyle name="Normal 10 11" xfId="7068" xr:uid="{00000000-0005-0000-0000-000088180000}"/>
    <cellStyle name="Normal 10 12" xfId="7079" xr:uid="{00000000-0005-0000-0000-000089180000}"/>
    <cellStyle name="Normal 10 13" xfId="8281" xr:uid="{00000000-0005-0000-0000-00008A180000}"/>
    <cellStyle name="Normal 10 2" xfId="5779" xr:uid="{00000000-0005-0000-0000-00008B180000}"/>
    <cellStyle name="Normal 10 3" xfId="6877" xr:uid="{00000000-0005-0000-0000-00008C180000}"/>
    <cellStyle name="Normal 10 4" xfId="6911" xr:uid="{00000000-0005-0000-0000-00008D180000}"/>
    <cellStyle name="Normal 10 5" xfId="6941" xr:uid="{00000000-0005-0000-0000-00008E180000}"/>
    <cellStyle name="Normal 10 6" xfId="6972" xr:uid="{00000000-0005-0000-0000-00008F180000}"/>
    <cellStyle name="Normal 10 7" xfId="6995" xr:uid="{00000000-0005-0000-0000-000090180000}"/>
    <cellStyle name="Normal 10 8" xfId="7017" xr:uid="{00000000-0005-0000-0000-000091180000}"/>
    <cellStyle name="Normal 10 8 2" xfId="8282" xr:uid="{00000000-0005-0000-0000-000092180000}"/>
    <cellStyle name="Normal 10 9" xfId="7034" xr:uid="{00000000-0005-0000-0000-000093180000}"/>
    <cellStyle name="Normal 11" xfId="101" xr:uid="{00000000-0005-0000-0000-000094180000}"/>
    <cellStyle name="Normal 11 10" xfId="7053" xr:uid="{00000000-0005-0000-0000-000095180000}"/>
    <cellStyle name="Normal 11 11" xfId="7069" xr:uid="{00000000-0005-0000-0000-000096180000}"/>
    <cellStyle name="Normal 11 12" xfId="7080" xr:uid="{00000000-0005-0000-0000-000097180000}"/>
    <cellStyle name="Normal 11 2" xfId="5780" xr:uid="{00000000-0005-0000-0000-000098180000}"/>
    <cellStyle name="Normal 11 3" xfId="6878" xr:uid="{00000000-0005-0000-0000-000099180000}"/>
    <cellStyle name="Normal 11 4" xfId="6912" xr:uid="{00000000-0005-0000-0000-00009A180000}"/>
    <cellStyle name="Normal 11 5" xfId="6942" xr:uid="{00000000-0005-0000-0000-00009B180000}"/>
    <cellStyle name="Normal 11 6" xfId="6973" xr:uid="{00000000-0005-0000-0000-00009C180000}"/>
    <cellStyle name="Normal 11 7" xfId="6996" xr:uid="{00000000-0005-0000-0000-00009D180000}"/>
    <cellStyle name="Normal 11 8" xfId="7018" xr:uid="{00000000-0005-0000-0000-00009E180000}"/>
    <cellStyle name="Normal 11 9" xfId="7035" xr:uid="{00000000-0005-0000-0000-00009F180000}"/>
    <cellStyle name="Normal 12" xfId="103" xr:uid="{00000000-0005-0000-0000-0000A0180000}"/>
    <cellStyle name="Normal 12 10" xfId="7054" xr:uid="{00000000-0005-0000-0000-0000A1180000}"/>
    <cellStyle name="Normal 12 11" xfId="7070" xr:uid="{00000000-0005-0000-0000-0000A2180000}"/>
    <cellStyle name="Normal 12 12" xfId="7081" xr:uid="{00000000-0005-0000-0000-0000A3180000}"/>
    <cellStyle name="Normal 12 2" xfId="5781" xr:uid="{00000000-0005-0000-0000-0000A4180000}"/>
    <cellStyle name="Normal 12 3" xfId="6879" xr:uid="{00000000-0005-0000-0000-0000A5180000}"/>
    <cellStyle name="Normal 12 4" xfId="6913" xr:uid="{00000000-0005-0000-0000-0000A6180000}"/>
    <cellStyle name="Normal 12 5" xfId="6943" xr:uid="{00000000-0005-0000-0000-0000A7180000}"/>
    <cellStyle name="Normal 12 6" xfId="6974" xr:uid="{00000000-0005-0000-0000-0000A8180000}"/>
    <cellStyle name="Normal 12 7" xfId="6997" xr:uid="{00000000-0005-0000-0000-0000A9180000}"/>
    <cellStyle name="Normal 12 8" xfId="7019" xr:uid="{00000000-0005-0000-0000-0000AA180000}"/>
    <cellStyle name="Normal 12 9" xfId="7036" xr:uid="{00000000-0005-0000-0000-0000AB180000}"/>
    <cellStyle name="Normal 13" xfId="10" xr:uid="{00000000-0005-0000-0000-0000AC180000}"/>
    <cellStyle name="Normal 13 10" xfId="7055" xr:uid="{00000000-0005-0000-0000-0000AD180000}"/>
    <cellStyle name="Normal 13 11" xfId="7071" xr:uid="{00000000-0005-0000-0000-0000AE180000}"/>
    <cellStyle name="Normal 13 12" xfId="7082" xr:uid="{00000000-0005-0000-0000-0000AF180000}"/>
    <cellStyle name="Normal 13 2" xfId="5782" xr:uid="{00000000-0005-0000-0000-0000B0180000}"/>
    <cellStyle name="Normal 13 3" xfId="6880" xr:uid="{00000000-0005-0000-0000-0000B1180000}"/>
    <cellStyle name="Normal 13 4" xfId="6914" xr:uid="{00000000-0005-0000-0000-0000B2180000}"/>
    <cellStyle name="Normal 13 5" xfId="6944" xr:uid="{00000000-0005-0000-0000-0000B3180000}"/>
    <cellStyle name="Normal 13 6" xfId="6975" xr:uid="{00000000-0005-0000-0000-0000B4180000}"/>
    <cellStyle name="Normal 13 7" xfId="6998" xr:uid="{00000000-0005-0000-0000-0000B5180000}"/>
    <cellStyle name="Normal 13 8" xfId="7020" xr:uid="{00000000-0005-0000-0000-0000B6180000}"/>
    <cellStyle name="Normal 13 9" xfId="7037" xr:uid="{00000000-0005-0000-0000-0000B7180000}"/>
    <cellStyle name="Normal 14" xfId="168" xr:uid="{00000000-0005-0000-0000-0000B8180000}"/>
    <cellStyle name="Normal 14 2" xfId="8284" xr:uid="{00000000-0005-0000-0000-0000B9180000}"/>
    <cellStyle name="Normal 14 3" xfId="8283" xr:uid="{00000000-0005-0000-0000-0000BA180000}"/>
    <cellStyle name="Normal 15" xfId="11" xr:uid="{00000000-0005-0000-0000-0000BB180000}"/>
    <cellStyle name="Normal 15 2" xfId="8285" xr:uid="{00000000-0005-0000-0000-0000BC180000}"/>
    <cellStyle name="Normal 16" xfId="9" xr:uid="{00000000-0005-0000-0000-0000BD180000}"/>
    <cellStyle name="Normal 16 2" xfId="8286" xr:uid="{00000000-0005-0000-0000-0000BE180000}"/>
    <cellStyle name="Normal 17" xfId="13" xr:uid="{00000000-0005-0000-0000-0000BF180000}"/>
    <cellStyle name="Normal 17 2" xfId="8287" xr:uid="{00000000-0005-0000-0000-0000C0180000}"/>
    <cellStyle name="Normal 18" xfId="15" xr:uid="{00000000-0005-0000-0000-0000C1180000}"/>
    <cellStyle name="Normal 18 2" xfId="8288" xr:uid="{00000000-0005-0000-0000-0000C2180000}"/>
    <cellStyle name="Normal 19" xfId="14" xr:uid="{00000000-0005-0000-0000-0000C3180000}"/>
    <cellStyle name="Normal 19 2" xfId="8289" xr:uid="{00000000-0005-0000-0000-0000C4180000}"/>
    <cellStyle name="Normal 2" xfId="18" xr:uid="{00000000-0005-0000-0000-0000C5180000}"/>
    <cellStyle name="Normal 2 10" xfId="1209" xr:uid="{00000000-0005-0000-0000-0000C6180000}"/>
    <cellStyle name="Normal 2 10 2" xfId="2180" xr:uid="{00000000-0005-0000-0000-0000C7180000}"/>
    <cellStyle name="Normal 2 10 2 2" xfId="4072" xr:uid="{00000000-0005-0000-0000-0000C8180000}"/>
    <cellStyle name="Normal 2 10 2 3" xfId="4871" xr:uid="{00000000-0005-0000-0000-0000C9180000}"/>
    <cellStyle name="Normal 2 10 2 4" xfId="5501" xr:uid="{00000000-0005-0000-0000-0000CA180000}"/>
    <cellStyle name="Normal 2 10 3" xfId="3311" xr:uid="{00000000-0005-0000-0000-0000CB180000}"/>
    <cellStyle name="Normal 2 10 4" xfId="3734" xr:uid="{00000000-0005-0000-0000-0000CC180000}"/>
    <cellStyle name="Normal 2 10 5" xfId="4591" xr:uid="{00000000-0005-0000-0000-0000CD180000}"/>
    <cellStyle name="Normal 2 11" xfId="1292" xr:uid="{00000000-0005-0000-0000-0000CE180000}"/>
    <cellStyle name="Normal 2 11 2" xfId="2246" xr:uid="{00000000-0005-0000-0000-0000CF180000}"/>
    <cellStyle name="Normal 2 11 2 2" xfId="4138" xr:uid="{00000000-0005-0000-0000-0000D0180000}"/>
    <cellStyle name="Normal 2 11 2 3" xfId="4937" xr:uid="{00000000-0005-0000-0000-0000D1180000}"/>
    <cellStyle name="Normal 2 11 2 4" xfId="5567" xr:uid="{00000000-0005-0000-0000-0000D2180000}"/>
    <cellStyle name="Normal 2 11 3" xfId="3386" xr:uid="{00000000-0005-0000-0000-0000D3180000}"/>
    <cellStyle name="Normal 2 11 4" xfId="2526" xr:uid="{00000000-0005-0000-0000-0000D4180000}"/>
    <cellStyle name="Normal 2 11 5" xfId="2992" xr:uid="{00000000-0005-0000-0000-0000D5180000}"/>
    <cellStyle name="Normal 2 12" xfId="1850" xr:uid="{00000000-0005-0000-0000-0000D6180000}"/>
    <cellStyle name="Normal 2 12 2" xfId="3802" xr:uid="{00000000-0005-0000-0000-0000D7180000}"/>
    <cellStyle name="Normal 2 12 3" xfId="4645" xr:uid="{00000000-0005-0000-0000-0000D8180000}"/>
    <cellStyle name="Normal 2 12 4" xfId="5331" xr:uid="{00000000-0005-0000-0000-0000D9180000}"/>
    <cellStyle name="Normal 2 13" xfId="2583" xr:uid="{00000000-0005-0000-0000-0000DA180000}"/>
    <cellStyle name="Normal 2 14" xfId="3549" xr:uid="{00000000-0005-0000-0000-0000DB180000}"/>
    <cellStyle name="Normal 2 15" xfId="4445" xr:uid="{00000000-0005-0000-0000-0000DC180000}"/>
    <cellStyle name="Normal 2 16" xfId="5856" xr:uid="{00000000-0005-0000-0000-0000DD180000}"/>
    <cellStyle name="Normal 2 17" xfId="6099" xr:uid="{00000000-0005-0000-0000-0000DE180000}"/>
    <cellStyle name="Normal 2 18" xfId="6471" xr:uid="{00000000-0005-0000-0000-0000DF180000}"/>
    <cellStyle name="Normal 2 19" xfId="6736" xr:uid="{00000000-0005-0000-0000-0000E0180000}"/>
    <cellStyle name="Normal 2 2" xfId="17" xr:uid="{00000000-0005-0000-0000-0000E1180000}"/>
    <cellStyle name="Normal 2 2 10" xfId="2690" xr:uid="{00000000-0005-0000-0000-0000E2180000}"/>
    <cellStyle name="Normal 2 2 11" xfId="2623" xr:uid="{00000000-0005-0000-0000-0000E3180000}"/>
    <cellStyle name="Normal 2 2 12" xfId="3756" xr:uid="{00000000-0005-0000-0000-0000E4180000}"/>
    <cellStyle name="Normal 2 2 13" xfId="7126" xr:uid="{00000000-0005-0000-0000-0000E5180000}"/>
    <cellStyle name="Normal 2 2 2" xfId="316" xr:uid="{00000000-0005-0000-0000-0000E6180000}"/>
    <cellStyle name="Normal 2 2 2 2" xfId="446" xr:uid="{00000000-0005-0000-0000-0000E7180000}"/>
    <cellStyle name="Normal 2 2 2 3" xfId="7127" xr:uid="{00000000-0005-0000-0000-0000E8180000}"/>
    <cellStyle name="Normal 2 2 2 4" xfId="8290" xr:uid="{00000000-0005-0000-0000-0000E9180000}"/>
    <cellStyle name="Normal 2 2 3" xfId="871" xr:uid="{00000000-0005-0000-0000-0000EA180000}"/>
    <cellStyle name="Normal 2 2 3 2" xfId="8291" xr:uid="{00000000-0005-0000-0000-0000EB180000}"/>
    <cellStyle name="Normal 2 2 4" xfId="965" xr:uid="{00000000-0005-0000-0000-0000EC180000}"/>
    <cellStyle name="Normal 2 2 4 2" xfId="1399" xr:uid="{00000000-0005-0000-0000-0000ED180000}"/>
    <cellStyle name="Normal 2 2 4 3" xfId="1636" xr:uid="{00000000-0005-0000-0000-0000EE180000}"/>
    <cellStyle name="Normal 2 2 4 4" xfId="1964" xr:uid="{00000000-0005-0000-0000-0000EF180000}"/>
    <cellStyle name="Normal 2 2 4 5" xfId="3079" xr:uid="{00000000-0005-0000-0000-0000F0180000}"/>
    <cellStyle name="Normal 2 2 4 6" xfId="3772" xr:uid="{00000000-0005-0000-0000-0000F1180000}"/>
    <cellStyle name="Normal 2 2 4 7" xfId="4616" xr:uid="{00000000-0005-0000-0000-0000F2180000}"/>
    <cellStyle name="Normal 2 2 4 8" xfId="8292" xr:uid="{00000000-0005-0000-0000-0000F3180000}"/>
    <cellStyle name="Normal 2 2 5" xfId="1061" xr:uid="{00000000-0005-0000-0000-0000F4180000}"/>
    <cellStyle name="Normal 2 2 5 2" xfId="1486" xr:uid="{00000000-0005-0000-0000-0000F5180000}"/>
    <cellStyle name="Normal 2 2 5 3" xfId="1719" xr:uid="{00000000-0005-0000-0000-0000F6180000}"/>
    <cellStyle name="Normal 2 2 5 4" xfId="2047" xr:uid="{00000000-0005-0000-0000-0000F7180000}"/>
    <cellStyle name="Normal 2 2 5 5" xfId="3171" xr:uid="{00000000-0005-0000-0000-0000F8180000}"/>
    <cellStyle name="Normal 2 2 5 6" xfId="2734" xr:uid="{00000000-0005-0000-0000-0000F9180000}"/>
    <cellStyle name="Normal 2 2 5 7" xfId="3773" xr:uid="{00000000-0005-0000-0000-0000FA180000}"/>
    <cellStyle name="Normal 2 2 6" xfId="1105" xr:uid="{00000000-0005-0000-0000-0000FB180000}"/>
    <cellStyle name="Normal 2 2 6 2" xfId="1528" xr:uid="{00000000-0005-0000-0000-0000FC180000}"/>
    <cellStyle name="Normal 2 2 6 3" xfId="1760" xr:uid="{00000000-0005-0000-0000-0000FD180000}"/>
    <cellStyle name="Normal 2 2 6 4" xfId="2088" xr:uid="{00000000-0005-0000-0000-0000FE180000}"/>
    <cellStyle name="Normal 2 2 6 5" xfId="3215" xr:uid="{00000000-0005-0000-0000-0000FF180000}"/>
    <cellStyle name="Normal 2 2 6 6" xfId="3658" xr:uid="{00000000-0005-0000-0000-000000190000}"/>
    <cellStyle name="Normal 2 2 6 7" xfId="4533" xr:uid="{00000000-0005-0000-0000-000001190000}"/>
    <cellStyle name="Normal 2 2 7" xfId="1263" xr:uid="{00000000-0005-0000-0000-000002190000}"/>
    <cellStyle name="Normal 2 2 7 2" xfId="2217" xr:uid="{00000000-0005-0000-0000-000003190000}"/>
    <cellStyle name="Normal 2 2 7 2 2" xfId="4109" xr:uid="{00000000-0005-0000-0000-000004190000}"/>
    <cellStyle name="Normal 2 2 7 2 3" xfId="4908" xr:uid="{00000000-0005-0000-0000-000005190000}"/>
    <cellStyle name="Normal 2 2 7 2 4" xfId="5538" xr:uid="{00000000-0005-0000-0000-000006190000}"/>
    <cellStyle name="Normal 2 2 7 3" xfId="3357" xr:uid="{00000000-0005-0000-0000-000007190000}"/>
    <cellStyle name="Normal 2 2 7 4" xfId="3707" xr:uid="{00000000-0005-0000-0000-000008190000}"/>
    <cellStyle name="Normal 2 2 7 5" xfId="4573" xr:uid="{00000000-0005-0000-0000-000009190000}"/>
    <cellStyle name="Normal 2 2 8" xfId="1320" xr:uid="{00000000-0005-0000-0000-00000A190000}"/>
    <cellStyle name="Normal 2 2 8 2" xfId="2269" xr:uid="{00000000-0005-0000-0000-00000B190000}"/>
    <cellStyle name="Normal 2 2 8 2 2" xfId="4161" xr:uid="{00000000-0005-0000-0000-00000C190000}"/>
    <cellStyle name="Normal 2 2 8 2 3" xfId="4960" xr:uid="{00000000-0005-0000-0000-00000D190000}"/>
    <cellStyle name="Normal 2 2 8 2 4" xfId="5590" xr:uid="{00000000-0005-0000-0000-00000E190000}"/>
    <cellStyle name="Normal 2 2 8 3" xfId="3412" xr:uid="{00000000-0005-0000-0000-00000F190000}"/>
    <cellStyle name="Normal 2 2 8 4" xfId="2501" xr:uid="{00000000-0005-0000-0000-000010190000}"/>
    <cellStyle name="Normal 2 2 8 5" xfId="2847" xr:uid="{00000000-0005-0000-0000-000011190000}"/>
    <cellStyle name="Normal 2 2 9" xfId="1885" xr:uid="{00000000-0005-0000-0000-000012190000}"/>
    <cellStyle name="Normal 2 2 9 2" xfId="3834" xr:uid="{00000000-0005-0000-0000-000013190000}"/>
    <cellStyle name="Normal 2 2 9 3" xfId="4676" xr:uid="{00000000-0005-0000-0000-000014190000}"/>
    <cellStyle name="Normal 2 2 9 4" xfId="5359" xr:uid="{00000000-0005-0000-0000-000015190000}"/>
    <cellStyle name="Normal 2 20" xfId="6653" xr:uid="{00000000-0005-0000-0000-000016190000}"/>
    <cellStyle name="Normal 2 21" xfId="6126" xr:uid="{00000000-0005-0000-0000-000017190000}"/>
    <cellStyle name="Normal 2 22" xfId="6600" xr:uid="{00000000-0005-0000-0000-000018190000}"/>
    <cellStyle name="Normal 2 23" xfId="6579" xr:uid="{00000000-0005-0000-0000-000019190000}"/>
    <cellStyle name="Normal 2 24" xfId="6894" xr:uid="{00000000-0005-0000-0000-00001A190000}"/>
    <cellStyle name="Normal 2 25" xfId="6557" xr:uid="{00000000-0005-0000-0000-00001B190000}"/>
    <cellStyle name="Normal 2 26" xfId="7090" xr:uid="{00000000-0005-0000-0000-00001C190000}"/>
    <cellStyle name="Normal 2 27" xfId="7095" xr:uid="{00000000-0005-0000-0000-00001D190000}"/>
    <cellStyle name="Normal 2 28" xfId="7101" xr:uid="{00000000-0005-0000-0000-00001E190000}"/>
    <cellStyle name="Normal 2 29" xfId="7108" xr:uid="{00000000-0005-0000-0000-00001F190000}"/>
    <cellStyle name="Normal 2 3" xfId="19" xr:uid="{00000000-0005-0000-0000-000020190000}"/>
    <cellStyle name="Normal 2 3 2" xfId="783" xr:uid="{00000000-0005-0000-0000-000021190000}"/>
    <cellStyle name="Normal 2 3 2 2" xfId="1476" xr:uid="{00000000-0005-0000-0000-000022190000}"/>
    <cellStyle name="Normal 2 3 2 3" xfId="1709" xr:uid="{00000000-0005-0000-0000-000023190000}"/>
    <cellStyle name="Normal 2 3 2 4" xfId="2037" xr:uid="{00000000-0005-0000-0000-000024190000}"/>
    <cellStyle name="Normal 2 3 2 5" xfId="3161" xr:uid="{00000000-0005-0000-0000-000025190000}"/>
    <cellStyle name="Normal 2 3 2 6" xfId="3537" xr:uid="{00000000-0005-0000-0000-000026190000}"/>
    <cellStyle name="Normal 2 3 2 7" xfId="4435" xr:uid="{00000000-0005-0000-0000-000027190000}"/>
    <cellStyle name="Normal 2 3 3" xfId="1095" xr:uid="{00000000-0005-0000-0000-000028190000}"/>
    <cellStyle name="Normal 2 3 3 2" xfId="1518" xr:uid="{00000000-0005-0000-0000-000029190000}"/>
    <cellStyle name="Normal 2 3 3 3" xfId="1750" xr:uid="{00000000-0005-0000-0000-00002A190000}"/>
    <cellStyle name="Normal 2 3 3 4" xfId="2078" xr:uid="{00000000-0005-0000-0000-00002B190000}"/>
    <cellStyle name="Normal 2 3 3 5" xfId="3205" xr:uid="{00000000-0005-0000-0000-00002C190000}"/>
    <cellStyle name="Normal 2 3 3 6" xfId="3709" xr:uid="{00000000-0005-0000-0000-00002D190000}"/>
    <cellStyle name="Normal 2 3 3 7" xfId="4575" xr:uid="{00000000-0005-0000-0000-00002E190000}"/>
    <cellStyle name="Normal 2 3 4" xfId="1134" xr:uid="{00000000-0005-0000-0000-00002F190000}"/>
    <cellStyle name="Normal 2 3 4 2" xfId="1557" xr:uid="{00000000-0005-0000-0000-000030190000}"/>
    <cellStyle name="Normal 2 3 4 3" xfId="1788" xr:uid="{00000000-0005-0000-0000-000031190000}"/>
    <cellStyle name="Normal 2 3 4 4" xfId="2116" xr:uid="{00000000-0005-0000-0000-000032190000}"/>
    <cellStyle name="Normal 2 3 4 5" xfId="3243" xr:uid="{00000000-0005-0000-0000-000033190000}"/>
    <cellStyle name="Normal 2 3 4 6" xfId="2747" xr:uid="{00000000-0005-0000-0000-000034190000}"/>
    <cellStyle name="Normal 2 3 4 7" xfId="3738" xr:uid="{00000000-0005-0000-0000-000035190000}"/>
    <cellStyle name="Normal 2 3 5" xfId="7131" xr:uid="{00000000-0005-0000-0000-000036190000}"/>
    <cellStyle name="Normal 2 3 6" xfId="8293" xr:uid="{00000000-0005-0000-0000-000037190000}"/>
    <cellStyle name="Normal 2 30" xfId="7113" xr:uid="{00000000-0005-0000-0000-000038190000}"/>
    <cellStyle name="Normal 2 31" xfId="7116" xr:uid="{00000000-0005-0000-0000-000039190000}"/>
    <cellStyle name="Normal 2 32" xfId="7117" xr:uid="{00000000-0005-0000-0000-00003A190000}"/>
    <cellStyle name="Normal 2 33" xfId="7167" xr:uid="{00000000-0005-0000-0000-00003B190000}"/>
    <cellStyle name="Normal 2 34" xfId="7154" xr:uid="{00000000-0005-0000-0000-00003C190000}"/>
    <cellStyle name="Normal 2 35" xfId="7168" xr:uid="{00000000-0005-0000-0000-00003D190000}"/>
    <cellStyle name="Normal 2 36" xfId="7139" xr:uid="{00000000-0005-0000-0000-00003E190000}"/>
    <cellStyle name="Normal 2 37" xfId="7129" xr:uid="{00000000-0005-0000-0000-00003F190000}"/>
    <cellStyle name="Normal 2 38" xfId="7140" xr:uid="{00000000-0005-0000-0000-000040190000}"/>
    <cellStyle name="Normal 2 39" xfId="7144" xr:uid="{00000000-0005-0000-0000-000041190000}"/>
    <cellStyle name="Normal 2 4" xfId="827" xr:uid="{00000000-0005-0000-0000-000042190000}"/>
    <cellStyle name="Normal 2 4 2" xfId="1073" xr:uid="{00000000-0005-0000-0000-000043190000}"/>
    <cellStyle name="Normal 2 4 2 2" xfId="1497" xr:uid="{00000000-0005-0000-0000-000044190000}"/>
    <cellStyle name="Normal 2 4 2 3" xfId="1730" xr:uid="{00000000-0005-0000-0000-000045190000}"/>
    <cellStyle name="Normal 2 4 2 4" xfId="2058" xr:uid="{00000000-0005-0000-0000-000046190000}"/>
    <cellStyle name="Normal 2 4 2 5" xfId="3183" xr:uid="{00000000-0005-0000-0000-000047190000}"/>
    <cellStyle name="Normal 2 4 2 6" xfId="3046" xr:uid="{00000000-0005-0000-0000-000048190000}"/>
    <cellStyle name="Normal 2 4 2 7" xfId="2937" xr:uid="{00000000-0005-0000-0000-000049190000}"/>
    <cellStyle name="Normal 2 4 3" xfId="1116" xr:uid="{00000000-0005-0000-0000-00004A190000}"/>
    <cellStyle name="Normal 2 4 3 2" xfId="1539" xr:uid="{00000000-0005-0000-0000-00004B190000}"/>
    <cellStyle name="Normal 2 4 3 3" xfId="1771" xr:uid="{00000000-0005-0000-0000-00004C190000}"/>
    <cellStyle name="Normal 2 4 3 4" xfId="2099" xr:uid="{00000000-0005-0000-0000-00004D190000}"/>
    <cellStyle name="Normal 2 4 3 5" xfId="3226" xr:uid="{00000000-0005-0000-0000-00004E190000}"/>
    <cellStyle name="Normal 2 4 3 6" xfId="2815" xr:uid="{00000000-0005-0000-0000-00004F190000}"/>
    <cellStyle name="Normal 2 4 3 7" xfId="2858" xr:uid="{00000000-0005-0000-0000-000050190000}"/>
    <cellStyle name="Normal 2 4 4" xfId="1151" xr:uid="{00000000-0005-0000-0000-000051190000}"/>
    <cellStyle name="Normal 2 4 4 2" xfId="1574" xr:uid="{00000000-0005-0000-0000-000052190000}"/>
    <cellStyle name="Normal 2 4 4 3" xfId="1805" xr:uid="{00000000-0005-0000-0000-000053190000}"/>
    <cellStyle name="Normal 2 4 4 4" xfId="2133" xr:uid="{00000000-0005-0000-0000-000054190000}"/>
    <cellStyle name="Normal 2 4 4 5" xfId="3260" xr:uid="{00000000-0005-0000-0000-000055190000}"/>
    <cellStyle name="Normal 2 4 4 6" xfId="3905" xr:uid="{00000000-0005-0000-0000-000056190000}"/>
    <cellStyle name="Normal 2 4 4 7" xfId="4747" xr:uid="{00000000-0005-0000-0000-000057190000}"/>
    <cellStyle name="Normal 2 4 5" xfId="8294" xr:uid="{00000000-0005-0000-0000-000058190000}"/>
    <cellStyle name="Normal 2 40" xfId="7166" xr:uid="{00000000-0005-0000-0000-000059190000}"/>
    <cellStyle name="Normal 2 5" xfId="821" xr:uid="{00000000-0005-0000-0000-00005A190000}"/>
    <cellStyle name="Normal 2 5 2" xfId="8295" xr:uid="{00000000-0005-0000-0000-00005B190000}"/>
    <cellStyle name="Normal 2 6" xfId="382" xr:uid="{00000000-0005-0000-0000-00005C190000}"/>
    <cellStyle name="Normal 2 6 2" xfId="1259" xr:uid="{00000000-0005-0000-0000-00005D190000}"/>
    <cellStyle name="Normal 2 6 2 2" xfId="2213" xr:uid="{00000000-0005-0000-0000-00005E190000}"/>
    <cellStyle name="Normal 2 6 2 2 2" xfId="4105" xr:uid="{00000000-0005-0000-0000-00005F190000}"/>
    <cellStyle name="Normal 2 6 2 2 3" xfId="4904" xr:uid="{00000000-0005-0000-0000-000060190000}"/>
    <cellStyle name="Normal 2 6 2 2 4" xfId="5534" xr:uid="{00000000-0005-0000-0000-000061190000}"/>
    <cellStyle name="Normal 2 6 2 3" xfId="3353" xr:uid="{00000000-0005-0000-0000-000062190000}"/>
    <cellStyle name="Normal 2 6 2 4" xfId="3990" xr:uid="{00000000-0005-0000-0000-000063190000}"/>
    <cellStyle name="Normal 2 6 2 5" xfId="4809" xr:uid="{00000000-0005-0000-0000-000064190000}"/>
    <cellStyle name="Normal 2 6 3" xfId="1508" xr:uid="{00000000-0005-0000-0000-000065190000}"/>
    <cellStyle name="Normal 2 6 3 2" xfId="2368" xr:uid="{00000000-0005-0000-0000-000066190000}"/>
    <cellStyle name="Normal 2 6 3 2 2" xfId="4260" xr:uid="{00000000-0005-0000-0000-000067190000}"/>
    <cellStyle name="Normal 2 6 3 2 3" xfId="5059" xr:uid="{00000000-0005-0000-0000-000068190000}"/>
    <cellStyle name="Normal 2 6 3 2 4" xfId="5689" xr:uid="{00000000-0005-0000-0000-000069190000}"/>
    <cellStyle name="Normal 2 6 3 3" xfId="3563" xr:uid="{00000000-0005-0000-0000-00006A190000}"/>
    <cellStyle name="Normal 2 6 3 4" xfId="4457" xr:uid="{00000000-0005-0000-0000-00006B190000}"/>
    <cellStyle name="Normal 2 6 3 5" xfId="5221" xr:uid="{00000000-0005-0000-0000-00006C190000}"/>
    <cellStyle name="Normal 2 6 4" xfId="1884" xr:uid="{00000000-0005-0000-0000-00006D190000}"/>
    <cellStyle name="Normal 2 6 4 2" xfId="3833" xr:uid="{00000000-0005-0000-0000-00006E190000}"/>
    <cellStyle name="Normal 2 6 4 3" xfId="4675" xr:uid="{00000000-0005-0000-0000-00006F190000}"/>
    <cellStyle name="Normal 2 6 4 4" xfId="5358" xr:uid="{00000000-0005-0000-0000-000070190000}"/>
    <cellStyle name="Normal 2 6 5" xfId="2680" xr:uid="{00000000-0005-0000-0000-000071190000}"/>
    <cellStyle name="Normal 2 6 6" xfId="2628" xr:uid="{00000000-0005-0000-0000-000072190000}"/>
    <cellStyle name="Normal 2 6 7" xfId="2948" xr:uid="{00000000-0005-0000-0000-000073190000}"/>
    <cellStyle name="Normal 2 7" xfId="933" xr:uid="{00000000-0005-0000-0000-000074190000}"/>
    <cellStyle name="Normal 2 7 2" xfId="1380" xr:uid="{00000000-0005-0000-0000-000075190000}"/>
    <cellStyle name="Normal 2 7 2 2" xfId="2325" xr:uid="{00000000-0005-0000-0000-000076190000}"/>
    <cellStyle name="Normal 2 7 2 2 2" xfId="4217" xr:uid="{00000000-0005-0000-0000-000077190000}"/>
    <cellStyle name="Normal 2 7 2 2 3" xfId="5016" xr:uid="{00000000-0005-0000-0000-000078190000}"/>
    <cellStyle name="Normal 2 7 2 2 4" xfId="5646" xr:uid="{00000000-0005-0000-0000-000079190000}"/>
    <cellStyle name="Normal 2 7 2 3" xfId="3469" xr:uid="{00000000-0005-0000-0000-00007A190000}"/>
    <cellStyle name="Normal 2 7 2 4" xfId="4379" xr:uid="{00000000-0005-0000-0000-00007B190000}"/>
    <cellStyle name="Normal 2 7 2 5" xfId="5178" xr:uid="{00000000-0005-0000-0000-00007C190000}"/>
    <cellStyle name="Normal 2 7 3" xfId="1618" xr:uid="{00000000-0005-0000-0000-00007D190000}"/>
    <cellStyle name="Normal 2 7 3 2" xfId="2410" xr:uid="{00000000-0005-0000-0000-00007E190000}"/>
    <cellStyle name="Normal 2 7 3 2 2" xfId="4302" xr:uid="{00000000-0005-0000-0000-00007F190000}"/>
    <cellStyle name="Normal 2 7 3 2 3" xfId="5101" xr:uid="{00000000-0005-0000-0000-000080190000}"/>
    <cellStyle name="Normal 2 7 3 2 4" xfId="5731" xr:uid="{00000000-0005-0000-0000-000081190000}"/>
    <cellStyle name="Normal 2 7 3 3" xfId="3643" xr:uid="{00000000-0005-0000-0000-000082190000}"/>
    <cellStyle name="Normal 2 7 3 4" xfId="4521" xr:uid="{00000000-0005-0000-0000-000083190000}"/>
    <cellStyle name="Normal 2 7 3 5" xfId="5263" xr:uid="{00000000-0005-0000-0000-000084190000}"/>
    <cellStyle name="Normal 2 7 4" xfId="1946" xr:uid="{00000000-0005-0000-0000-000085190000}"/>
    <cellStyle name="Normal 2 7 4 2" xfId="3894" xr:uid="{00000000-0005-0000-0000-000086190000}"/>
    <cellStyle name="Normal 2 7 4 3" xfId="4736" xr:uid="{00000000-0005-0000-0000-000087190000}"/>
    <cellStyle name="Normal 2 7 4 4" xfId="5419" xr:uid="{00000000-0005-0000-0000-000088190000}"/>
    <cellStyle name="Normal 2 7 5" xfId="3052" xr:uid="{00000000-0005-0000-0000-000089190000}"/>
    <cellStyle name="Normal 2 7 6" xfId="2895" xr:uid="{00000000-0005-0000-0000-00008A190000}"/>
    <cellStyle name="Normal 2 7 7" xfId="3723" xr:uid="{00000000-0005-0000-0000-00008B190000}"/>
    <cellStyle name="Normal 2 7 8" xfId="8496" xr:uid="{F23FA7BF-EA84-444F-8BB7-CBB488FD1E2C}"/>
    <cellStyle name="Normal 2 8" xfId="942" xr:uid="{00000000-0005-0000-0000-00008C190000}"/>
    <cellStyle name="Normal 2 8 2" xfId="1383" xr:uid="{00000000-0005-0000-0000-00008D190000}"/>
    <cellStyle name="Normal 2 8 2 2" xfId="2328" xr:uid="{00000000-0005-0000-0000-00008E190000}"/>
    <cellStyle name="Normal 2 8 2 2 2" xfId="4220" xr:uid="{00000000-0005-0000-0000-00008F190000}"/>
    <cellStyle name="Normal 2 8 2 2 3" xfId="5019" xr:uid="{00000000-0005-0000-0000-000090190000}"/>
    <cellStyle name="Normal 2 8 2 2 4" xfId="5649" xr:uid="{00000000-0005-0000-0000-000091190000}"/>
    <cellStyle name="Normal 2 8 2 3" xfId="3472" xr:uid="{00000000-0005-0000-0000-000092190000}"/>
    <cellStyle name="Normal 2 8 2 4" xfId="4382" xr:uid="{00000000-0005-0000-0000-000093190000}"/>
    <cellStyle name="Normal 2 8 2 5" xfId="5181" xr:uid="{00000000-0005-0000-0000-000094190000}"/>
    <cellStyle name="Normal 2 8 3" xfId="1621" xr:uid="{00000000-0005-0000-0000-000095190000}"/>
    <cellStyle name="Normal 2 8 3 2" xfId="2413" xr:uid="{00000000-0005-0000-0000-000096190000}"/>
    <cellStyle name="Normal 2 8 3 2 2" xfId="4305" xr:uid="{00000000-0005-0000-0000-000097190000}"/>
    <cellStyle name="Normal 2 8 3 2 3" xfId="5104" xr:uid="{00000000-0005-0000-0000-000098190000}"/>
    <cellStyle name="Normal 2 8 3 2 4" xfId="5734" xr:uid="{00000000-0005-0000-0000-000099190000}"/>
    <cellStyle name="Normal 2 8 3 3" xfId="3646" xr:uid="{00000000-0005-0000-0000-00009A190000}"/>
    <cellStyle name="Normal 2 8 3 4" xfId="4524" xr:uid="{00000000-0005-0000-0000-00009B190000}"/>
    <cellStyle name="Normal 2 8 3 5" xfId="5266" xr:uid="{00000000-0005-0000-0000-00009C190000}"/>
    <cellStyle name="Normal 2 8 4" xfId="1949" xr:uid="{00000000-0005-0000-0000-00009D190000}"/>
    <cellStyle name="Normal 2 8 4 2" xfId="3897" xr:uid="{00000000-0005-0000-0000-00009E190000}"/>
    <cellStyle name="Normal 2 8 4 3" xfId="4739" xr:uid="{00000000-0005-0000-0000-00009F190000}"/>
    <cellStyle name="Normal 2 8 4 4" xfId="5422" xr:uid="{00000000-0005-0000-0000-0000A0190000}"/>
    <cellStyle name="Normal 2 8 5" xfId="3058" xr:uid="{00000000-0005-0000-0000-0000A1190000}"/>
    <cellStyle name="Normal 2 8 6" xfId="3653" xr:uid="{00000000-0005-0000-0000-0000A2190000}"/>
    <cellStyle name="Normal 2 8 7" xfId="4530" xr:uid="{00000000-0005-0000-0000-0000A3190000}"/>
    <cellStyle name="Normal 2 9" xfId="931" xr:uid="{00000000-0005-0000-0000-0000A4190000}"/>
    <cellStyle name="Normal 2 9 2" xfId="1378" xr:uid="{00000000-0005-0000-0000-0000A5190000}"/>
    <cellStyle name="Normal 2 9 2 2" xfId="2323" xr:uid="{00000000-0005-0000-0000-0000A6190000}"/>
    <cellStyle name="Normal 2 9 2 2 2" xfId="4215" xr:uid="{00000000-0005-0000-0000-0000A7190000}"/>
    <cellStyle name="Normal 2 9 2 2 3" xfId="5014" xr:uid="{00000000-0005-0000-0000-0000A8190000}"/>
    <cellStyle name="Normal 2 9 2 2 4" xfId="5644" xr:uid="{00000000-0005-0000-0000-0000A9190000}"/>
    <cellStyle name="Normal 2 9 2 3" xfId="3467" xr:uid="{00000000-0005-0000-0000-0000AA190000}"/>
    <cellStyle name="Normal 2 9 2 4" xfId="4377" xr:uid="{00000000-0005-0000-0000-0000AB190000}"/>
    <cellStyle name="Normal 2 9 2 5" xfId="5176" xr:uid="{00000000-0005-0000-0000-0000AC190000}"/>
    <cellStyle name="Normal 2 9 3" xfId="1616" xr:uid="{00000000-0005-0000-0000-0000AD190000}"/>
    <cellStyle name="Normal 2 9 3 2" xfId="2408" xr:uid="{00000000-0005-0000-0000-0000AE190000}"/>
    <cellStyle name="Normal 2 9 3 2 2" xfId="4300" xr:uid="{00000000-0005-0000-0000-0000AF190000}"/>
    <cellStyle name="Normal 2 9 3 2 3" xfId="5099" xr:uid="{00000000-0005-0000-0000-0000B0190000}"/>
    <cellStyle name="Normal 2 9 3 2 4" xfId="5729" xr:uid="{00000000-0005-0000-0000-0000B1190000}"/>
    <cellStyle name="Normal 2 9 3 3" xfId="3641" xr:uid="{00000000-0005-0000-0000-0000B2190000}"/>
    <cellStyle name="Normal 2 9 3 4" xfId="4519" xr:uid="{00000000-0005-0000-0000-0000B3190000}"/>
    <cellStyle name="Normal 2 9 3 5" xfId="5261" xr:uid="{00000000-0005-0000-0000-0000B4190000}"/>
    <cellStyle name="Normal 2 9 4" xfId="1944" xr:uid="{00000000-0005-0000-0000-0000B5190000}"/>
    <cellStyle name="Normal 2 9 4 2" xfId="3892" xr:uid="{00000000-0005-0000-0000-0000B6190000}"/>
    <cellStyle name="Normal 2 9 4 3" xfId="4734" xr:uid="{00000000-0005-0000-0000-0000B7190000}"/>
    <cellStyle name="Normal 2 9 4 4" xfId="5417" xr:uid="{00000000-0005-0000-0000-0000B8190000}"/>
    <cellStyle name="Normal 2 9 5" xfId="3050" xr:uid="{00000000-0005-0000-0000-0000B9190000}"/>
    <cellStyle name="Normal 2 9 6" xfId="2907" xr:uid="{00000000-0005-0000-0000-0000BA190000}"/>
    <cellStyle name="Normal 2 9 7" xfId="3501" xr:uid="{00000000-0005-0000-0000-0000BB190000}"/>
    <cellStyle name="Normal 20" xfId="133" xr:uid="{00000000-0005-0000-0000-0000BC190000}"/>
    <cellStyle name="Normal 20 2" xfId="8297" xr:uid="{00000000-0005-0000-0000-0000BD190000}"/>
    <cellStyle name="Normal 20 3" xfId="8298" xr:uid="{00000000-0005-0000-0000-0000BE190000}"/>
    <cellStyle name="Normal 20 4" xfId="8296" xr:uid="{00000000-0005-0000-0000-0000BF190000}"/>
    <cellStyle name="Normal 21" xfId="350" xr:uid="{00000000-0005-0000-0000-0000C0190000}"/>
    <cellStyle name="Normal 21 2" xfId="8299" xr:uid="{00000000-0005-0000-0000-0000C1190000}"/>
    <cellStyle name="Normal 22" xfId="16" xr:uid="{00000000-0005-0000-0000-0000C2190000}"/>
    <cellStyle name="Normal 22 2" xfId="8301" xr:uid="{00000000-0005-0000-0000-0000C3190000}"/>
    <cellStyle name="Normal 22 3" xfId="8302" xr:uid="{00000000-0005-0000-0000-0000C4190000}"/>
    <cellStyle name="Normal 22 4" xfId="8300" xr:uid="{00000000-0005-0000-0000-0000C5190000}"/>
    <cellStyle name="Normal 23" xfId="7084" xr:uid="{00000000-0005-0000-0000-0000C6190000}"/>
    <cellStyle name="Normal 23 2" xfId="8303" xr:uid="{00000000-0005-0000-0000-0000C7190000}"/>
    <cellStyle name="Normal 23 3" xfId="8304" xr:uid="{00000000-0005-0000-0000-0000C8190000}"/>
    <cellStyle name="Normal 24" xfId="8305" xr:uid="{00000000-0005-0000-0000-0000C9190000}"/>
    <cellStyle name="Normal 25" xfId="8306" xr:uid="{00000000-0005-0000-0000-0000CA190000}"/>
    <cellStyle name="Normal 26" xfId="8307" xr:uid="{00000000-0005-0000-0000-0000CB190000}"/>
    <cellStyle name="Normal 26 2" xfId="8308" xr:uid="{00000000-0005-0000-0000-0000CC190000}"/>
    <cellStyle name="Normal 26 3" xfId="8309" xr:uid="{00000000-0005-0000-0000-0000CD190000}"/>
    <cellStyle name="Normal 27" xfId="8310" xr:uid="{00000000-0005-0000-0000-0000CE190000}"/>
    <cellStyle name="Normal 28" xfId="8311" xr:uid="{00000000-0005-0000-0000-0000CF190000}"/>
    <cellStyle name="Normal 29" xfId="8312" xr:uid="{00000000-0005-0000-0000-0000D0190000}"/>
    <cellStyle name="Normal 3" xfId="66" xr:uid="{00000000-0005-0000-0000-0000D1190000}"/>
    <cellStyle name="Normal 3 10" xfId="2584" xr:uid="{00000000-0005-0000-0000-0000D2190000}"/>
    <cellStyle name="Normal 3 11" xfId="2955" xr:uid="{00000000-0005-0000-0000-0000D3190000}"/>
    <cellStyle name="Normal 3 12" xfId="3599" xr:uid="{00000000-0005-0000-0000-0000D4190000}"/>
    <cellStyle name="Normal 3 13" xfId="5857" xr:uid="{00000000-0005-0000-0000-0000D5190000}"/>
    <cellStyle name="Normal 3 14" xfId="6102" xr:uid="{00000000-0005-0000-0000-0000D6190000}"/>
    <cellStyle name="Normal 3 15" xfId="6666" xr:uid="{00000000-0005-0000-0000-0000D7190000}"/>
    <cellStyle name="Normal 3 16" xfId="6627" xr:uid="{00000000-0005-0000-0000-0000D8190000}"/>
    <cellStyle name="Normal 3 17" xfId="6622" xr:uid="{00000000-0005-0000-0000-0000D9190000}"/>
    <cellStyle name="Normal 3 18" xfId="6569" xr:uid="{00000000-0005-0000-0000-0000DA190000}"/>
    <cellStyle name="Normal 3 19" xfId="6755" xr:uid="{00000000-0005-0000-0000-0000DB190000}"/>
    <cellStyle name="Normal 3 2" xfId="317" xr:uid="{00000000-0005-0000-0000-0000DC190000}"/>
    <cellStyle name="Normal 3 2 2" xfId="1264" xr:uid="{00000000-0005-0000-0000-0000DD190000}"/>
    <cellStyle name="Normal 3 2 2 2" xfId="2218" xr:uid="{00000000-0005-0000-0000-0000DE190000}"/>
    <cellStyle name="Normal 3 2 2 2 2" xfId="4110" xr:uid="{00000000-0005-0000-0000-0000DF190000}"/>
    <cellStyle name="Normal 3 2 2 2 3" xfId="4909" xr:uid="{00000000-0005-0000-0000-0000E0190000}"/>
    <cellStyle name="Normal 3 2 2 2 4" xfId="5539" xr:uid="{00000000-0005-0000-0000-0000E1190000}"/>
    <cellStyle name="Normal 3 2 2 3" xfId="3358" xr:uid="{00000000-0005-0000-0000-0000E2190000}"/>
    <cellStyle name="Normal 3 2 2 4" xfId="3543" xr:uid="{00000000-0005-0000-0000-0000E3190000}"/>
    <cellStyle name="Normal 3 2 2 5" xfId="4441" xr:uid="{00000000-0005-0000-0000-0000E4190000}"/>
    <cellStyle name="Normal 3 2 3" xfId="1317" xr:uid="{00000000-0005-0000-0000-0000E5190000}"/>
    <cellStyle name="Normal 3 2 3 2" xfId="2266" xr:uid="{00000000-0005-0000-0000-0000E6190000}"/>
    <cellStyle name="Normal 3 2 3 2 2" xfId="4158" xr:uid="{00000000-0005-0000-0000-0000E7190000}"/>
    <cellStyle name="Normal 3 2 3 2 3" xfId="4957" xr:uid="{00000000-0005-0000-0000-0000E8190000}"/>
    <cellStyle name="Normal 3 2 3 2 4" xfId="5587" xr:uid="{00000000-0005-0000-0000-0000E9190000}"/>
    <cellStyle name="Normal 3 2 3 3" xfId="3409" xr:uid="{00000000-0005-0000-0000-0000EA190000}"/>
    <cellStyle name="Normal 3 2 3 4" xfId="2504" xr:uid="{00000000-0005-0000-0000-0000EB190000}"/>
    <cellStyle name="Normal 3 2 3 5" xfId="2830" xr:uid="{00000000-0005-0000-0000-0000EC190000}"/>
    <cellStyle name="Normal 3 2 4" xfId="1886" xr:uid="{00000000-0005-0000-0000-0000ED190000}"/>
    <cellStyle name="Normal 3 2 4 2" xfId="3835" xr:uid="{00000000-0005-0000-0000-0000EE190000}"/>
    <cellStyle name="Normal 3 2 4 3" xfId="4677" xr:uid="{00000000-0005-0000-0000-0000EF190000}"/>
    <cellStyle name="Normal 3 2 4 4" xfId="5360" xr:uid="{00000000-0005-0000-0000-0000F0190000}"/>
    <cellStyle name="Normal 3 2 5" xfId="2691" xr:uid="{00000000-0005-0000-0000-0000F1190000}"/>
    <cellStyle name="Normal 3 2 6" xfId="2622" xr:uid="{00000000-0005-0000-0000-0000F2190000}"/>
    <cellStyle name="Normal 3 2 7" xfId="4016" xr:uid="{00000000-0005-0000-0000-0000F3190000}"/>
    <cellStyle name="Normal 3 2 8" xfId="8313" xr:uid="{00000000-0005-0000-0000-0000F4190000}"/>
    <cellStyle name="Normal 3 20" xfId="6343" xr:uid="{00000000-0005-0000-0000-0000F5190000}"/>
    <cellStyle name="Normal 3 21" xfId="6987" xr:uid="{00000000-0005-0000-0000-0000F6190000}"/>
    <cellStyle name="Normal 3 22" xfId="6580" xr:uid="{00000000-0005-0000-0000-0000F7190000}"/>
    <cellStyle name="Normal 3 3" xfId="381" xr:uid="{00000000-0005-0000-0000-0000F8190000}"/>
    <cellStyle name="Normal 3 3 2" xfId="1258" xr:uid="{00000000-0005-0000-0000-0000F9190000}"/>
    <cellStyle name="Normal 3 3 2 2" xfId="2212" xr:uid="{00000000-0005-0000-0000-0000FA190000}"/>
    <cellStyle name="Normal 3 3 2 2 2" xfId="4104" xr:uid="{00000000-0005-0000-0000-0000FB190000}"/>
    <cellStyle name="Normal 3 3 2 2 3" xfId="4903" xr:uid="{00000000-0005-0000-0000-0000FC190000}"/>
    <cellStyle name="Normal 3 3 2 2 4" xfId="5533" xr:uid="{00000000-0005-0000-0000-0000FD190000}"/>
    <cellStyle name="Normal 3 3 2 3" xfId="3352" xr:uid="{00000000-0005-0000-0000-0000FE190000}"/>
    <cellStyle name="Normal 3 3 2 4" xfId="3593" xr:uid="{00000000-0005-0000-0000-0000FF190000}"/>
    <cellStyle name="Normal 3 3 2 5" xfId="4476" xr:uid="{00000000-0005-0000-0000-0000001A0000}"/>
    <cellStyle name="Normal 3 3 3" xfId="1550" xr:uid="{00000000-0005-0000-0000-0000011A0000}"/>
    <cellStyle name="Normal 3 3 3 2" xfId="2375" xr:uid="{00000000-0005-0000-0000-0000021A0000}"/>
    <cellStyle name="Normal 3 3 3 2 2" xfId="4267" xr:uid="{00000000-0005-0000-0000-0000031A0000}"/>
    <cellStyle name="Normal 3 3 3 2 3" xfId="5066" xr:uid="{00000000-0005-0000-0000-0000041A0000}"/>
    <cellStyle name="Normal 3 3 3 2 4" xfId="5696" xr:uid="{00000000-0005-0000-0000-0000051A0000}"/>
    <cellStyle name="Normal 3 3 3 3" xfId="3591" xr:uid="{00000000-0005-0000-0000-0000061A0000}"/>
    <cellStyle name="Normal 3 3 3 4" xfId="4475" xr:uid="{00000000-0005-0000-0000-0000071A0000}"/>
    <cellStyle name="Normal 3 3 3 5" xfId="5228" xr:uid="{00000000-0005-0000-0000-0000081A0000}"/>
    <cellStyle name="Normal 3 3 4" xfId="1883" xr:uid="{00000000-0005-0000-0000-0000091A0000}"/>
    <cellStyle name="Normal 3 3 4 2" xfId="3832" xr:uid="{00000000-0005-0000-0000-00000A1A0000}"/>
    <cellStyle name="Normal 3 3 4 3" xfId="4674" xr:uid="{00000000-0005-0000-0000-00000B1A0000}"/>
    <cellStyle name="Normal 3 3 4 4" xfId="5357" xr:uid="{00000000-0005-0000-0000-00000C1A0000}"/>
    <cellStyle name="Normal 3 3 5" xfId="2679" xr:uid="{00000000-0005-0000-0000-00000D1A0000}"/>
    <cellStyle name="Normal 3 3 6" xfId="2629" xr:uid="{00000000-0005-0000-0000-00000E1A0000}"/>
    <cellStyle name="Normal 3 3 7" xfId="2943" xr:uid="{00000000-0005-0000-0000-00000F1A0000}"/>
    <cellStyle name="Normal 3 3 8" xfId="8314" xr:uid="{00000000-0005-0000-0000-0000101A0000}"/>
    <cellStyle name="Normal 3 4" xfId="934" xr:uid="{00000000-0005-0000-0000-0000111A0000}"/>
    <cellStyle name="Normal 3 4 2" xfId="1381" xr:uid="{00000000-0005-0000-0000-0000121A0000}"/>
    <cellStyle name="Normal 3 4 2 2" xfId="2326" xr:uid="{00000000-0005-0000-0000-0000131A0000}"/>
    <cellStyle name="Normal 3 4 2 2 2" xfId="4218" xr:uid="{00000000-0005-0000-0000-0000141A0000}"/>
    <cellStyle name="Normal 3 4 2 2 3" xfId="5017" xr:uid="{00000000-0005-0000-0000-0000151A0000}"/>
    <cellStyle name="Normal 3 4 2 2 4" xfId="5647" xr:uid="{00000000-0005-0000-0000-0000161A0000}"/>
    <cellStyle name="Normal 3 4 2 3" xfId="3470" xr:uid="{00000000-0005-0000-0000-0000171A0000}"/>
    <cellStyle name="Normal 3 4 2 4" xfId="4380" xr:uid="{00000000-0005-0000-0000-0000181A0000}"/>
    <cellStyle name="Normal 3 4 2 5" xfId="5179" xr:uid="{00000000-0005-0000-0000-0000191A0000}"/>
    <cellStyle name="Normal 3 4 3" xfId="1619" xr:uid="{00000000-0005-0000-0000-00001A1A0000}"/>
    <cellStyle name="Normal 3 4 3 2" xfId="2411" xr:uid="{00000000-0005-0000-0000-00001B1A0000}"/>
    <cellStyle name="Normal 3 4 3 2 2" xfId="4303" xr:uid="{00000000-0005-0000-0000-00001C1A0000}"/>
    <cellStyle name="Normal 3 4 3 2 3" xfId="5102" xr:uid="{00000000-0005-0000-0000-00001D1A0000}"/>
    <cellStyle name="Normal 3 4 3 2 4" xfId="5732" xr:uid="{00000000-0005-0000-0000-00001E1A0000}"/>
    <cellStyle name="Normal 3 4 3 3" xfId="3644" xr:uid="{00000000-0005-0000-0000-00001F1A0000}"/>
    <cellStyle name="Normal 3 4 3 4" xfId="4522" xr:uid="{00000000-0005-0000-0000-0000201A0000}"/>
    <cellStyle name="Normal 3 4 3 5" xfId="5264" xr:uid="{00000000-0005-0000-0000-0000211A0000}"/>
    <cellStyle name="Normal 3 4 4" xfId="1947" xr:uid="{00000000-0005-0000-0000-0000221A0000}"/>
    <cellStyle name="Normal 3 4 4 2" xfId="3895" xr:uid="{00000000-0005-0000-0000-0000231A0000}"/>
    <cellStyle name="Normal 3 4 4 3" xfId="4737" xr:uid="{00000000-0005-0000-0000-0000241A0000}"/>
    <cellStyle name="Normal 3 4 4 4" xfId="5420" xr:uid="{00000000-0005-0000-0000-0000251A0000}"/>
    <cellStyle name="Normal 3 4 5" xfId="3053" xr:uid="{00000000-0005-0000-0000-0000261A0000}"/>
    <cellStyle name="Normal 3 4 6" xfId="2890" xr:uid="{00000000-0005-0000-0000-0000271A0000}"/>
    <cellStyle name="Normal 3 4 7" xfId="2565" xr:uid="{00000000-0005-0000-0000-0000281A0000}"/>
    <cellStyle name="Normal 3 4 8" xfId="8315" xr:uid="{00000000-0005-0000-0000-0000291A0000}"/>
    <cellStyle name="Normal 3 5" xfId="941" xr:uid="{00000000-0005-0000-0000-00002A1A0000}"/>
    <cellStyle name="Normal 3 5 2" xfId="1382" xr:uid="{00000000-0005-0000-0000-00002B1A0000}"/>
    <cellStyle name="Normal 3 5 2 2" xfId="2327" xr:uid="{00000000-0005-0000-0000-00002C1A0000}"/>
    <cellStyle name="Normal 3 5 2 2 2" xfId="4219" xr:uid="{00000000-0005-0000-0000-00002D1A0000}"/>
    <cellStyle name="Normal 3 5 2 2 3" xfId="5018" xr:uid="{00000000-0005-0000-0000-00002E1A0000}"/>
    <cellStyle name="Normal 3 5 2 2 4" xfId="5648" xr:uid="{00000000-0005-0000-0000-00002F1A0000}"/>
    <cellStyle name="Normal 3 5 2 3" xfId="3471" xr:uid="{00000000-0005-0000-0000-0000301A0000}"/>
    <cellStyle name="Normal 3 5 2 4" xfId="4381" xr:uid="{00000000-0005-0000-0000-0000311A0000}"/>
    <cellStyle name="Normal 3 5 2 5" xfId="5180" xr:uid="{00000000-0005-0000-0000-0000321A0000}"/>
    <cellStyle name="Normal 3 5 3" xfId="1620" xr:uid="{00000000-0005-0000-0000-0000331A0000}"/>
    <cellStyle name="Normal 3 5 3 2" xfId="2412" xr:uid="{00000000-0005-0000-0000-0000341A0000}"/>
    <cellStyle name="Normal 3 5 3 2 2" xfId="4304" xr:uid="{00000000-0005-0000-0000-0000351A0000}"/>
    <cellStyle name="Normal 3 5 3 2 3" xfId="5103" xr:uid="{00000000-0005-0000-0000-0000361A0000}"/>
    <cellStyle name="Normal 3 5 3 2 4" xfId="5733" xr:uid="{00000000-0005-0000-0000-0000371A0000}"/>
    <cellStyle name="Normal 3 5 3 3" xfId="3645" xr:uid="{00000000-0005-0000-0000-0000381A0000}"/>
    <cellStyle name="Normal 3 5 3 4" xfId="4523" xr:uid="{00000000-0005-0000-0000-0000391A0000}"/>
    <cellStyle name="Normal 3 5 3 5" xfId="5265" xr:uid="{00000000-0005-0000-0000-00003A1A0000}"/>
    <cellStyle name="Normal 3 5 4" xfId="1948" xr:uid="{00000000-0005-0000-0000-00003B1A0000}"/>
    <cellStyle name="Normal 3 5 4 2" xfId="3896" xr:uid="{00000000-0005-0000-0000-00003C1A0000}"/>
    <cellStyle name="Normal 3 5 4 3" xfId="4738" xr:uid="{00000000-0005-0000-0000-00003D1A0000}"/>
    <cellStyle name="Normal 3 5 4 4" xfId="5421" xr:uid="{00000000-0005-0000-0000-00003E1A0000}"/>
    <cellStyle name="Normal 3 5 5" xfId="3057" xr:uid="{00000000-0005-0000-0000-00003F1A0000}"/>
    <cellStyle name="Normal 3 5 6" xfId="3904" xr:uid="{00000000-0005-0000-0000-0000401A0000}"/>
    <cellStyle name="Normal 3 5 7" xfId="4746" xr:uid="{00000000-0005-0000-0000-0000411A0000}"/>
    <cellStyle name="Normal 3 6" xfId="932" xr:uid="{00000000-0005-0000-0000-0000421A0000}"/>
    <cellStyle name="Normal 3 6 2" xfId="1379" xr:uid="{00000000-0005-0000-0000-0000431A0000}"/>
    <cellStyle name="Normal 3 6 2 2" xfId="2324" xr:uid="{00000000-0005-0000-0000-0000441A0000}"/>
    <cellStyle name="Normal 3 6 2 2 2" xfId="4216" xr:uid="{00000000-0005-0000-0000-0000451A0000}"/>
    <cellStyle name="Normal 3 6 2 2 3" xfId="5015" xr:uid="{00000000-0005-0000-0000-0000461A0000}"/>
    <cellStyle name="Normal 3 6 2 2 4" xfId="5645" xr:uid="{00000000-0005-0000-0000-0000471A0000}"/>
    <cellStyle name="Normal 3 6 2 3" xfId="3468" xr:uid="{00000000-0005-0000-0000-0000481A0000}"/>
    <cellStyle name="Normal 3 6 2 4" xfId="4378" xr:uid="{00000000-0005-0000-0000-0000491A0000}"/>
    <cellStyle name="Normal 3 6 2 5" xfId="5177" xr:uid="{00000000-0005-0000-0000-00004A1A0000}"/>
    <cellStyle name="Normal 3 6 3" xfId="1617" xr:uid="{00000000-0005-0000-0000-00004B1A0000}"/>
    <cellStyle name="Normal 3 6 3 2" xfId="2409" xr:uid="{00000000-0005-0000-0000-00004C1A0000}"/>
    <cellStyle name="Normal 3 6 3 2 2" xfId="4301" xr:uid="{00000000-0005-0000-0000-00004D1A0000}"/>
    <cellStyle name="Normal 3 6 3 2 3" xfId="5100" xr:uid="{00000000-0005-0000-0000-00004E1A0000}"/>
    <cellStyle name="Normal 3 6 3 2 4" xfId="5730" xr:uid="{00000000-0005-0000-0000-00004F1A0000}"/>
    <cellStyle name="Normal 3 6 3 3" xfId="3642" xr:uid="{00000000-0005-0000-0000-0000501A0000}"/>
    <cellStyle name="Normal 3 6 3 4" xfId="4520" xr:uid="{00000000-0005-0000-0000-0000511A0000}"/>
    <cellStyle name="Normal 3 6 3 5" xfId="5262" xr:uid="{00000000-0005-0000-0000-0000521A0000}"/>
    <cellStyle name="Normal 3 6 4" xfId="1945" xr:uid="{00000000-0005-0000-0000-0000531A0000}"/>
    <cellStyle name="Normal 3 6 4 2" xfId="3893" xr:uid="{00000000-0005-0000-0000-0000541A0000}"/>
    <cellStyle name="Normal 3 6 4 3" xfId="4735" xr:uid="{00000000-0005-0000-0000-0000551A0000}"/>
    <cellStyle name="Normal 3 6 4 4" xfId="5418" xr:uid="{00000000-0005-0000-0000-0000561A0000}"/>
    <cellStyle name="Normal 3 6 5" xfId="3051" xr:uid="{00000000-0005-0000-0000-0000571A0000}"/>
    <cellStyle name="Normal 3 6 6" xfId="2901" xr:uid="{00000000-0005-0000-0000-0000581A0000}"/>
    <cellStyle name="Normal 3 6 7" xfId="3965" xr:uid="{00000000-0005-0000-0000-0000591A0000}"/>
    <cellStyle name="Normal 3 6 8" xfId="8316" xr:uid="{00000000-0005-0000-0000-00005A1A0000}"/>
    <cellStyle name="Normal 3 7" xfId="1210" xr:uid="{00000000-0005-0000-0000-00005B1A0000}"/>
    <cellStyle name="Normal 3 7 2" xfId="2181" xr:uid="{00000000-0005-0000-0000-00005C1A0000}"/>
    <cellStyle name="Normal 3 7 2 2" xfId="4073" xr:uid="{00000000-0005-0000-0000-00005D1A0000}"/>
    <cellStyle name="Normal 3 7 2 3" xfId="4872" xr:uid="{00000000-0005-0000-0000-00005E1A0000}"/>
    <cellStyle name="Normal 3 7 2 4" xfId="5502" xr:uid="{00000000-0005-0000-0000-00005F1A0000}"/>
    <cellStyle name="Normal 3 7 3" xfId="3312" xr:uid="{00000000-0005-0000-0000-0000601A0000}"/>
    <cellStyle name="Normal 3 7 4" xfId="3572" xr:uid="{00000000-0005-0000-0000-0000611A0000}"/>
    <cellStyle name="Normal 3 7 5" xfId="4462" xr:uid="{00000000-0005-0000-0000-0000621A0000}"/>
    <cellStyle name="Normal 3 8" xfId="1318" xr:uid="{00000000-0005-0000-0000-0000631A0000}"/>
    <cellStyle name="Normal 3 8 2" xfId="2267" xr:uid="{00000000-0005-0000-0000-0000641A0000}"/>
    <cellStyle name="Normal 3 8 2 2" xfId="4159" xr:uid="{00000000-0005-0000-0000-0000651A0000}"/>
    <cellStyle name="Normal 3 8 2 3" xfId="4958" xr:uid="{00000000-0005-0000-0000-0000661A0000}"/>
    <cellStyle name="Normal 3 8 2 4" xfId="5588" xr:uid="{00000000-0005-0000-0000-0000671A0000}"/>
    <cellStyle name="Normal 3 8 3" xfId="3410" xr:uid="{00000000-0005-0000-0000-0000681A0000}"/>
    <cellStyle name="Normal 3 8 4" xfId="2503" xr:uid="{00000000-0005-0000-0000-0000691A0000}"/>
    <cellStyle name="Normal 3 8 5" xfId="2835" xr:uid="{00000000-0005-0000-0000-00006A1A0000}"/>
    <cellStyle name="Normal 3 9" xfId="1851" xr:uid="{00000000-0005-0000-0000-00006B1A0000}"/>
    <cellStyle name="Normal 3 9 2" xfId="3803" xr:uid="{00000000-0005-0000-0000-00006C1A0000}"/>
    <cellStyle name="Normal 3 9 3" xfId="4646" xr:uid="{00000000-0005-0000-0000-00006D1A0000}"/>
    <cellStyle name="Normal 3 9 4" xfId="5332" xr:uid="{00000000-0005-0000-0000-00006E1A0000}"/>
    <cellStyle name="Normal 30" xfId="7109" xr:uid="{00000000-0005-0000-0000-00006F1A0000}"/>
    <cellStyle name="Normal 30 2" xfId="8317" xr:uid="{00000000-0005-0000-0000-0000701A0000}"/>
    <cellStyle name="Normal 31" xfId="8318" xr:uid="{00000000-0005-0000-0000-0000711A0000}"/>
    <cellStyle name="Normal 32" xfId="8319" xr:uid="{00000000-0005-0000-0000-0000721A0000}"/>
    <cellStyle name="Normal 33" xfId="8320" xr:uid="{00000000-0005-0000-0000-0000731A0000}"/>
    <cellStyle name="Normal 34" xfId="8321" xr:uid="{00000000-0005-0000-0000-0000741A0000}"/>
    <cellStyle name="Normal 35" xfId="8322" xr:uid="{00000000-0005-0000-0000-0000751A0000}"/>
    <cellStyle name="Normal 36" xfId="8323" xr:uid="{00000000-0005-0000-0000-0000761A0000}"/>
    <cellStyle name="Normal 37" xfId="8324" xr:uid="{00000000-0005-0000-0000-0000771A0000}"/>
    <cellStyle name="Normal 38" xfId="8325" xr:uid="{00000000-0005-0000-0000-0000781A0000}"/>
    <cellStyle name="Normal 39" xfId="8326" xr:uid="{00000000-0005-0000-0000-0000791A0000}"/>
    <cellStyle name="Normal 4" xfId="73" xr:uid="{00000000-0005-0000-0000-00007A1A0000}"/>
    <cellStyle name="Normal 4 10" xfId="6496" xr:uid="{00000000-0005-0000-0000-00007B1A0000}"/>
    <cellStyle name="Normal 4 11" xfId="6052" xr:uid="{00000000-0005-0000-0000-00007C1A0000}"/>
    <cellStyle name="Normal 4 12" xfId="6392" xr:uid="{00000000-0005-0000-0000-00007D1A0000}"/>
    <cellStyle name="Normal 4 13" xfId="8327" xr:uid="{00000000-0005-0000-0000-00007E1A0000}"/>
    <cellStyle name="Normal 4 2" xfId="359" xr:uid="{00000000-0005-0000-0000-00007F1A0000}"/>
    <cellStyle name="Normal 4 2 2" xfId="8328" xr:uid="{00000000-0005-0000-0000-0000801A0000}"/>
    <cellStyle name="Normal 4 3" xfId="5904" xr:uid="{00000000-0005-0000-0000-0000811A0000}"/>
    <cellStyle name="Normal 4 3 2" xfId="8329" xr:uid="{00000000-0005-0000-0000-0000821A0000}"/>
    <cellStyle name="Normal 4 4" xfId="6070" xr:uid="{00000000-0005-0000-0000-0000831A0000}"/>
    <cellStyle name="Normal 4 4 2" xfId="8330" xr:uid="{00000000-0005-0000-0000-0000841A0000}"/>
    <cellStyle name="Normal 4 5" xfId="6445" xr:uid="{00000000-0005-0000-0000-0000851A0000}"/>
    <cellStyle name="Normal 4 5 2" xfId="8331" xr:uid="{00000000-0005-0000-0000-0000861A0000}"/>
    <cellStyle name="Normal 4 6" xfId="6789" xr:uid="{00000000-0005-0000-0000-0000871A0000}"/>
    <cellStyle name="Normal 4 6 2" xfId="8332" xr:uid="{00000000-0005-0000-0000-0000881A0000}"/>
    <cellStyle name="Normal 4 7" xfId="6118" xr:uid="{00000000-0005-0000-0000-0000891A0000}"/>
    <cellStyle name="Normal 4 8" xfId="6058" xr:uid="{00000000-0005-0000-0000-00008A1A0000}"/>
    <cellStyle name="Normal 4 9" xfId="6411" xr:uid="{00000000-0005-0000-0000-00008B1A0000}"/>
    <cellStyle name="Normal 40" xfId="8333" xr:uid="{00000000-0005-0000-0000-00008C1A0000}"/>
    <cellStyle name="Normal 41" xfId="8334" xr:uid="{00000000-0005-0000-0000-00008D1A0000}"/>
    <cellStyle name="Normal 42" xfId="8335" xr:uid="{00000000-0005-0000-0000-00008E1A0000}"/>
    <cellStyle name="Normal 43" xfId="8336" xr:uid="{00000000-0005-0000-0000-00008F1A0000}"/>
    <cellStyle name="Normal 44" xfId="8337" xr:uid="{00000000-0005-0000-0000-0000901A0000}"/>
    <cellStyle name="Normal 45" xfId="8338" xr:uid="{00000000-0005-0000-0000-0000911A0000}"/>
    <cellStyle name="Normal 46" xfId="8339" xr:uid="{00000000-0005-0000-0000-0000921A0000}"/>
    <cellStyle name="Normal 47" xfId="8340" xr:uid="{00000000-0005-0000-0000-0000931A0000}"/>
    <cellStyle name="Normal 48" xfId="8341" xr:uid="{00000000-0005-0000-0000-0000941A0000}"/>
    <cellStyle name="Normal 49" xfId="8342" xr:uid="{00000000-0005-0000-0000-0000951A0000}"/>
    <cellStyle name="Normal 5" xfId="75" xr:uid="{00000000-0005-0000-0000-0000961A0000}"/>
    <cellStyle name="Normal 5 10" xfId="6076" xr:uid="{00000000-0005-0000-0000-0000971A0000}"/>
    <cellStyle name="Normal 5 11" xfId="6379" xr:uid="{00000000-0005-0000-0000-0000981A0000}"/>
    <cellStyle name="Normal 5 12" xfId="6986" xr:uid="{00000000-0005-0000-0000-0000991A0000}"/>
    <cellStyle name="Normal 5 2" xfId="433" xr:uid="{00000000-0005-0000-0000-00009A1A0000}"/>
    <cellStyle name="Normal 5 2 2" xfId="8343" xr:uid="{00000000-0005-0000-0000-00009B1A0000}"/>
    <cellStyle name="Normal 5 3" xfId="5921" xr:uid="{00000000-0005-0000-0000-00009C1A0000}"/>
    <cellStyle name="Normal 5 4" xfId="6441" xr:uid="{00000000-0005-0000-0000-00009D1A0000}"/>
    <cellStyle name="Normal 5 5" xfId="6620" xr:uid="{00000000-0005-0000-0000-00009E1A0000}"/>
    <cellStyle name="Normal 5 6" xfId="6101" xr:uid="{00000000-0005-0000-0000-00009F1A0000}"/>
    <cellStyle name="Normal 5 7" xfId="6180" xr:uid="{00000000-0005-0000-0000-0000A01A0000}"/>
    <cellStyle name="Normal 5 8" xfId="6807" xr:uid="{00000000-0005-0000-0000-0000A11A0000}"/>
    <cellStyle name="Normal 5 9" xfId="6533" xr:uid="{00000000-0005-0000-0000-0000A21A0000}"/>
    <cellStyle name="Normal 50" xfId="8344" xr:uid="{00000000-0005-0000-0000-0000A31A0000}"/>
    <cellStyle name="Normal 51" xfId="8345" xr:uid="{00000000-0005-0000-0000-0000A41A0000}"/>
    <cellStyle name="Normal 52" xfId="8346" xr:uid="{00000000-0005-0000-0000-0000A51A0000}"/>
    <cellStyle name="Normal 53" xfId="8208" xr:uid="{00000000-0005-0000-0000-0000A61A0000}"/>
    <cellStyle name="Normal 54" xfId="8466" xr:uid="{EE1060AB-69F3-478F-A67F-DE97D2918BAC}"/>
    <cellStyle name="Normal 55" xfId="8572" xr:uid="{8F13EBB3-52F3-4702-955C-94247A671DBD}"/>
    <cellStyle name="Normal 56" xfId="8581" xr:uid="{09C35D59-F28E-4AC8-A285-E157E46048DB}"/>
    <cellStyle name="Normal 57" xfId="8582" xr:uid="{7C5E2AEE-3253-4593-9740-59B239CB2DDC}"/>
    <cellStyle name="Normal 58" xfId="8583" xr:uid="{000A2B5D-28CA-4245-8662-4FF2FE2E8A02}"/>
    <cellStyle name="Normal 59" xfId="8584" xr:uid="{6F724130-8563-4488-B537-747AAD80C880}"/>
    <cellStyle name="Normal 6" xfId="2" xr:uid="{00000000-0005-0000-0000-0000A71A0000}"/>
    <cellStyle name="Normal 6 10" xfId="6556" xr:uid="{00000000-0005-0000-0000-0000A81A0000}"/>
    <cellStyle name="Normal 6 11" xfId="6672" xr:uid="{00000000-0005-0000-0000-0000A91A0000}"/>
    <cellStyle name="Normal 6 12" xfId="7039" xr:uid="{00000000-0005-0000-0000-0000AA1A0000}"/>
    <cellStyle name="Normal 6 13" xfId="8347" xr:uid="{00000000-0005-0000-0000-0000AB1A0000}"/>
    <cellStyle name="Normal 6 2" xfId="1814" xr:uid="{00000000-0005-0000-0000-0000AC1A0000}"/>
    <cellStyle name="Normal 6 2 2" xfId="8348" xr:uid="{00000000-0005-0000-0000-0000AD1A0000}"/>
    <cellStyle name="Normal 6 3" xfId="6215" xr:uid="{00000000-0005-0000-0000-0000AE1A0000}"/>
    <cellStyle name="Normal 6 4" xfId="6014" xr:uid="{00000000-0005-0000-0000-0000AF1A0000}"/>
    <cellStyle name="Normal 6 5" xfId="6130" xr:uid="{00000000-0005-0000-0000-0000B01A0000}"/>
    <cellStyle name="Normal 6 6" xfId="6697" xr:uid="{00000000-0005-0000-0000-0000B11A0000}"/>
    <cellStyle name="Normal 6 7" xfId="6403" xr:uid="{00000000-0005-0000-0000-0000B21A0000}"/>
    <cellStyle name="Normal 6 8" xfId="6949" xr:uid="{00000000-0005-0000-0000-0000B31A0000}"/>
    <cellStyle name="Normal 6 9" xfId="6744" xr:uid="{00000000-0005-0000-0000-0000B41A0000}"/>
    <cellStyle name="Normal 60" xfId="8585" xr:uid="{DEA3E391-F36B-48AC-A769-D6E09C42074D}"/>
    <cellStyle name="Normal 61" xfId="8586" xr:uid="{D6207E0B-CA5E-4553-AB8D-0C54EA8F0663}"/>
    <cellStyle name="Normal 62" xfId="8587" xr:uid="{70F4CB61-BBBA-4B40-AFD3-114EA5D6B15C}"/>
    <cellStyle name="Normal 63" xfId="8588" xr:uid="{FBCBE1D8-DF53-4E14-A5B0-BEED160E1772}"/>
    <cellStyle name="Normal 64" xfId="8589" xr:uid="{731B17F7-CCE4-4766-932A-533CB8D1AED0}"/>
    <cellStyle name="Normal 65" xfId="8590" xr:uid="{B28AC4A4-B62E-4566-8A55-F1BB63021A3F}"/>
    <cellStyle name="Normal 66" xfId="8591" xr:uid="{4A06AE3D-E7A0-4A69-8184-CE1A722FFA85}"/>
    <cellStyle name="Normal 67" xfId="8592" xr:uid="{95F772C9-4994-4101-80DB-095DDA5E5005}"/>
    <cellStyle name="Normal 68" xfId="8593" xr:uid="{9C6F24B0-DA67-4D71-A376-E6874EFDDD40}"/>
    <cellStyle name="Normal 69" xfId="8594" xr:uid="{635AE05B-E48C-423B-BCC6-664ADC8E02C3}"/>
    <cellStyle name="Normal 7" xfId="93" xr:uid="{00000000-0005-0000-0000-0000B51A0000}"/>
    <cellStyle name="Normal 7 10" xfId="7048" xr:uid="{00000000-0005-0000-0000-0000B61A0000}"/>
    <cellStyle name="Normal 7 11" xfId="7064" xr:uid="{00000000-0005-0000-0000-0000B71A0000}"/>
    <cellStyle name="Normal 7 12" xfId="7075" xr:uid="{00000000-0005-0000-0000-0000B81A0000}"/>
    <cellStyle name="Normal 7 13" xfId="8349" xr:uid="{00000000-0005-0000-0000-0000B91A0000}"/>
    <cellStyle name="Normal 7 2" xfId="5775" xr:uid="{00000000-0005-0000-0000-0000BA1A0000}"/>
    <cellStyle name="Normal 7 3" xfId="6873" xr:uid="{00000000-0005-0000-0000-0000BB1A0000}"/>
    <cellStyle name="Normal 7 4" xfId="6907" xr:uid="{00000000-0005-0000-0000-0000BC1A0000}"/>
    <cellStyle name="Normal 7 5" xfId="6937" xr:uid="{00000000-0005-0000-0000-0000BD1A0000}"/>
    <cellStyle name="Normal 7 6" xfId="6968" xr:uid="{00000000-0005-0000-0000-0000BE1A0000}"/>
    <cellStyle name="Normal 7 7" xfId="6991" xr:uid="{00000000-0005-0000-0000-0000BF1A0000}"/>
    <cellStyle name="Normal 7 8" xfId="7013" xr:uid="{00000000-0005-0000-0000-0000C01A0000}"/>
    <cellStyle name="Normal 7 9" xfId="7030" xr:uid="{00000000-0005-0000-0000-0000C11A0000}"/>
    <cellStyle name="Normal 70" xfId="8595" xr:uid="{F05E6654-2D0D-4287-A848-72C85E4701C7}"/>
    <cellStyle name="Normal 71" xfId="8596" xr:uid="{60E31B90-9054-49CC-B43A-A88CCBBAE381}"/>
    <cellStyle name="Normal 72" xfId="8630" xr:uid="{E362F2DA-E089-4BD6-BCC8-A99CD6588F68}"/>
    <cellStyle name="Normal 73" xfId="8631" xr:uid="{4E850026-A509-484D-8D6D-428FE6628E20}"/>
    <cellStyle name="Normal 74" xfId="8632" xr:uid="{C89514DF-6423-4E21-984A-A2286F803210}"/>
    <cellStyle name="Normal 75" xfId="8633" xr:uid="{A55D9885-C3D7-436A-827C-14406AA69000}"/>
    <cellStyle name="Normal 76" xfId="8634" xr:uid="{24B0DDCA-E8F4-477B-886C-834C72044723}"/>
    <cellStyle name="Normal 77" xfId="8635" xr:uid="{387C3665-9BD1-40EB-94FF-1F53DC750F45}"/>
    <cellStyle name="Normal 78" xfId="8636" xr:uid="{2D512577-48F7-4B87-93F1-8DA1574DE441}"/>
    <cellStyle name="Normal 79" xfId="8637" xr:uid="{E039FC3F-F3CE-439B-AEAE-8792FDC60A7F}"/>
    <cellStyle name="Normal 8" xfId="95" xr:uid="{00000000-0005-0000-0000-0000C21A0000}"/>
    <cellStyle name="Normal 8 10" xfId="7050" xr:uid="{00000000-0005-0000-0000-0000C31A0000}"/>
    <cellStyle name="Normal 8 11" xfId="7066" xr:uid="{00000000-0005-0000-0000-0000C41A0000}"/>
    <cellStyle name="Normal 8 12" xfId="7077" xr:uid="{00000000-0005-0000-0000-0000C51A0000}"/>
    <cellStyle name="Normal 8 13" xfId="8350" xr:uid="{00000000-0005-0000-0000-0000C61A0000}"/>
    <cellStyle name="Normal 8 2" xfId="5777" xr:uid="{00000000-0005-0000-0000-0000C71A0000}"/>
    <cellStyle name="Normal 8 2 2" xfId="8351" xr:uid="{00000000-0005-0000-0000-0000C81A0000}"/>
    <cellStyle name="Normal 8 3" xfId="6875" xr:uid="{00000000-0005-0000-0000-0000C91A0000}"/>
    <cellStyle name="Normal 8 4" xfId="6909" xr:uid="{00000000-0005-0000-0000-0000CA1A0000}"/>
    <cellStyle name="Normal 8 5" xfId="6939" xr:uid="{00000000-0005-0000-0000-0000CB1A0000}"/>
    <cellStyle name="Normal 8 6" xfId="6970" xr:uid="{00000000-0005-0000-0000-0000CC1A0000}"/>
    <cellStyle name="Normal 8 7" xfId="6993" xr:uid="{00000000-0005-0000-0000-0000CD1A0000}"/>
    <cellStyle name="Normal 8 8" xfId="7015" xr:uid="{00000000-0005-0000-0000-0000CE1A0000}"/>
    <cellStyle name="Normal 8 9" xfId="7032" xr:uid="{00000000-0005-0000-0000-0000CF1A0000}"/>
    <cellStyle name="Normal 80" xfId="8699" xr:uid="{7B55D345-B080-4DBE-8B9C-0C70DC732862}"/>
    <cellStyle name="Normal 81" xfId="8700" xr:uid="{D011C65F-597F-412D-AF9D-D3339AB7D9B1}"/>
    <cellStyle name="Normal 82" xfId="8701" xr:uid="{4FB382E1-F107-4909-8FFF-6ED7FBB6A1AF}"/>
    <cellStyle name="Normal 83" xfId="8702" xr:uid="{539A70FD-B666-4F23-B3AD-02BCCC02E472}"/>
    <cellStyle name="Normal 84" xfId="8703" xr:uid="{EBE99AE3-7911-41D9-BB2D-1E4730FFA2FB}"/>
    <cellStyle name="Normal 85" xfId="8704" xr:uid="{A036CDF9-999F-413C-A3F9-3DD777E0E8D2}"/>
    <cellStyle name="Normal 86" xfId="8705" xr:uid="{998733D4-1BDB-47DA-B305-4EA855A5435D}"/>
    <cellStyle name="Normal 87" xfId="8706" xr:uid="{242843E2-6144-47F0-AC9A-8D9001931929}"/>
    <cellStyle name="Normal 88" xfId="8707" xr:uid="{91651DBB-FD0B-4FE6-B62D-691254A28160}"/>
    <cellStyle name="Normal 89" xfId="8708" xr:uid="{1201640F-CDE5-440D-AE18-667EBE5FDA71}"/>
    <cellStyle name="Normal 9" xfId="97" xr:uid="{00000000-0005-0000-0000-0000D01A0000}"/>
    <cellStyle name="Normal 9 10" xfId="7051" xr:uid="{00000000-0005-0000-0000-0000D11A0000}"/>
    <cellStyle name="Normal 9 11" xfId="7067" xr:uid="{00000000-0005-0000-0000-0000D21A0000}"/>
    <cellStyle name="Normal 9 12" xfId="7078" xr:uid="{00000000-0005-0000-0000-0000D31A0000}"/>
    <cellStyle name="Normal 9 13" xfId="8352" xr:uid="{00000000-0005-0000-0000-0000D41A0000}"/>
    <cellStyle name="Normal 9 2" xfId="5778" xr:uid="{00000000-0005-0000-0000-0000D51A0000}"/>
    <cellStyle name="Normal 9 3" xfId="6876" xr:uid="{00000000-0005-0000-0000-0000D61A0000}"/>
    <cellStyle name="Normal 9 4" xfId="6910" xr:uid="{00000000-0005-0000-0000-0000D71A0000}"/>
    <cellStyle name="Normal 9 5" xfId="6940" xr:uid="{00000000-0005-0000-0000-0000D81A0000}"/>
    <cellStyle name="Normal 9 6" xfId="6971" xr:uid="{00000000-0005-0000-0000-0000D91A0000}"/>
    <cellStyle name="Normal 9 7" xfId="6994" xr:uid="{00000000-0005-0000-0000-0000DA1A0000}"/>
    <cellStyle name="Normal 9 8" xfId="7016" xr:uid="{00000000-0005-0000-0000-0000DB1A0000}"/>
    <cellStyle name="Normal 9 9" xfId="7033" xr:uid="{00000000-0005-0000-0000-0000DC1A0000}"/>
    <cellStyle name="Normal 90" xfId="8709" xr:uid="{522F0965-0134-41FF-BEE7-C4DB53A9F814}"/>
    <cellStyle name="Normal 91" xfId="8710" xr:uid="{A19EDB91-AF25-4B58-82FF-8859C0AB10EB}"/>
    <cellStyle name="Normal 92" xfId="8711" xr:uid="{4D078DDD-8FED-470E-9BC8-9E1DCDB66080}"/>
    <cellStyle name="Normal 93" xfId="8712" xr:uid="{00D17B4A-E676-4DB4-BB64-19C818242839}"/>
    <cellStyle name="Normal 94" xfId="8713" xr:uid="{E7A6E1CF-DDC1-46BC-AA66-252105F49063}"/>
    <cellStyle name="Normal 95" xfId="8719" xr:uid="{28C6000C-0534-4F00-B74B-2014945E728F}"/>
    <cellStyle name="Normal(0)" xfId="45" xr:uid="{00000000-0005-0000-0000-0000DD1A0000}"/>
    <cellStyle name="Note 10" xfId="6548" xr:uid="{00000000-0005-0000-0000-0000DE1A0000}"/>
    <cellStyle name="Note 10 2" xfId="7952" xr:uid="{00000000-0005-0000-0000-0000DF1A0000}"/>
    <cellStyle name="Note 11" xfId="6354" xr:uid="{00000000-0005-0000-0000-0000E01A0000}"/>
    <cellStyle name="Note 11 2" xfId="7945" xr:uid="{00000000-0005-0000-0000-0000E11A0000}"/>
    <cellStyle name="Note 12" xfId="6647" xr:uid="{00000000-0005-0000-0000-0000E21A0000}"/>
    <cellStyle name="Note 12 2" xfId="7958" xr:uid="{00000000-0005-0000-0000-0000E31A0000}"/>
    <cellStyle name="Note 13" xfId="264" xr:uid="{00000000-0005-0000-0000-0000E41A0000}"/>
    <cellStyle name="Note 13 2" xfId="7716" xr:uid="{00000000-0005-0000-0000-0000E51A0000}"/>
    <cellStyle name="Note 2" xfId="319" xr:uid="{00000000-0005-0000-0000-0000E61A0000}"/>
    <cellStyle name="Note 2 10" xfId="2625" xr:uid="{00000000-0005-0000-0000-0000E71A0000}"/>
    <cellStyle name="Note 2 11" xfId="3987" xr:uid="{00000000-0005-0000-0000-0000E81A0000}"/>
    <cellStyle name="Note 2 12" xfId="4807" xr:uid="{00000000-0005-0000-0000-0000E91A0000}"/>
    <cellStyle name="Note 2 13" xfId="5880" xr:uid="{00000000-0005-0000-0000-0000EA1A0000}"/>
    <cellStyle name="Note 2 14" xfId="6152" xr:uid="{00000000-0005-0000-0000-0000EB1A0000}"/>
    <cellStyle name="Note 2 15" xfId="6214" xr:uid="{00000000-0005-0000-0000-0000EC1A0000}"/>
    <cellStyle name="Note 2 16" xfId="6732" xr:uid="{00000000-0005-0000-0000-0000ED1A0000}"/>
    <cellStyle name="Note 2 17" xfId="6247" xr:uid="{00000000-0005-0000-0000-0000EE1A0000}"/>
    <cellStyle name="Note 2 18" xfId="6049" xr:uid="{00000000-0005-0000-0000-0000EF1A0000}"/>
    <cellStyle name="Note 2 19" xfId="6574" xr:uid="{00000000-0005-0000-0000-0000F01A0000}"/>
    <cellStyle name="Note 2 2" xfId="320" xr:uid="{00000000-0005-0000-0000-0000F11A0000}"/>
    <cellStyle name="Note 2 2 2" xfId="8354" xr:uid="{00000000-0005-0000-0000-0000F21A0000}"/>
    <cellStyle name="Note 2 2 3" xfId="8511" xr:uid="{98E80E53-5C64-49F5-8852-5A6FCB5444F1}"/>
    <cellStyle name="Note 2 20" xfId="6448" xr:uid="{00000000-0005-0000-0000-0000F31A0000}"/>
    <cellStyle name="Note 2 21" xfId="6323" xr:uid="{00000000-0005-0000-0000-0000F41A0000}"/>
    <cellStyle name="Note 2 22" xfId="7021" xr:uid="{00000000-0005-0000-0000-0000F51A0000}"/>
    <cellStyle name="Note 2 23" xfId="7723" xr:uid="{00000000-0005-0000-0000-0000F61A0000}"/>
    <cellStyle name="Note 2 24" xfId="8353" xr:uid="{00000000-0005-0000-0000-0000F71A0000}"/>
    <cellStyle name="Note 2 25" xfId="8510" xr:uid="{719C2FB9-2DF3-4EEC-88F0-484EE14C86E7}"/>
    <cellStyle name="Note 2 3" xfId="864" xr:uid="{00000000-0005-0000-0000-0000F81A0000}"/>
    <cellStyle name="Note 2 3 2" xfId="8355" xr:uid="{00000000-0005-0000-0000-0000F91A0000}"/>
    <cellStyle name="Note 2 4" xfId="937" xr:uid="{00000000-0005-0000-0000-0000FA1A0000}"/>
    <cellStyle name="Note 2 5" xfId="936" xr:uid="{00000000-0005-0000-0000-0000FB1A0000}"/>
    <cellStyle name="Note 2 6" xfId="939" xr:uid="{00000000-0005-0000-0000-0000FC1A0000}"/>
    <cellStyle name="Note 2 7" xfId="1221" xr:uid="{00000000-0005-0000-0000-0000FD1A0000}"/>
    <cellStyle name="Note 2 8" xfId="1220" xr:uid="{00000000-0005-0000-0000-0000FE1A0000}"/>
    <cellStyle name="Note 2 9" xfId="1852" xr:uid="{00000000-0005-0000-0000-0000FF1A0000}"/>
    <cellStyle name="Note 3" xfId="321" xr:uid="{00000000-0005-0000-0000-0000001B0000}"/>
    <cellStyle name="Note 3 10" xfId="2626" xr:uid="{00000000-0005-0000-0000-0000011B0000}"/>
    <cellStyle name="Note 3 11" xfId="3729" xr:uid="{00000000-0005-0000-0000-0000021B0000}"/>
    <cellStyle name="Note 3 12" xfId="4587" xr:uid="{00000000-0005-0000-0000-0000031B0000}"/>
    <cellStyle name="Note 3 13" xfId="8356" xr:uid="{00000000-0005-0000-0000-0000041B0000}"/>
    <cellStyle name="Note 3 2" xfId="419" xr:uid="{00000000-0005-0000-0000-0000051B0000}"/>
    <cellStyle name="Note 3 2 2" xfId="8357" xr:uid="{00000000-0005-0000-0000-0000061B0000}"/>
    <cellStyle name="Note 3 3" xfId="865" xr:uid="{00000000-0005-0000-0000-0000071B0000}"/>
    <cellStyle name="Note 3 4" xfId="938" xr:uid="{00000000-0005-0000-0000-0000081B0000}"/>
    <cellStyle name="Note 3 5" xfId="935" xr:uid="{00000000-0005-0000-0000-0000091B0000}"/>
    <cellStyle name="Note 3 6" xfId="940" xr:uid="{00000000-0005-0000-0000-00000A1B0000}"/>
    <cellStyle name="Note 3 7" xfId="1222" xr:uid="{00000000-0005-0000-0000-00000B1B0000}"/>
    <cellStyle name="Note 3 8" xfId="1219" xr:uid="{00000000-0005-0000-0000-00000C1B0000}"/>
    <cellStyle name="Note 3 9" xfId="1853" xr:uid="{00000000-0005-0000-0000-00000D1B0000}"/>
    <cellStyle name="Note 4" xfId="5879" xr:uid="{00000000-0005-0000-0000-00000E1B0000}"/>
    <cellStyle name="Note 4 2" xfId="7922" xr:uid="{00000000-0005-0000-0000-00000F1B0000}"/>
    <cellStyle name="Note 4 2 2" xfId="8359" xr:uid="{00000000-0005-0000-0000-0000101B0000}"/>
    <cellStyle name="Note 4 3" xfId="8358" xr:uid="{00000000-0005-0000-0000-0000111B0000}"/>
    <cellStyle name="Note 5" xfId="6199" xr:uid="{00000000-0005-0000-0000-0000121B0000}"/>
    <cellStyle name="Note 5 2" xfId="7935" xr:uid="{00000000-0005-0000-0000-0000131B0000}"/>
    <cellStyle name="Note 6" xfId="6436" xr:uid="{00000000-0005-0000-0000-0000141B0000}"/>
    <cellStyle name="Note 6 2" xfId="7949" xr:uid="{00000000-0005-0000-0000-0000151B0000}"/>
    <cellStyle name="Note 7" xfId="6741" xr:uid="{00000000-0005-0000-0000-0000161B0000}"/>
    <cellStyle name="Note 7 2" xfId="7962" xr:uid="{00000000-0005-0000-0000-0000171B0000}"/>
    <cellStyle name="Note 8" xfId="6571" xr:uid="{00000000-0005-0000-0000-0000181B0000}"/>
    <cellStyle name="Note 8 2" xfId="7956" xr:uid="{00000000-0005-0000-0000-0000191B0000}"/>
    <cellStyle name="Note 9" xfId="6172" xr:uid="{00000000-0005-0000-0000-00001A1B0000}"/>
    <cellStyle name="Note 9 2" xfId="7933" xr:uid="{00000000-0005-0000-0000-00001B1B0000}"/>
    <cellStyle name="Number" xfId="8360" xr:uid="{00000000-0005-0000-0000-00001C1B0000}"/>
    <cellStyle name="Output 10" xfId="6592" xr:uid="{00000000-0005-0000-0000-00001D1B0000}"/>
    <cellStyle name="Output 11" xfId="5926" xr:uid="{00000000-0005-0000-0000-00001E1B0000}"/>
    <cellStyle name="Output 12" xfId="6087" xr:uid="{00000000-0005-0000-0000-00001F1B0000}"/>
    <cellStyle name="Output 13" xfId="6614" xr:uid="{00000000-0005-0000-0000-0000201B0000}"/>
    <cellStyle name="Output 2" xfId="322" xr:uid="{00000000-0005-0000-0000-0000211B0000}"/>
    <cellStyle name="Output 2 10" xfId="6184" xr:uid="{00000000-0005-0000-0000-0000221B0000}"/>
    <cellStyle name="Output 2 11" xfId="6124" xr:uid="{00000000-0005-0000-0000-0000231B0000}"/>
    <cellStyle name="Output 2 12" xfId="6322" xr:uid="{00000000-0005-0000-0000-0000241B0000}"/>
    <cellStyle name="Output 2 13" xfId="8361" xr:uid="{00000000-0005-0000-0000-0000251B0000}"/>
    <cellStyle name="Output 2 14" xfId="8515" xr:uid="{095180D5-1444-4B04-9BB0-0AEA7CFCB63D}"/>
    <cellStyle name="Output 2 2" xfId="323" xr:uid="{00000000-0005-0000-0000-0000261B0000}"/>
    <cellStyle name="Output 2 3" xfId="5882" xr:uid="{00000000-0005-0000-0000-0000271B0000}"/>
    <cellStyle name="Output 2 4" xfId="6687" xr:uid="{00000000-0005-0000-0000-0000281B0000}"/>
    <cellStyle name="Output 2 5" xfId="6780" xr:uid="{00000000-0005-0000-0000-0000291B0000}"/>
    <cellStyle name="Output 2 6" xfId="6428" xr:uid="{00000000-0005-0000-0000-00002A1B0000}"/>
    <cellStyle name="Output 2 7" xfId="6573" xr:uid="{00000000-0005-0000-0000-00002B1B0000}"/>
    <cellStyle name="Output 2 8" xfId="6536" xr:uid="{00000000-0005-0000-0000-00002C1B0000}"/>
    <cellStyle name="Output 2 9" xfId="6282" xr:uid="{00000000-0005-0000-0000-00002D1B0000}"/>
    <cellStyle name="Output 3" xfId="324" xr:uid="{00000000-0005-0000-0000-00002E1B0000}"/>
    <cellStyle name="Output 4" xfId="5881" xr:uid="{00000000-0005-0000-0000-00002F1B0000}"/>
    <cellStyle name="Output 5" xfId="6026" xr:uid="{00000000-0005-0000-0000-0000301B0000}"/>
    <cellStyle name="Output 6" xfId="6806" xr:uid="{00000000-0005-0000-0000-0000311B0000}"/>
    <cellStyle name="Output 7" xfId="6508" xr:uid="{00000000-0005-0000-0000-0000321B0000}"/>
    <cellStyle name="Output 8" xfId="6750" xr:uid="{00000000-0005-0000-0000-0000331B0000}"/>
    <cellStyle name="Output 9" xfId="6001" xr:uid="{00000000-0005-0000-0000-0000341B0000}"/>
    <cellStyle name="Output Amounts" xfId="325" xr:uid="{00000000-0005-0000-0000-0000351B0000}"/>
    <cellStyle name="Output Line Items" xfId="326" xr:uid="{00000000-0005-0000-0000-0000361B0000}"/>
    <cellStyle name="Password" xfId="8362" xr:uid="{00000000-0005-0000-0000-0000371B0000}"/>
    <cellStyle name="Percen - Style1" xfId="46" xr:uid="{00000000-0005-0000-0000-0000381B0000}"/>
    <cellStyle name="Percen - Style2" xfId="47" xr:uid="{00000000-0005-0000-0000-0000391B0000}"/>
    <cellStyle name="Percent" xfId="1" builtinId="5"/>
    <cellStyle name="Percent [2]" xfId="328" xr:uid="{00000000-0005-0000-0000-00003B1B0000}"/>
    <cellStyle name="Percent [2] 2" xfId="5804" xr:uid="{00000000-0005-0000-0000-00003C1B0000}"/>
    <cellStyle name="Percent [2] 3" xfId="5811" xr:uid="{00000000-0005-0000-0000-00003D1B0000}"/>
    <cellStyle name="Percent [2] 4" xfId="5817" xr:uid="{00000000-0005-0000-0000-00003E1B0000}"/>
    <cellStyle name="Percent 10" xfId="8491" xr:uid="{FA88089D-D1C7-414B-80C7-E7F4F71F5A3C}"/>
    <cellStyle name="Percent 11" xfId="8497" xr:uid="{2FCE1C23-90F5-40D7-92EC-A1641966C531}"/>
    <cellStyle name="Percent 12" xfId="8490" xr:uid="{00D34E28-2576-490C-B405-872D0BFA3BA3}"/>
    <cellStyle name="Percent 13" xfId="8499" xr:uid="{B563B253-6E41-4BE0-8480-BBE50FED9860}"/>
    <cellStyle name="Percent 14" xfId="8489" xr:uid="{31DEC0CD-07AC-45DA-B726-AAC5A0BAF1AC}"/>
    <cellStyle name="Percent 15" xfId="8500" xr:uid="{5364AD21-353C-4B5B-A197-147C7B2D53DF}"/>
    <cellStyle name="Percent 16" xfId="8488" xr:uid="{403FF536-3163-46F3-BA91-46875015EADE}"/>
    <cellStyle name="Percent 17" xfId="8501" xr:uid="{545EBD79-B1CB-46AA-8F2D-A8664694DB52}"/>
    <cellStyle name="Percent 18" xfId="8487" xr:uid="{E24A325F-A4BA-4F44-875B-D8079C115AF8}"/>
    <cellStyle name="Percent 19" xfId="8502" xr:uid="{7E93710E-259C-438B-95C6-E70C97728349}"/>
    <cellStyle name="Percent 2" xfId="12" xr:uid="{00000000-0005-0000-0000-00003F1B0000}"/>
    <cellStyle name="Percent 2 2" xfId="8365" xr:uid="{00000000-0005-0000-0000-0000401B0000}"/>
    <cellStyle name="Percent 2 2 2" xfId="8366" xr:uid="{00000000-0005-0000-0000-0000411B0000}"/>
    <cellStyle name="Percent 2 3" xfId="8367" xr:uid="{00000000-0005-0000-0000-0000421B0000}"/>
    <cellStyle name="Percent 2 4" xfId="8364" xr:uid="{00000000-0005-0000-0000-0000431B0000}"/>
    <cellStyle name="Percent 20" xfId="8486" xr:uid="{A169DD0D-A97B-4199-9469-495EF41CDA50}"/>
    <cellStyle name="Percent 21" xfId="8503" xr:uid="{D051411C-EA8E-4C8F-9037-8A7CD8331739}"/>
    <cellStyle name="Percent 22" xfId="8485" xr:uid="{7A390326-4870-411A-A3D8-6E2008971B56}"/>
    <cellStyle name="Percent 23" xfId="8504" xr:uid="{5736391A-B37B-4D19-A3F4-C9AE7D588C79}"/>
    <cellStyle name="Percent 24" xfId="8614" xr:uid="{EA242107-C325-425C-8C13-5A48968A597A}"/>
    <cellStyle name="Percent 25" xfId="8610" xr:uid="{D767649D-5CDA-4A91-B707-BADDF12F1B32}"/>
    <cellStyle name="Percent 26" xfId="8613" xr:uid="{CB3147F8-F381-491F-81F7-028C737D21C6}"/>
    <cellStyle name="Percent 27" xfId="8609" xr:uid="{C150CFFF-1AE9-46C8-84AC-292A49563548}"/>
    <cellStyle name="Percent 28" xfId="8615" xr:uid="{54F2829F-6814-4B5A-920A-F2D938225568}"/>
    <cellStyle name="Percent 29" xfId="8612" xr:uid="{820A734A-0B3E-4FA2-BD09-BD5654EE26B5}"/>
    <cellStyle name="Percent 3" xfId="8368" xr:uid="{00000000-0005-0000-0000-0000441B0000}"/>
    <cellStyle name="Percent 3 10" xfId="7164" xr:uid="{00000000-0005-0000-0000-0000451B0000}"/>
    <cellStyle name="Percent 3 11" xfId="7152" xr:uid="{00000000-0005-0000-0000-0000461B0000}"/>
    <cellStyle name="Percent 3 12" xfId="7155" xr:uid="{00000000-0005-0000-0000-0000471B0000}"/>
    <cellStyle name="Percent 3 13" xfId="7162" xr:uid="{00000000-0005-0000-0000-0000481B0000}"/>
    <cellStyle name="Percent 3 14" xfId="7141" xr:uid="{00000000-0005-0000-0000-0000491B0000}"/>
    <cellStyle name="Percent 3 15" xfId="7130" xr:uid="{00000000-0005-0000-0000-00004A1B0000}"/>
    <cellStyle name="Percent 3 16" xfId="7146" xr:uid="{00000000-0005-0000-0000-00004B1B0000}"/>
    <cellStyle name="Percent 3 17" xfId="7142" xr:uid="{00000000-0005-0000-0000-00004C1B0000}"/>
    <cellStyle name="Percent 3 2" xfId="7086" xr:uid="{00000000-0005-0000-0000-00004D1B0000}"/>
    <cellStyle name="Percent 3 3" xfId="148" xr:uid="{00000000-0005-0000-0000-00004E1B0000}"/>
    <cellStyle name="Percent 3 4" xfId="7091" xr:uid="{00000000-0005-0000-0000-00004F1B0000}"/>
    <cellStyle name="Percent 3 5" xfId="7094" xr:uid="{00000000-0005-0000-0000-0000501B0000}"/>
    <cellStyle name="Percent 3 6" xfId="7103" xr:uid="{00000000-0005-0000-0000-0000511B0000}"/>
    <cellStyle name="Percent 3 7" xfId="7107" xr:uid="{00000000-0005-0000-0000-0000521B0000}"/>
    <cellStyle name="Percent 3 8" xfId="7112" xr:uid="{00000000-0005-0000-0000-0000531B0000}"/>
    <cellStyle name="Percent 3 9" xfId="7171" xr:uid="{00000000-0005-0000-0000-0000541B0000}"/>
    <cellStyle name="Percent 30" xfId="8616" xr:uid="{62D9BD13-8BF9-4D47-930F-FC2EAFDF35F0}"/>
    <cellStyle name="Percent 31" xfId="8611" xr:uid="{03B52AE4-4524-4213-B197-9B615C6EA364}"/>
    <cellStyle name="Percent 32" xfId="8670" xr:uid="{6C926464-1D79-4285-9A22-60BAA7989FCC}"/>
    <cellStyle name="Percent 33" xfId="8667" xr:uid="{514B0BFE-816B-4BFE-A1D4-C3A4B5FE19A7}"/>
    <cellStyle name="Percent 34" xfId="8669" xr:uid="{D0248417-450B-4AC9-9E57-F4E5C2F29036}"/>
    <cellStyle name="Percent 35" xfId="8666" xr:uid="{2A0BCF70-25C4-4A5D-A3CC-B0ED586B9C93}"/>
    <cellStyle name="Percent 36" xfId="8671" xr:uid="{7F2211C4-B64F-42E8-971B-371662E99256}"/>
    <cellStyle name="Percent 37" xfId="8665" xr:uid="{4A0D461E-6BCB-443A-BA21-21169B84A941}"/>
    <cellStyle name="Percent 38" xfId="8672" xr:uid="{B871F04C-A7C8-4DBF-B9EC-72DF8423C5D9}"/>
    <cellStyle name="Percent 39" xfId="8668" xr:uid="{F5009DB3-10EA-4B2D-8A33-BA6621ADE29F}"/>
    <cellStyle name="Percent 4" xfId="8369" xr:uid="{00000000-0005-0000-0000-0000551B0000}"/>
    <cellStyle name="Percent 40" xfId="8673" xr:uid="{23BAB565-52F6-4CBB-901E-B165EE2AD1D2}"/>
    <cellStyle name="Percent 41" xfId="8664" xr:uid="{D8B66577-4D90-447A-B5A7-AF9944499841}"/>
    <cellStyle name="Percent 42" xfId="8674" xr:uid="{650B2A33-A10C-4A0F-A891-9541EE9E366E}"/>
    <cellStyle name="Percent 43" xfId="8663" xr:uid="{63D7A60E-DA28-47EC-9D4E-B50DED1075C8}"/>
    <cellStyle name="Percent 44" xfId="8675" xr:uid="{F60FBD46-EC70-4FBC-905B-886921A8ECA0}"/>
    <cellStyle name="Percent 45" xfId="8662" xr:uid="{3B6A5BD7-38F4-499A-926E-700C90870CF7}"/>
    <cellStyle name="Percent 46" xfId="8676" xr:uid="{B5D69F08-5F3D-4BF0-AA93-10EC7591E923}"/>
    <cellStyle name="Percent 47" xfId="8717" xr:uid="{CFA5F36D-B6F1-4ED5-84BA-6BDB0A50544C}"/>
    <cellStyle name="Percent 48" xfId="8725" xr:uid="{910AE723-816F-465C-B9DC-1C8892791BF7}"/>
    <cellStyle name="Percent 5" xfId="8370" xr:uid="{00000000-0005-0000-0000-0000561B0000}"/>
    <cellStyle name="Percent 6" xfId="8363" xr:uid="{00000000-0005-0000-0000-0000571B0000}"/>
    <cellStyle name="Percent 7" xfId="8518" xr:uid="{6274A92C-3DE2-4CFD-B8D2-2C382C3B917C}"/>
    <cellStyle name="Percent 8" xfId="8492" xr:uid="{DC25B860-5F7A-4331-916D-DF6C2C45FE83}"/>
    <cellStyle name="Percent 9" xfId="8498" xr:uid="{3B697A1C-4752-48B9-933F-447BDC309DF1}"/>
    <cellStyle name="Percent(0)" xfId="48" xr:uid="{00000000-0005-0000-0000-0000581B0000}"/>
    <cellStyle name="Percent(0) 10" xfId="6176" xr:uid="{00000000-0005-0000-0000-0000591B0000}"/>
    <cellStyle name="Percent(0) 11" xfId="6594" xr:uid="{00000000-0005-0000-0000-00005A1B0000}"/>
    <cellStyle name="Percent(0) 12" xfId="6765" xr:uid="{00000000-0005-0000-0000-00005B1B0000}"/>
    <cellStyle name="Percent(0) 2" xfId="329" xr:uid="{00000000-0005-0000-0000-00005C1B0000}"/>
    <cellStyle name="Percent(0) 3" xfId="5883" xr:uid="{00000000-0005-0000-0000-00005D1B0000}"/>
    <cellStyle name="Percent(0) 4" xfId="6507" xr:uid="{00000000-0005-0000-0000-00005E1B0000}"/>
    <cellStyle name="Percent(0) 5" xfId="6677" xr:uid="{00000000-0005-0000-0000-00005F1B0000}"/>
    <cellStyle name="Percent(0) 6" xfId="6183" xr:uid="{00000000-0005-0000-0000-0000601B0000}"/>
    <cellStyle name="Percent(0) 7" xfId="6632" xr:uid="{00000000-0005-0000-0000-0000611B0000}"/>
    <cellStyle name="Percent(0) 8" xfId="6271" xr:uid="{00000000-0005-0000-0000-0000621B0000}"/>
    <cellStyle name="Percent(0) 9" xfId="5930" xr:uid="{00000000-0005-0000-0000-0000631B0000}"/>
    <cellStyle name="Reset  - Style7" xfId="330" xr:uid="{00000000-0005-0000-0000-0000641B0000}"/>
    <cellStyle name="SAPBEXaggData" xfId="8" xr:uid="{00000000-0005-0000-0000-0000651B0000}"/>
    <cellStyle name="SAPBEXaggData 10" xfId="7359" xr:uid="{00000000-0005-0000-0000-0000661B0000}"/>
    <cellStyle name="SAPBEXaggData 11" xfId="7416" xr:uid="{00000000-0005-0000-0000-0000671B0000}"/>
    <cellStyle name="SAPBEXaggData 12" xfId="7702" xr:uid="{00000000-0005-0000-0000-0000681B0000}"/>
    <cellStyle name="SAPBEXaggData 13" xfId="8371" xr:uid="{00000000-0005-0000-0000-0000691B0000}"/>
    <cellStyle name="SAPBEXaggData 14" xfId="8522" xr:uid="{9FD40FF2-AB3C-4FDA-A2E6-4A5FC6FE880B}"/>
    <cellStyle name="SAPBEXaggData 2" xfId="49" xr:uid="{00000000-0005-0000-0000-00006A1B0000}"/>
    <cellStyle name="SAPBEXaggData 2 10" xfId="7703" xr:uid="{00000000-0005-0000-0000-00006B1B0000}"/>
    <cellStyle name="SAPBEXaggData 2 2" xfId="7179" xr:uid="{00000000-0005-0000-0000-00006C1B0000}"/>
    <cellStyle name="SAPBEXaggData 2 3" xfId="7492" xr:uid="{00000000-0005-0000-0000-00006D1B0000}"/>
    <cellStyle name="SAPBEXaggData 2 4" xfId="7485" xr:uid="{00000000-0005-0000-0000-00006E1B0000}"/>
    <cellStyle name="SAPBEXaggData 2 5" xfId="7577" xr:uid="{00000000-0005-0000-0000-00006F1B0000}"/>
    <cellStyle name="SAPBEXaggData 2 6" xfId="7597" xr:uid="{00000000-0005-0000-0000-0000701B0000}"/>
    <cellStyle name="SAPBEXaggData 2 7" xfId="7616" xr:uid="{00000000-0005-0000-0000-0000711B0000}"/>
    <cellStyle name="SAPBEXaggData 2 8" xfId="7406" xr:uid="{00000000-0005-0000-0000-0000721B0000}"/>
    <cellStyle name="SAPBEXaggData 2 9" xfId="7653" xr:uid="{00000000-0005-0000-0000-0000731B0000}"/>
    <cellStyle name="SAPBEXaggData 3" xfId="7118" xr:uid="{00000000-0005-0000-0000-0000741B0000}"/>
    <cellStyle name="SAPBEXaggData 3 10" xfId="7980" xr:uid="{00000000-0005-0000-0000-0000751B0000}"/>
    <cellStyle name="SAPBEXaggData 3 2" xfId="7539" xr:uid="{00000000-0005-0000-0000-0000761B0000}"/>
    <cellStyle name="SAPBEXaggData 3 3" xfId="7569" xr:uid="{00000000-0005-0000-0000-0000771B0000}"/>
    <cellStyle name="SAPBEXaggData 3 4" xfId="7588" xr:uid="{00000000-0005-0000-0000-0000781B0000}"/>
    <cellStyle name="SAPBEXaggData 3 5" xfId="7608" xr:uid="{00000000-0005-0000-0000-0000791B0000}"/>
    <cellStyle name="SAPBEXaggData 3 6" xfId="7626" xr:uid="{00000000-0005-0000-0000-00007A1B0000}"/>
    <cellStyle name="SAPBEXaggData 3 7" xfId="7644" xr:uid="{00000000-0005-0000-0000-00007B1B0000}"/>
    <cellStyle name="SAPBEXaggData 3 8" xfId="7663" xr:uid="{00000000-0005-0000-0000-00007C1B0000}"/>
    <cellStyle name="SAPBEXaggData 3 9" xfId="7680" xr:uid="{00000000-0005-0000-0000-00007D1B0000}"/>
    <cellStyle name="SAPBEXaggData 4" xfId="7177" xr:uid="{00000000-0005-0000-0000-00007E1B0000}"/>
    <cellStyle name="SAPBEXaggData 5" xfId="7493" xr:uid="{00000000-0005-0000-0000-00007F1B0000}"/>
    <cellStyle name="SAPBEXaggData 6" xfId="7395" xr:uid="{00000000-0005-0000-0000-0000801B0000}"/>
    <cellStyle name="SAPBEXaggData 7" xfId="7404" xr:uid="{00000000-0005-0000-0000-0000811B0000}"/>
    <cellStyle name="SAPBEXaggData 8" xfId="7474" xr:uid="{00000000-0005-0000-0000-0000821B0000}"/>
    <cellStyle name="SAPBEXaggData 9" xfId="7187" xr:uid="{00000000-0005-0000-0000-0000831B0000}"/>
    <cellStyle name="SAPBEXaggDataEmph" xfId="8372" xr:uid="{00000000-0005-0000-0000-0000841B0000}"/>
    <cellStyle name="SAPBEXaggDataEmph 2" xfId="8523" xr:uid="{CD44BCF0-2006-4AB3-B04E-00A6678C7389}"/>
    <cellStyle name="SAPBEXaggItem" xfId="7" xr:uid="{00000000-0005-0000-0000-0000851B0000}"/>
    <cellStyle name="SAPBEXaggItem 10" xfId="7411" xr:uid="{00000000-0005-0000-0000-0000861B0000}"/>
    <cellStyle name="SAPBEXaggItem 11" xfId="7437" xr:uid="{00000000-0005-0000-0000-0000871B0000}"/>
    <cellStyle name="SAPBEXaggItem 12" xfId="7701" xr:uid="{00000000-0005-0000-0000-0000881B0000}"/>
    <cellStyle name="SAPBEXaggItem 13" xfId="8373" xr:uid="{00000000-0005-0000-0000-0000891B0000}"/>
    <cellStyle name="SAPBEXaggItem 14" xfId="8524" xr:uid="{3C775975-914C-4E55-89E9-66BE26A32013}"/>
    <cellStyle name="SAPBEXaggItem 2" xfId="50" xr:uid="{00000000-0005-0000-0000-00008A1B0000}"/>
    <cellStyle name="SAPBEXaggItem 2 10" xfId="7704" xr:uid="{00000000-0005-0000-0000-00008B1B0000}"/>
    <cellStyle name="SAPBEXaggItem 2 2" xfId="7180" xr:uid="{00000000-0005-0000-0000-00008C1B0000}"/>
    <cellStyle name="SAPBEXaggItem 2 3" xfId="7188" xr:uid="{00000000-0005-0000-0000-00008D1B0000}"/>
    <cellStyle name="SAPBEXaggItem 2 4" xfId="7483" xr:uid="{00000000-0005-0000-0000-00008E1B0000}"/>
    <cellStyle name="SAPBEXaggItem 2 5" xfId="7506" xr:uid="{00000000-0005-0000-0000-00008F1B0000}"/>
    <cellStyle name="SAPBEXaggItem 2 6" xfId="7477" xr:uid="{00000000-0005-0000-0000-0000901B0000}"/>
    <cellStyle name="SAPBEXaggItem 2 7" xfId="7409" xr:uid="{00000000-0005-0000-0000-0000911B0000}"/>
    <cellStyle name="SAPBEXaggItem 2 8" xfId="7377" xr:uid="{00000000-0005-0000-0000-0000921B0000}"/>
    <cellStyle name="SAPBEXaggItem 2 9" xfId="7301" xr:uid="{00000000-0005-0000-0000-0000931B0000}"/>
    <cellStyle name="SAPBEXaggItem 3" xfId="7119" xr:uid="{00000000-0005-0000-0000-0000941B0000}"/>
    <cellStyle name="SAPBEXaggItem 3 10" xfId="7981" xr:uid="{00000000-0005-0000-0000-0000951B0000}"/>
    <cellStyle name="SAPBEXaggItem 3 2" xfId="7540" xr:uid="{00000000-0005-0000-0000-0000961B0000}"/>
    <cellStyle name="SAPBEXaggItem 3 3" xfId="7570" xr:uid="{00000000-0005-0000-0000-0000971B0000}"/>
    <cellStyle name="SAPBEXaggItem 3 4" xfId="7589" xr:uid="{00000000-0005-0000-0000-0000981B0000}"/>
    <cellStyle name="SAPBEXaggItem 3 5" xfId="7609" xr:uid="{00000000-0005-0000-0000-0000991B0000}"/>
    <cellStyle name="SAPBEXaggItem 3 6" xfId="7627" xr:uid="{00000000-0005-0000-0000-00009A1B0000}"/>
    <cellStyle name="SAPBEXaggItem 3 7" xfId="7645" xr:uid="{00000000-0005-0000-0000-00009B1B0000}"/>
    <cellStyle name="SAPBEXaggItem 3 8" xfId="7664" xr:uid="{00000000-0005-0000-0000-00009C1B0000}"/>
    <cellStyle name="SAPBEXaggItem 3 9" xfId="7681" xr:uid="{00000000-0005-0000-0000-00009D1B0000}"/>
    <cellStyle name="SAPBEXaggItem 4" xfId="7176" xr:uid="{00000000-0005-0000-0000-00009E1B0000}"/>
    <cellStyle name="SAPBEXaggItem 5" xfId="7513" xr:uid="{00000000-0005-0000-0000-00009F1B0000}"/>
    <cellStyle name="SAPBEXaggItem 6" xfId="7328" xr:uid="{00000000-0005-0000-0000-0000A01B0000}"/>
    <cellStyle name="SAPBEXaggItem 7" xfId="7481" xr:uid="{00000000-0005-0000-0000-0000A11B0000}"/>
    <cellStyle name="SAPBEXaggItem 8" xfId="7355" xr:uid="{00000000-0005-0000-0000-0000A21B0000}"/>
    <cellStyle name="SAPBEXaggItem 9" xfId="7351" xr:uid="{00000000-0005-0000-0000-0000A31B0000}"/>
    <cellStyle name="SAPBEXaggItemX" xfId="8374" xr:uid="{00000000-0005-0000-0000-0000A41B0000}"/>
    <cellStyle name="SAPBEXaggItemX 2" xfId="8525" xr:uid="{EAF1C6BB-8A20-4004-B5A4-33A1761B9703}"/>
    <cellStyle name="SAPBEXchaText" xfId="4" xr:uid="{00000000-0005-0000-0000-0000A51B0000}"/>
    <cellStyle name="SAPBEXchaText 10" xfId="7288" xr:uid="{00000000-0005-0000-0000-0000A61B0000}"/>
    <cellStyle name="SAPBEXchaText 11" xfId="7465" xr:uid="{00000000-0005-0000-0000-0000A71B0000}"/>
    <cellStyle name="SAPBEXchaText 12" xfId="7697" xr:uid="{00000000-0005-0000-0000-0000A81B0000}"/>
    <cellStyle name="SAPBEXchaText 13" xfId="8375" xr:uid="{00000000-0005-0000-0000-0000A91B0000}"/>
    <cellStyle name="SAPBEXchaText 2" xfId="51" xr:uid="{00000000-0005-0000-0000-0000AA1B0000}"/>
    <cellStyle name="SAPBEXchaText 2 10" xfId="7705" xr:uid="{00000000-0005-0000-0000-0000AB1B0000}"/>
    <cellStyle name="SAPBEXchaText 2 11" xfId="8376" xr:uid="{00000000-0005-0000-0000-0000AC1B0000}"/>
    <cellStyle name="SAPBEXchaText 2 12" xfId="8526" xr:uid="{4DEF8168-E3A0-43B3-B853-6E760A04E19C}"/>
    <cellStyle name="SAPBEXchaText 2 2" xfId="7181" xr:uid="{00000000-0005-0000-0000-0000AD1B0000}"/>
    <cellStyle name="SAPBEXchaText 2 3" xfId="7517" xr:uid="{00000000-0005-0000-0000-0000AE1B0000}"/>
    <cellStyle name="SAPBEXchaText 2 4" xfId="7503" xr:uid="{00000000-0005-0000-0000-0000AF1B0000}"/>
    <cellStyle name="SAPBEXchaText 2 5" xfId="7350" xr:uid="{00000000-0005-0000-0000-0000B01B0000}"/>
    <cellStyle name="SAPBEXchaText 2 6" xfId="7192" xr:uid="{00000000-0005-0000-0000-0000B11B0000}"/>
    <cellStyle name="SAPBEXchaText 2 7" xfId="7425" xr:uid="{00000000-0005-0000-0000-0000B21B0000}"/>
    <cellStyle name="SAPBEXchaText 2 8" xfId="7286" xr:uid="{00000000-0005-0000-0000-0000B31B0000}"/>
    <cellStyle name="SAPBEXchaText 2 9" xfId="7412" xr:uid="{00000000-0005-0000-0000-0000B41B0000}"/>
    <cellStyle name="SAPBEXchaText 3" xfId="7120" xr:uid="{00000000-0005-0000-0000-0000B51B0000}"/>
    <cellStyle name="SAPBEXchaText 3 10" xfId="7982" xr:uid="{00000000-0005-0000-0000-0000B61B0000}"/>
    <cellStyle name="SAPBEXchaText 3 11" xfId="8377" xr:uid="{00000000-0005-0000-0000-0000B71B0000}"/>
    <cellStyle name="SAPBEXchaText 3 12" xfId="8527" xr:uid="{9F0ACE62-73A1-4835-B30D-90A2B2CD019C}"/>
    <cellStyle name="SAPBEXchaText 3 2" xfId="7541" xr:uid="{00000000-0005-0000-0000-0000B81B0000}"/>
    <cellStyle name="SAPBEXchaText 3 3" xfId="7571" xr:uid="{00000000-0005-0000-0000-0000B91B0000}"/>
    <cellStyle name="SAPBEXchaText 3 4" xfId="7590" xr:uid="{00000000-0005-0000-0000-0000BA1B0000}"/>
    <cellStyle name="SAPBEXchaText 3 5" xfId="7610" xr:uid="{00000000-0005-0000-0000-0000BB1B0000}"/>
    <cellStyle name="SAPBEXchaText 3 6" xfId="7628" xr:uid="{00000000-0005-0000-0000-0000BC1B0000}"/>
    <cellStyle name="SAPBEXchaText 3 7" xfId="7646" xr:uid="{00000000-0005-0000-0000-0000BD1B0000}"/>
    <cellStyle name="SAPBEXchaText 3 8" xfId="7665" xr:uid="{00000000-0005-0000-0000-0000BE1B0000}"/>
    <cellStyle name="SAPBEXchaText 3 9" xfId="7682" xr:uid="{00000000-0005-0000-0000-0000BF1B0000}"/>
    <cellStyle name="SAPBEXchaText 4" xfId="7173" xr:uid="{00000000-0005-0000-0000-0000C01B0000}"/>
    <cellStyle name="SAPBEXchaText 5" xfId="7488" xr:uid="{00000000-0005-0000-0000-0000C11B0000}"/>
    <cellStyle name="SAPBEXchaText 6" xfId="7337" xr:uid="{00000000-0005-0000-0000-0000C21B0000}"/>
    <cellStyle name="SAPBEXchaText 7" xfId="7450" xr:uid="{00000000-0005-0000-0000-0000C31B0000}"/>
    <cellStyle name="SAPBEXchaText 8" xfId="7429" xr:uid="{00000000-0005-0000-0000-0000C41B0000}"/>
    <cellStyle name="SAPBEXchaText 9" xfId="7309" xr:uid="{00000000-0005-0000-0000-0000C51B0000}"/>
    <cellStyle name="SAPBEXexcBad7" xfId="8378" xr:uid="{00000000-0005-0000-0000-0000C61B0000}"/>
    <cellStyle name="SAPBEXexcBad7 2" xfId="8528" xr:uid="{B94A6ABF-A58C-4246-979A-4DE37A4E1423}"/>
    <cellStyle name="SAPBEXexcBad8" xfId="8379" xr:uid="{00000000-0005-0000-0000-0000C71B0000}"/>
    <cellStyle name="SAPBEXexcBad8 2" xfId="8529" xr:uid="{89556C62-2B99-4715-BC50-F02ACEA78902}"/>
    <cellStyle name="SAPBEXexcBad9" xfId="8380" xr:uid="{00000000-0005-0000-0000-0000C81B0000}"/>
    <cellStyle name="SAPBEXexcBad9 2" xfId="8530" xr:uid="{A1E6530E-332D-4D3A-8C1F-3D8130567B7E}"/>
    <cellStyle name="SAPBEXexcCritical4" xfId="8381" xr:uid="{00000000-0005-0000-0000-0000C91B0000}"/>
    <cellStyle name="SAPBEXexcCritical4 2" xfId="8531" xr:uid="{772C9067-9B71-4CFA-A0AE-17302C4A1792}"/>
    <cellStyle name="SAPBEXexcCritical5" xfId="8382" xr:uid="{00000000-0005-0000-0000-0000CA1B0000}"/>
    <cellStyle name="SAPBEXexcCritical5 2" xfId="8532" xr:uid="{CCFC8640-3ED4-4FB0-A5AE-62C8CEB7B3E3}"/>
    <cellStyle name="SAPBEXexcCritical6" xfId="8383" xr:uid="{00000000-0005-0000-0000-0000CB1B0000}"/>
    <cellStyle name="SAPBEXexcCritical6 2" xfId="8533" xr:uid="{0A446C52-4BBF-4434-885A-5E41CC2390CA}"/>
    <cellStyle name="SAPBEXexcGood1" xfId="8384" xr:uid="{00000000-0005-0000-0000-0000CC1B0000}"/>
    <cellStyle name="SAPBEXexcGood1 2" xfId="8534" xr:uid="{DA1F206E-2274-437E-8A14-60532A33A860}"/>
    <cellStyle name="SAPBEXexcGood2" xfId="8385" xr:uid="{00000000-0005-0000-0000-0000CD1B0000}"/>
    <cellStyle name="SAPBEXexcGood2 2" xfId="8535" xr:uid="{27AD7268-FAE5-4080-AEA3-F6F9BFF6230D}"/>
    <cellStyle name="SAPBEXexcGood3" xfId="8386" xr:uid="{00000000-0005-0000-0000-0000CE1B0000}"/>
    <cellStyle name="SAPBEXexcGood3 2" xfId="8536" xr:uid="{03A38BE9-6300-406B-9227-64242D64BBB7}"/>
    <cellStyle name="SAPBEXfilterDrill" xfId="52" xr:uid="{00000000-0005-0000-0000-0000CF1B0000}"/>
    <cellStyle name="SAPBEXfilterItem" xfId="8387" xr:uid="{00000000-0005-0000-0000-0000D01B0000}"/>
    <cellStyle name="SAPBEXfilterItem 2" xfId="8388" xr:uid="{00000000-0005-0000-0000-0000D11B0000}"/>
    <cellStyle name="SAPBEXfilterItem_Dec 2010 UT GRC Tax Schedules W_10yrPlan _Edited 05.04.09" xfId="53" xr:uid="{00000000-0005-0000-0000-0000D21B0000}"/>
    <cellStyle name="SAPBEXfilterText" xfId="8389" xr:uid="{00000000-0005-0000-0000-0000D31B0000}"/>
    <cellStyle name="SAPBEXformats" xfId="8390" xr:uid="{00000000-0005-0000-0000-0000D41B0000}"/>
    <cellStyle name="SAPBEXformats 2" xfId="8538" xr:uid="{EBFD72EC-0175-407E-862F-0898560129A9}"/>
    <cellStyle name="SAPBEXheaderItem" xfId="8391" xr:uid="{00000000-0005-0000-0000-0000D51B0000}"/>
    <cellStyle name="SAPBEXheaderItem 2" xfId="8392" xr:uid="{00000000-0005-0000-0000-0000D61B0000}"/>
    <cellStyle name="SAPBEXheaderItem_Dec 2010 UT GRC Tax Schedules W_10yrPlan _Edited 05.04.09" xfId="54" xr:uid="{00000000-0005-0000-0000-0000D71B0000}"/>
    <cellStyle name="SAPBEXheaderText" xfId="8393" xr:uid="{00000000-0005-0000-0000-0000D81B0000}"/>
    <cellStyle name="SAPBEXheaderText 2" xfId="8394" xr:uid="{00000000-0005-0000-0000-0000D91B0000}"/>
    <cellStyle name="SAPBEXheaderText_Year-End DIT Balance 1208" xfId="55" xr:uid="{00000000-0005-0000-0000-0000DA1B0000}"/>
    <cellStyle name="SAPBEXHLevel0" xfId="8395" xr:uid="{00000000-0005-0000-0000-0000DB1B0000}"/>
    <cellStyle name="SAPBEXHLevel0 2" xfId="8541" xr:uid="{55505F32-BACD-42FC-88AB-2D5D82231B5C}"/>
    <cellStyle name="SAPBEXHLevel0X" xfId="8396" xr:uid="{00000000-0005-0000-0000-0000DC1B0000}"/>
    <cellStyle name="SAPBEXHLevel0X 2" xfId="8542" xr:uid="{11FFB6E5-F4E0-4CB0-97C5-1155DAE10E12}"/>
    <cellStyle name="SAPBEXHLevel1" xfId="8397" xr:uid="{00000000-0005-0000-0000-0000DD1B0000}"/>
    <cellStyle name="SAPBEXHLevel1 2" xfId="8543" xr:uid="{37151E5F-C349-480D-8C06-01FBF3262CC4}"/>
    <cellStyle name="SAPBEXHLevel1X" xfId="8398" xr:uid="{00000000-0005-0000-0000-0000DE1B0000}"/>
    <cellStyle name="SAPBEXHLevel1X 2" xfId="8544" xr:uid="{5DC64EBE-C95E-4784-9721-C31636440771}"/>
    <cellStyle name="SAPBEXHLevel2" xfId="8399" xr:uid="{00000000-0005-0000-0000-0000DF1B0000}"/>
    <cellStyle name="SAPBEXHLevel2 2" xfId="8545" xr:uid="{889F94B7-EB31-4E22-A4B1-70FDC901884C}"/>
    <cellStyle name="SAPBEXHLevel2X" xfId="8400" xr:uid="{00000000-0005-0000-0000-0000E01B0000}"/>
    <cellStyle name="SAPBEXHLevel2X 2" xfId="8546" xr:uid="{25EA8982-F2DE-4B91-AB23-E0002B696BA9}"/>
    <cellStyle name="SAPBEXHLevel3" xfId="8401" xr:uid="{00000000-0005-0000-0000-0000E11B0000}"/>
    <cellStyle name="SAPBEXHLevel3 2" xfId="8547" xr:uid="{2FAD284C-558C-491A-A584-31F0FF8D159F}"/>
    <cellStyle name="SAPBEXHLevel3X" xfId="8402" xr:uid="{00000000-0005-0000-0000-0000E21B0000}"/>
    <cellStyle name="SAPBEXHLevel3X 2" xfId="8548" xr:uid="{96B87ECF-4EDA-418A-BD9D-57C3E0E250F4}"/>
    <cellStyle name="SAPBEXresData" xfId="8403" xr:uid="{00000000-0005-0000-0000-0000E31B0000}"/>
    <cellStyle name="SAPBEXresData 2" xfId="8549" xr:uid="{DDBFF92A-7AEC-48D2-BA1C-4B9CF08873BC}"/>
    <cellStyle name="SAPBEXresDataEmph" xfId="8404" xr:uid="{00000000-0005-0000-0000-0000E41B0000}"/>
    <cellStyle name="SAPBEXresDataEmph 2" xfId="8550" xr:uid="{B81BBA15-1EE3-40C1-98EB-6A591CF356D6}"/>
    <cellStyle name="SAPBEXresItem" xfId="8405" xr:uid="{00000000-0005-0000-0000-0000E51B0000}"/>
    <cellStyle name="SAPBEXresItem 2" xfId="8551" xr:uid="{8FA62257-8571-4A01-8C1E-CCE5D7A34791}"/>
    <cellStyle name="SAPBEXresItemX" xfId="8406" xr:uid="{00000000-0005-0000-0000-0000E61B0000}"/>
    <cellStyle name="SAPBEXresItemX 2" xfId="8552" xr:uid="{3A8F1DEE-EA9C-49F6-BAA8-77C7CB6DF6EB}"/>
    <cellStyle name="SAPBEXstdData" xfId="6" xr:uid="{00000000-0005-0000-0000-0000E71B0000}"/>
    <cellStyle name="SAPBEXstdData 10" xfId="7386" xr:uid="{00000000-0005-0000-0000-0000E81B0000}"/>
    <cellStyle name="SAPBEXstdData 11" xfId="7270" xr:uid="{00000000-0005-0000-0000-0000E91B0000}"/>
    <cellStyle name="SAPBEXstdData 12" xfId="7700" xr:uid="{00000000-0005-0000-0000-0000EA1B0000}"/>
    <cellStyle name="SAPBEXstdData 13" xfId="8407" xr:uid="{00000000-0005-0000-0000-0000EB1B0000}"/>
    <cellStyle name="SAPBEXstdData 2" xfId="56" xr:uid="{00000000-0005-0000-0000-0000EC1B0000}"/>
    <cellStyle name="SAPBEXstdData 2 10" xfId="7706" xr:uid="{00000000-0005-0000-0000-0000ED1B0000}"/>
    <cellStyle name="SAPBEXstdData 2 11" xfId="8408" xr:uid="{00000000-0005-0000-0000-0000EE1B0000}"/>
    <cellStyle name="SAPBEXstdData 2 12" xfId="8553" xr:uid="{28D9FD5E-93FE-4436-9750-ECA28CD1153C}"/>
    <cellStyle name="SAPBEXstdData 2 2" xfId="7183" xr:uid="{00000000-0005-0000-0000-0000EF1B0000}"/>
    <cellStyle name="SAPBEXstdData 2 3" xfId="7479" xr:uid="{00000000-0005-0000-0000-0000F01B0000}"/>
    <cellStyle name="SAPBEXstdData 2 4" xfId="7457" xr:uid="{00000000-0005-0000-0000-0000F11B0000}"/>
    <cellStyle name="SAPBEXstdData 2 5" xfId="7514" xr:uid="{00000000-0005-0000-0000-0000F21B0000}"/>
    <cellStyle name="SAPBEXstdData 2 6" xfId="7516" xr:uid="{00000000-0005-0000-0000-0000F31B0000}"/>
    <cellStyle name="SAPBEXstdData 2 7" xfId="7504" xr:uid="{00000000-0005-0000-0000-0000F41B0000}"/>
    <cellStyle name="SAPBEXstdData 2 8" xfId="7353" xr:uid="{00000000-0005-0000-0000-0000F51B0000}"/>
    <cellStyle name="SAPBEXstdData 2 9" xfId="7519" xr:uid="{00000000-0005-0000-0000-0000F61B0000}"/>
    <cellStyle name="SAPBEXstdData 3" xfId="7121" xr:uid="{00000000-0005-0000-0000-0000F71B0000}"/>
    <cellStyle name="SAPBEXstdData 3 10" xfId="7983" xr:uid="{00000000-0005-0000-0000-0000F81B0000}"/>
    <cellStyle name="SAPBEXstdData 3 2" xfId="7542" xr:uid="{00000000-0005-0000-0000-0000F91B0000}"/>
    <cellStyle name="SAPBEXstdData 3 3" xfId="7572" xr:uid="{00000000-0005-0000-0000-0000FA1B0000}"/>
    <cellStyle name="SAPBEXstdData 3 4" xfId="7591" xr:uid="{00000000-0005-0000-0000-0000FB1B0000}"/>
    <cellStyle name="SAPBEXstdData 3 5" xfId="7611" xr:uid="{00000000-0005-0000-0000-0000FC1B0000}"/>
    <cellStyle name="SAPBEXstdData 3 6" xfId="7629" xr:uid="{00000000-0005-0000-0000-0000FD1B0000}"/>
    <cellStyle name="SAPBEXstdData 3 7" xfId="7647" xr:uid="{00000000-0005-0000-0000-0000FE1B0000}"/>
    <cellStyle name="SAPBEXstdData 3 8" xfId="7666" xr:uid="{00000000-0005-0000-0000-0000FF1B0000}"/>
    <cellStyle name="SAPBEXstdData 3 9" xfId="7683" xr:uid="{00000000-0005-0000-0000-0000001C0000}"/>
    <cellStyle name="SAPBEXstdData 4" xfId="7175" xr:uid="{00000000-0005-0000-0000-0000011C0000}"/>
    <cellStyle name="SAPBEXstdData 5" xfId="7204" xr:uid="{00000000-0005-0000-0000-0000021C0000}"/>
    <cellStyle name="SAPBEXstdData 6" xfId="7498" xr:uid="{00000000-0005-0000-0000-0000031C0000}"/>
    <cellStyle name="SAPBEXstdData 7" xfId="7495" xr:uid="{00000000-0005-0000-0000-0000041C0000}"/>
    <cellStyle name="SAPBEXstdData 8" xfId="7426" xr:uid="{00000000-0005-0000-0000-0000051C0000}"/>
    <cellStyle name="SAPBEXstdData 9" xfId="7441" xr:uid="{00000000-0005-0000-0000-0000061C0000}"/>
    <cellStyle name="SAPBEXstdDataEmph" xfId="8409" xr:uid="{00000000-0005-0000-0000-0000071C0000}"/>
    <cellStyle name="SAPBEXstdDataEmph 2" xfId="8554" xr:uid="{EF47D02C-A65B-49C0-A3C3-A0C5D093783B}"/>
    <cellStyle name="SAPBEXstdItem" xfId="3" xr:uid="{00000000-0005-0000-0000-0000081C0000}"/>
    <cellStyle name="SAPBEXstdItem 10" xfId="7151" xr:uid="{00000000-0005-0000-0000-0000091C0000}"/>
    <cellStyle name="SAPBEXstdItem 10 2" xfId="7549" xr:uid="{00000000-0005-0000-0000-00000A1C0000}"/>
    <cellStyle name="SAPBEXstdItem 10 3" xfId="7579" xr:uid="{00000000-0005-0000-0000-00000B1C0000}"/>
    <cellStyle name="SAPBEXstdItem 10 4" xfId="7600" xr:uid="{00000000-0005-0000-0000-00000C1C0000}"/>
    <cellStyle name="SAPBEXstdItem 10 5" xfId="7618" xr:uid="{00000000-0005-0000-0000-00000D1C0000}"/>
    <cellStyle name="SAPBEXstdItem 10 6" xfId="7636" xr:uid="{00000000-0005-0000-0000-00000E1C0000}"/>
    <cellStyle name="SAPBEXstdItem 10 7" xfId="7654" xr:uid="{00000000-0005-0000-0000-00000F1C0000}"/>
    <cellStyle name="SAPBEXstdItem 10 8" xfId="7672" xr:uid="{00000000-0005-0000-0000-0000101C0000}"/>
    <cellStyle name="SAPBEXstdItem 10 9" xfId="7689" xr:uid="{00000000-0005-0000-0000-0000111C0000}"/>
    <cellStyle name="SAPBEXstdItem 11" xfId="7169" xr:uid="{00000000-0005-0000-0000-0000121C0000}"/>
    <cellStyle name="SAPBEXstdItem 11 2" xfId="7555" xr:uid="{00000000-0005-0000-0000-0000131C0000}"/>
    <cellStyle name="SAPBEXstdItem 11 3" xfId="7586" xr:uid="{00000000-0005-0000-0000-0000141C0000}"/>
    <cellStyle name="SAPBEXstdItem 11 4" xfId="7606" xr:uid="{00000000-0005-0000-0000-0000151C0000}"/>
    <cellStyle name="SAPBEXstdItem 11 5" xfId="7624" xr:uid="{00000000-0005-0000-0000-0000161C0000}"/>
    <cellStyle name="SAPBEXstdItem 11 6" xfId="7642" xr:uid="{00000000-0005-0000-0000-0000171C0000}"/>
    <cellStyle name="SAPBEXstdItem 11 7" xfId="7661" xr:uid="{00000000-0005-0000-0000-0000181C0000}"/>
    <cellStyle name="SAPBEXstdItem 11 8" xfId="7678" xr:uid="{00000000-0005-0000-0000-0000191C0000}"/>
    <cellStyle name="SAPBEXstdItem 11 9" xfId="7695" xr:uid="{00000000-0005-0000-0000-00001A1C0000}"/>
    <cellStyle name="SAPBEXstdItem 12" xfId="7161" xr:uid="{00000000-0005-0000-0000-00001B1C0000}"/>
    <cellStyle name="SAPBEXstdItem 12 2" xfId="7553" xr:uid="{00000000-0005-0000-0000-00001C1C0000}"/>
    <cellStyle name="SAPBEXstdItem 12 3" xfId="7584" xr:uid="{00000000-0005-0000-0000-00001D1C0000}"/>
    <cellStyle name="SAPBEXstdItem 12 4" xfId="7604" xr:uid="{00000000-0005-0000-0000-00001E1C0000}"/>
    <cellStyle name="SAPBEXstdItem 12 5" xfId="7622" xr:uid="{00000000-0005-0000-0000-00001F1C0000}"/>
    <cellStyle name="SAPBEXstdItem 12 6" xfId="7640" xr:uid="{00000000-0005-0000-0000-0000201C0000}"/>
    <cellStyle name="SAPBEXstdItem 12 7" xfId="7658" xr:uid="{00000000-0005-0000-0000-0000211C0000}"/>
    <cellStyle name="SAPBEXstdItem 12 8" xfId="7676" xr:uid="{00000000-0005-0000-0000-0000221C0000}"/>
    <cellStyle name="SAPBEXstdItem 12 9" xfId="7693" xr:uid="{00000000-0005-0000-0000-0000231C0000}"/>
    <cellStyle name="SAPBEXstdItem 13" xfId="7134" xr:uid="{00000000-0005-0000-0000-0000241C0000}"/>
    <cellStyle name="SAPBEXstdItem 13 2" xfId="7546" xr:uid="{00000000-0005-0000-0000-0000251C0000}"/>
    <cellStyle name="SAPBEXstdItem 13 3" xfId="7576" xr:uid="{00000000-0005-0000-0000-0000261C0000}"/>
    <cellStyle name="SAPBEXstdItem 13 4" xfId="7596" xr:uid="{00000000-0005-0000-0000-0000271C0000}"/>
    <cellStyle name="SAPBEXstdItem 13 5" xfId="7615" xr:uid="{00000000-0005-0000-0000-0000281C0000}"/>
    <cellStyle name="SAPBEXstdItem 13 6" xfId="7633" xr:uid="{00000000-0005-0000-0000-0000291C0000}"/>
    <cellStyle name="SAPBEXstdItem 13 7" xfId="7651" xr:uid="{00000000-0005-0000-0000-00002A1C0000}"/>
    <cellStyle name="SAPBEXstdItem 13 8" xfId="7670" xr:uid="{00000000-0005-0000-0000-00002B1C0000}"/>
    <cellStyle name="SAPBEXstdItem 13 9" xfId="7687" xr:uid="{00000000-0005-0000-0000-00002C1C0000}"/>
    <cellStyle name="SAPBEXstdItem 14" xfId="7159" xr:uid="{00000000-0005-0000-0000-00002D1C0000}"/>
    <cellStyle name="SAPBEXstdItem 14 2" xfId="7552" xr:uid="{00000000-0005-0000-0000-00002E1C0000}"/>
    <cellStyle name="SAPBEXstdItem 14 3" xfId="7583" xr:uid="{00000000-0005-0000-0000-00002F1C0000}"/>
    <cellStyle name="SAPBEXstdItem 14 4" xfId="7603" xr:uid="{00000000-0005-0000-0000-0000301C0000}"/>
    <cellStyle name="SAPBEXstdItem 14 5" xfId="7621" xr:uid="{00000000-0005-0000-0000-0000311C0000}"/>
    <cellStyle name="SAPBEXstdItem 14 6" xfId="7639" xr:uid="{00000000-0005-0000-0000-0000321C0000}"/>
    <cellStyle name="SAPBEXstdItem 14 7" xfId="7657" xr:uid="{00000000-0005-0000-0000-0000331C0000}"/>
    <cellStyle name="SAPBEXstdItem 14 8" xfId="7675" xr:uid="{00000000-0005-0000-0000-0000341C0000}"/>
    <cellStyle name="SAPBEXstdItem 14 9" xfId="7692" xr:uid="{00000000-0005-0000-0000-0000351C0000}"/>
    <cellStyle name="SAPBEXstdItem 15" xfId="7149" xr:uid="{00000000-0005-0000-0000-0000361C0000}"/>
    <cellStyle name="SAPBEXstdItem 16" xfId="7137" xr:uid="{00000000-0005-0000-0000-0000371C0000}"/>
    <cellStyle name="SAPBEXstdItem 17" xfId="7133" xr:uid="{00000000-0005-0000-0000-0000381C0000}"/>
    <cellStyle name="SAPBEXstdItem 18" xfId="7172" xr:uid="{00000000-0005-0000-0000-0000391C0000}"/>
    <cellStyle name="SAPBEXstdItem 19" xfId="7472" xr:uid="{00000000-0005-0000-0000-00003A1C0000}"/>
    <cellStyle name="SAPBEXstdItem 2" xfId="57" xr:uid="{00000000-0005-0000-0000-00003B1C0000}"/>
    <cellStyle name="SAPBEXstdItem 2 10" xfId="7165" xr:uid="{00000000-0005-0000-0000-00003C1C0000}"/>
    <cellStyle name="SAPBEXstdItem 2 10 2" xfId="7554" xr:uid="{00000000-0005-0000-0000-00003D1C0000}"/>
    <cellStyle name="SAPBEXstdItem 2 10 3" xfId="7585" xr:uid="{00000000-0005-0000-0000-00003E1C0000}"/>
    <cellStyle name="SAPBEXstdItem 2 10 4" xfId="7605" xr:uid="{00000000-0005-0000-0000-00003F1C0000}"/>
    <cellStyle name="SAPBEXstdItem 2 10 5" xfId="7623" xr:uid="{00000000-0005-0000-0000-0000401C0000}"/>
    <cellStyle name="SAPBEXstdItem 2 10 6" xfId="7641" xr:uid="{00000000-0005-0000-0000-0000411C0000}"/>
    <cellStyle name="SAPBEXstdItem 2 10 7" xfId="7659" xr:uid="{00000000-0005-0000-0000-0000421C0000}"/>
    <cellStyle name="SAPBEXstdItem 2 10 8" xfId="7677" xr:uid="{00000000-0005-0000-0000-0000431C0000}"/>
    <cellStyle name="SAPBEXstdItem 2 10 9" xfId="7694" xr:uid="{00000000-0005-0000-0000-0000441C0000}"/>
    <cellStyle name="SAPBEXstdItem 2 11" xfId="7145" xr:uid="{00000000-0005-0000-0000-0000451C0000}"/>
    <cellStyle name="SAPBEXstdItem 2 11 2" xfId="7547" xr:uid="{00000000-0005-0000-0000-0000461C0000}"/>
    <cellStyle name="SAPBEXstdItem 2 11 3" xfId="7578" xr:uid="{00000000-0005-0000-0000-0000471C0000}"/>
    <cellStyle name="SAPBEXstdItem 2 11 4" xfId="7598" xr:uid="{00000000-0005-0000-0000-0000481C0000}"/>
    <cellStyle name="SAPBEXstdItem 2 11 5" xfId="7617" xr:uid="{00000000-0005-0000-0000-0000491C0000}"/>
    <cellStyle name="SAPBEXstdItem 2 11 6" xfId="7635" xr:uid="{00000000-0005-0000-0000-00004A1C0000}"/>
    <cellStyle name="SAPBEXstdItem 2 11 7" xfId="7652" xr:uid="{00000000-0005-0000-0000-00004B1C0000}"/>
    <cellStyle name="SAPBEXstdItem 2 11 8" xfId="7671" xr:uid="{00000000-0005-0000-0000-00004C1C0000}"/>
    <cellStyle name="SAPBEXstdItem 2 11 9" xfId="7688" xr:uid="{00000000-0005-0000-0000-00004D1C0000}"/>
    <cellStyle name="SAPBEXstdItem 2 12" xfId="7124" xr:uid="{00000000-0005-0000-0000-00004E1C0000}"/>
    <cellStyle name="SAPBEXstdItem 2 12 2" xfId="7545" xr:uid="{00000000-0005-0000-0000-00004F1C0000}"/>
    <cellStyle name="SAPBEXstdItem 2 12 3" xfId="7575" xr:uid="{00000000-0005-0000-0000-0000501C0000}"/>
    <cellStyle name="SAPBEXstdItem 2 12 4" xfId="7594" xr:uid="{00000000-0005-0000-0000-0000511C0000}"/>
    <cellStyle name="SAPBEXstdItem 2 12 5" xfId="7614" xr:uid="{00000000-0005-0000-0000-0000521C0000}"/>
    <cellStyle name="SAPBEXstdItem 2 12 6" xfId="7632" xr:uid="{00000000-0005-0000-0000-0000531C0000}"/>
    <cellStyle name="SAPBEXstdItem 2 12 7" xfId="7650" xr:uid="{00000000-0005-0000-0000-0000541C0000}"/>
    <cellStyle name="SAPBEXstdItem 2 12 8" xfId="7669" xr:uid="{00000000-0005-0000-0000-0000551C0000}"/>
    <cellStyle name="SAPBEXstdItem 2 12 9" xfId="7686" xr:uid="{00000000-0005-0000-0000-0000561C0000}"/>
    <cellStyle name="SAPBEXstdItem 2 13" xfId="7143" xr:uid="{00000000-0005-0000-0000-0000571C0000}"/>
    <cellStyle name="SAPBEXstdItem 2 14" xfId="7135" xr:uid="{00000000-0005-0000-0000-0000581C0000}"/>
    <cellStyle name="SAPBEXstdItem 2 15" xfId="7160" xr:uid="{00000000-0005-0000-0000-0000591C0000}"/>
    <cellStyle name="SAPBEXstdItem 2 16" xfId="7184" xr:uid="{00000000-0005-0000-0000-00005A1C0000}"/>
    <cellStyle name="SAPBEXstdItem 2 17" xfId="7469" xr:uid="{00000000-0005-0000-0000-00005B1C0000}"/>
    <cellStyle name="SAPBEXstdItem 2 18" xfId="7502" xr:uid="{00000000-0005-0000-0000-00005C1C0000}"/>
    <cellStyle name="SAPBEXstdItem 2 19" xfId="7325" xr:uid="{00000000-0005-0000-0000-00005D1C0000}"/>
    <cellStyle name="SAPBEXstdItem 2 2" xfId="7088" xr:uid="{00000000-0005-0000-0000-00005E1C0000}"/>
    <cellStyle name="SAPBEXstdItem 2 2 10" xfId="7970" xr:uid="{00000000-0005-0000-0000-00005F1C0000}"/>
    <cellStyle name="SAPBEXstdItem 2 2 2" xfId="7529" xr:uid="{00000000-0005-0000-0000-0000601C0000}"/>
    <cellStyle name="SAPBEXstdItem 2 2 3" xfId="7559" xr:uid="{00000000-0005-0000-0000-0000611C0000}"/>
    <cellStyle name="SAPBEXstdItem 2 2 4" xfId="7434" xr:uid="{00000000-0005-0000-0000-0000621C0000}"/>
    <cellStyle name="SAPBEXstdItem 2 2 5" xfId="7321" xr:uid="{00000000-0005-0000-0000-0000631C0000}"/>
    <cellStyle name="SAPBEXstdItem 2 2 6" xfId="7190" xr:uid="{00000000-0005-0000-0000-0000641C0000}"/>
    <cellStyle name="SAPBEXstdItem 2 2 7" xfId="7306" xr:uid="{00000000-0005-0000-0000-0000651C0000}"/>
    <cellStyle name="SAPBEXstdItem 2 2 8" xfId="7303" xr:uid="{00000000-0005-0000-0000-0000661C0000}"/>
    <cellStyle name="SAPBEXstdItem 2 2 9" xfId="7473" xr:uid="{00000000-0005-0000-0000-0000671C0000}"/>
    <cellStyle name="SAPBEXstdItem 2 20" xfId="7318" xr:uid="{00000000-0005-0000-0000-0000681C0000}"/>
    <cellStyle name="SAPBEXstdItem 2 21" xfId="7396" xr:uid="{00000000-0005-0000-0000-0000691C0000}"/>
    <cellStyle name="SAPBEXstdItem 2 22" xfId="7403" xr:uid="{00000000-0005-0000-0000-00006A1C0000}"/>
    <cellStyle name="SAPBEXstdItem 2 23" xfId="7332" xr:uid="{00000000-0005-0000-0000-00006B1C0000}"/>
    <cellStyle name="SAPBEXstdItem 2 24" xfId="7707" xr:uid="{00000000-0005-0000-0000-00006C1C0000}"/>
    <cellStyle name="SAPBEXstdItem 2 25" xfId="8411" xr:uid="{00000000-0005-0000-0000-00006D1C0000}"/>
    <cellStyle name="SAPBEXstdItem 2 26" xfId="8556" xr:uid="{F279598A-595F-4171-9ADB-4BAAC56CF7B4}"/>
    <cellStyle name="SAPBEXstdItem 2 3" xfId="7093" xr:uid="{00000000-0005-0000-0000-00006E1C0000}"/>
    <cellStyle name="SAPBEXstdItem 2 3 10" xfId="7972" xr:uid="{00000000-0005-0000-0000-00006F1C0000}"/>
    <cellStyle name="SAPBEXstdItem 2 3 2" xfId="7531" xr:uid="{00000000-0005-0000-0000-0000701C0000}"/>
    <cellStyle name="SAPBEXstdItem 2 3 3" xfId="7561" xr:uid="{00000000-0005-0000-0000-0000711C0000}"/>
    <cellStyle name="SAPBEXstdItem 2 3 4" xfId="7507" xr:uid="{00000000-0005-0000-0000-0000721C0000}"/>
    <cellStyle name="SAPBEXstdItem 2 3 5" xfId="7316" xr:uid="{00000000-0005-0000-0000-0000731C0000}"/>
    <cellStyle name="SAPBEXstdItem 2 3 6" xfId="7331" xr:uid="{00000000-0005-0000-0000-0000741C0000}"/>
    <cellStyle name="SAPBEXstdItem 2 3 7" xfId="7298" xr:uid="{00000000-0005-0000-0000-0000751C0000}"/>
    <cellStyle name="SAPBEXstdItem 2 3 8" xfId="7341" xr:uid="{00000000-0005-0000-0000-0000761C0000}"/>
    <cellStyle name="SAPBEXstdItem 2 3 9" xfId="7279" xr:uid="{00000000-0005-0000-0000-0000771C0000}"/>
    <cellStyle name="SAPBEXstdItem 2 4" xfId="7099" xr:uid="{00000000-0005-0000-0000-0000781C0000}"/>
    <cellStyle name="SAPBEXstdItem 2 4 10" xfId="7973" xr:uid="{00000000-0005-0000-0000-0000791C0000}"/>
    <cellStyle name="SAPBEXstdItem 2 4 2" xfId="7532" xr:uid="{00000000-0005-0000-0000-00007A1C0000}"/>
    <cellStyle name="SAPBEXstdItem 2 4 3" xfId="7562" xr:uid="{00000000-0005-0000-0000-00007B1C0000}"/>
    <cellStyle name="SAPBEXstdItem 2 4 4" xfId="7263" xr:uid="{00000000-0005-0000-0000-00007C1C0000}"/>
    <cellStyle name="SAPBEXstdItem 2 4 5" xfId="7475" xr:uid="{00000000-0005-0000-0000-00007D1C0000}"/>
    <cellStyle name="SAPBEXstdItem 2 4 6" xfId="7299" xr:uid="{00000000-0005-0000-0000-00007E1C0000}"/>
    <cellStyle name="SAPBEXstdItem 2 4 7" xfId="7490" xr:uid="{00000000-0005-0000-0000-00007F1C0000}"/>
    <cellStyle name="SAPBEXstdItem 2 4 8" xfId="7191" xr:uid="{00000000-0005-0000-0000-0000801C0000}"/>
    <cellStyle name="SAPBEXstdItem 2 4 9" xfId="7520" xr:uid="{00000000-0005-0000-0000-0000811C0000}"/>
    <cellStyle name="SAPBEXstdItem 2 5" xfId="7106" xr:uid="{00000000-0005-0000-0000-0000821C0000}"/>
    <cellStyle name="SAPBEXstdItem 2 5 10" xfId="7977" xr:uid="{00000000-0005-0000-0000-0000831C0000}"/>
    <cellStyle name="SAPBEXstdItem 2 5 2" xfId="7536" xr:uid="{00000000-0005-0000-0000-0000841C0000}"/>
    <cellStyle name="SAPBEXstdItem 2 5 3" xfId="7566" xr:uid="{00000000-0005-0000-0000-0000851C0000}"/>
    <cellStyle name="SAPBEXstdItem 2 5 4" xfId="7499" xr:uid="{00000000-0005-0000-0000-0000861C0000}"/>
    <cellStyle name="SAPBEXstdItem 2 5 5" xfId="7269" xr:uid="{00000000-0005-0000-0000-0000871C0000}"/>
    <cellStyle name="SAPBEXstdItem 2 5 6" xfId="7453" xr:uid="{00000000-0005-0000-0000-0000881C0000}"/>
    <cellStyle name="SAPBEXstdItem 2 5 7" xfId="7197" xr:uid="{00000000-0005-0000-0000-0000891C0000}"/>
    <cellStyle name="SAPBEXstdItem 2 5 8" xfId="7307" xr:uid="{00000000-0005-0000-0000-00008A1C0000}"/>
    <cellStyle name="SAPBEXstdItem 2 5 9" xfId="7423" xr:uid="{00000000-0005-0000-0000-00008B1C0000}"/>
    <cellStyle name="SAPBEXstdItem 2 6" xfId="7111" xr:uid="{00000000-0005-0000-0000-00008C1C0000}"/>
    <cellStyle name="SAPBEXstdItem 2 6 10" xfId="7978" xr:uid="{00000000-0005-0000-0000-00008D1C0000}"/>
    <cellStyle name="SAPBEXstdItem 2 6 2" xfId="7537" xr:uid="{00000000-0005-0000-0000-00008E1C0000}"/>
    <cellStyle name="SAPBEXstdItem 2 6 3" xfId="7567" xr:uid="{00000000-0005-0000-0000-00008F1C0000}"/>
    <cellStyle name="SAPBEXstdItem 2 6 4" xfId="7393" xr:uid="{00000000-0005-0000-0000-0000901C0000}"/>
    <cellStyle name="SAPBEXstdItem 2 6 5" xfId="7445" xr:uid="{00000000-0005-0000-0000-0000911C0000}"/>
    <cellStyle name="SAPBEXstdItem 2 6 6" xfId="7440" xr:uid="{00000000-0005-0000-0000-0000921C0000}"/>
    <cellStyle name="SAPBEXstdItem 2 6 7" xfId="7458" xr:uid="{00000000-0005-0000-0000-0000931C0000}"/>
    <cellStyle name="SAPBEXstdItem 2 6 8" xfId="7313" xr:uid="{00000000-0005-0000-0000-0000941C0000}"/>
    <cellStyle name="SAPBEXstdItem 2 6 9" xfId="7182" xr:uid="{00000000-0005-0000-0000-0000951C0000}"/>
    <cellStyle name="SAPBEXstdItem 2 7" xfId="7115" xr:uid="{00000000-0005-0000-0000-0000961C0000}"/>
    <cellStyle name="SAPBEXstdItem 2 7 10" xfId="7979" xr:uid="{00000000-0005-0000-0000-0000971C0000}"/>
    <cellStyle name="SAPBEXstdItem 2 7 2" xfId="7538" xr:uid="{00000000-0005-0000-0000-0000981C0000}"/>
    <cellStyle name="SAPBEXstdItem 2 7 3" xfId="7568" xr:uid="{00000000-0005-0000-0000-0000991C0000}"/>
    <cellStyle name="SAPBEXstdItem 2 7 4" xfId="7587" xr:uid="{00000000-0005-0000-0000-00009A1C0000}"/>
    <cellStyle name="SAPBEXstdItem 2 7 5" xfId="7607" xr:uid="{00000000-0005-0000-0000-00009B1C0000}"/>
    <cellStyle name="SAPBEXstdItem 2 7 6" xfId="7625" xr:uid="{00000000-0005-0000-0000-00009C1C0000}"/>
    <cellStyle name="SAPBEXstdItem 2 7 7" xfId="7643" xr:uid="{00000000-0005-0000-0000-00009D1C0000}"/>
    <cellStyle name="SAPBEXstdItem 2 7 8" xfId="7662" xr:uid="{00000000-0005-0000-0000-00009E1C0000}"/>
    <cellStyle name="SAPBEXstdItem 2 7 9" xfId="7679" xr:uid="{00000000-0005-0000-0000-00009F1C0000}"/>
    <cellStyle name="SAPBEXstdItem 2 8" xfId="7156" xr:uid="{00000000-0005-0000-0000-0000A01C0000}"/>
    <cellStyle name="SAPBEXstdItem 2 8 2" xfId="7550" xr:uid="{00000000-0005-0000-0000-0000A11C0000}"/>
    <cellStyle name="SAPBEXstdItem 2 8 3" xfId="7580" xr:uid="{00000000-0005-0000-0000-0000A21C0000}"/>
    <cellStyle name="SAPBEXstdItem 2 8 4" xfId="7601" xr:uid="{00000000-0005-0000-0000-0000A31C0000}"/>
    <cellStyle name="SAPBEXstdItem 2 8 5" xfId="7619" xr:uid="{00000000-0005-0000-0000-0000A41C0000}"/>
    <cellStyle name="SAPBEXstdItem 2 8 6" xfId="7637" xr:uid="{00000000-0005-0000-0000-0000A51C0000}"/>
    <cellStyle name="SAPBEXstdItem 2 8 7" xfId="7655" xr:uid="{00000000-0005-0000-0000-0000A61C0000}"/>
    <cellStyle name="SAPBEXstdItem 2 8 8" xfId="7673" xr:uid="{00000000-0005-0000-0000-0000A71C0000}"/>
    <cellStyle name="SAPBEXstdItem 2 8 9" xfId="7690" xr:uid="{00000000-0005-0000-0000-0000A81C0000}"/>
    <cellStyle name="SAPBEXstdItem 2 9" xfId="7157" xr:uid="{00000000-0005-0000-0000-0000A91C0000}"/>
    <cellStyle name="SAPBEXstdItem 2 9 2" xfId="7551" xr:uid="{00000000-0005-0000-0000-0000AA1C0000}"/>
    <cellStyle name="SAPBEXstdItem 2 9 3" xfId="7581" xr:uid="{00000000-0005-0000-0000-0000AB1C0000}"/>
    <cellStyle name="SAPBEXstdItem 2 9 4" xfId="7602" xr:uid="{00000000-0005-0000-0000-0000AC1C0000}"/>
    <cellStyle name="SAPBEXstdItem 2 9 5" xfId="7620" xr:uid="{00000000-0005-0000-0000-0000AD1C0000}"/>
    <cellStyle name="SAPBEXstdItem 2 9 6" xfId="7638" xr:uid="{00000000-0005-0000-0000-0000AE1C0000}"/>
    <cellStyle name="SAPBEXstdItem 2 9 7" xfId="7656" xr:uid="{00000000-0005-0000-0000-0000AF1C0000}"/>
    <cellStyle name="SAPBEXstdItem 2 9 8" xfId="7674" xr:uid="{00000000-0005-0000-0000-0000B01C0000}"/>
    <cellStyle name="SAPBEXstdItem 2 9 9" xfId="7691" xr:uid="{00000000-0005-0000-0000-0000B11C0000}"/>
    <cellStyle name="SAPBEXstdItem 20" xfId="7287" xr:uid="{00000000-0005-0000-0000-0000B21C0000}"/>
    <cellStyle name="SAPBEXstdItem 21" xfId="7415" xr:uid="{00000000-0005-0000-0000-0000B31C0000}"/>
    <cellStyle name="SAPBEXstdItem 22" xfId="7442" xr:uid="{00000000-0005-0000-0000-0000B41C0000}"/>
    <cellStyle name="SAPBEXstdItem 23" xfId="7418" xr:uid="{00000000-0005-0000-0000-0000B51C0000}"/>
    <cellStyle name="SAPBEXstdItem 24" xfId="7363" xr:uid="{00000000-0005-0000-0000-0000B61C0000}"/>
    <cellStyle name="SAPBEXstdItem 25" xfId="7391" xr:uid="{00000000-0005-0000-0000-0000B71C0000}"/>
    <cellStyle name="SAPBEXstdItem 26" xfId="7699" xr:uid="{00000000-0005-0000-0000-0000B81C0000}"/>
    <cellStyle name="SAPBEXstdItem 27" xfId="8410" xr:uid="{00000000-0005-0000-0000-0000B91C0000}"/>
    <cellStyle name="SAPBEXstdItem 28" xfId="8555" xr:uid="{3BDA7ADA-D994-486D-8EA9-D35F8815F18B}"/>
    <cellStyle name="SAPBEXstdItem 3" xfId="120" xr:uid="{00000000-0005-0000-0000-0000BA1C0000}"/>
    <cellStyle name="SAPBEXstdItem 3 10" xfId="7710" xr:uid="{00000000-0005-0000-0000-0000BB1C0000}"/>
    <cellStyle name="SAPBEXstdItem 3 11" xfId="8412" xr:uid="{00000000-0005-0000-0000-0000BC1C0000}"/>
    <cellStyle name="SAPBEXstdItem 3 12" xfId="8557" xr:uid="{4A6DAA3F-BD7D-415C-9FB3-BA7E44928F2D}"/>
    <cellStyle name="SAPBEXstdItem 3 2" xfId="7189" xr:uid="{00000000-0005-0000-0000-0000BD1C0000}"/>
    <cellStyle name="SAPBEXstdItem 3 3" xfId="7466" xr:uid="{00000000-0005-0000-0000-0000BE1C0000}"/>
    <cellStyle name="SAPBEXstdItem 3 4" xfId="7417" xr:uid="{00000000-0005-0000-0000-0000BF1C0000}"/>
    <cellStyle name="SAPBEXstdItem 3 5" xfId="7430" xr:uid="{00000000-0005-0000-0000-0000C01C0000}"/>
    <cellStyle name="SAPBEXstdItem 3 6" xfId="7205" xr:uid="{00000000-0005-0000-0000-0000C11C0000}"/>
    <cellStyle name="SAPBEXstdItem 3 7" xfId="7582" xr:uid="{00000000-0005-0000-0000-0000C21C0000}"/>
    <cellStyle name="SAPBEXstdItem 3 8" xfId="7470" xr:uid="{00000000-0005-0000-0000-0000C31C0000}"/>
    <cellStyle name="SAPBEXstdItem 3 9" xfId="7489" xr:uid="{00000000-0005-0000-0000-0000C41C0000}"/>
    <cellStyle name="SAPBEXstdItem 4" xfId="1400" xr:uid="{00000000-0005-0000-0000-0000C51C0000}"/>
    <cellStyle name="SAPBEXstdItem 4 10" xfId="7805" xr:uid="{00000000-0005-0000-0000-0000C61C0000}"/>
    <cellStyle name="SAPBEXstdItem 4 2" xfId="7300" xr:uid="{00000000-0005-0000-0000-0000C71C0000}"/>
    <cellStyle name="SAPBEXstdItem 4 3" xfId="7523" xr:uid="{00000000-0005-0000-0000-0000C81C0000}"/>
    <cellStyle name="SAPBEXstdItem 4 4" xfId="7314" xr:uid="{00000000-0005-0000-0000-0000C91C0000}"/>
    <cellStyle name="SAPBEXstdItem 4 5" xfId="7373" xr:uid="{00000000-0005-0000-0000-0000CA1C0000}"/>
    <cellStyle name="SAPBEXstdItem 4 6" xfId="7414" xr:uid="{00000000-0005-0000-0000-0000CB1C0000}"/>
    <cellStyle name="SAPBEXstdItem 4 7" xfId="7410" xr:uid="{00000000-0005-0000-0000-0000CC1C0000}"/>
    <cellStyle name="SAPBEXstdItem 4 8" xfId="7402" xr:uid="{00000000-0005-0000-0000-0000CD1C0000}"/>
    <cellStyle name="SAPBEXstdItem 4 9" xfId="7354" xr:uid="{00000000-0005-0000-0000-0000CE1C0000}"/>
    <cellStyle name="SAPBEXstdItem 5" xfId="7089" xr:uid="{00000000-0005-0000-0000-0000CF1C0000}"/>
    <cellStyle name="SAPBEXstdItem 5 10" xfId="7971" xr:uid="{00000000-0005-0000-0000-0000D01C0000}"/>
    <cellStyle name="SAPBEXstdItem 5 2" xfId="7530" xr:uid="{00000000-0005-0000-0000-0000D11C0000}"/>
    <cellStyle name="SAPBEXstdItem 5 3" xfId="7560" xr:uid="{00000000-0005-0000-0000-0000D21C0000}"/>
    <cellStyle name="SAPBEXstdItem 5 4" xfId="7366" xr:uid="{00000000-0005-0000-0000-0000D31C0000}"/>
    <cellStyle name="SAPBEXstdItem 5 5" xfId="7186" xr:uid="{00000000-0005-0000-0000-0000D41C0000}"/>
    <cellStyle name="SAPBEXstdItem 5 6" xfId="7497" xr:uid="{00000000-0005-0000-0000-0000D51C0000}"/>
    <cellStyle name="SAPBEXstdItem 5 7" xfId="7509" xr:uid="{00000000-0005-0000-0000-0000D61C0000}"/>
    <cellStyle name="SAPBEXstdItem 5 8" xfId="7343" xr:uid="{00000000-0005-0000-0000-0000D71C0000}"/>
    <cellStyle name="SAPBEXstdItem 5 9" xfId="7527" xr:uid="{00000000-0005-0000-0000-0000D81C0000}"/>
    <cellStyle name="SAPBEXstdItem 6" xfId="7102" xr:uid="{00000000-0005-0000-0000-0000D91C0000}"/>
    <cellStyle name="SAPBEXstdItem 6 10" xfId="7975" xr:uid="{00000000-0005-0000-0000-0000DA1C0000}"/>
    <cellStyle name="SAPBEXstdItem 6 2" xfId="7534" xr:uid="{00000000-0005-0000-0000-0000DB1C0000}"/>
    <cellStyle name="SAPBEXstdItem 6 3" xfId="7564" xr:uid="{00000000-0005-0000-0000-0000DC1C0000}"/>
    <cellStyle name="SAPBEXstdItem 6 4" xfId="7524" xr:uid="{00000000-0005-0000-0000-0000DD1C0000}"/>
    <cellStyle name="SAPBEXstdItem 6 5" xfId="7345" xr:uid="{00000000-0005-0000-0000-0000DE1C0000}"/>
    <cellStyle name="SAPBEXstdItem 6 6" xfId="7446" xr:uid="{00000000-0005-0000-0000-0000DF1C0000}"/>
    <cellStyle name="SAPBEXstdItem 6 7" xfId="7380" xr:uid="{00000000-0005-0000-0000-0000E01C0000}"/>
    <cellStyle name="SAPBEXstdItem 6 8" xfId="7511" xr:uid="{00000000-0005-0000-0000-0000E11C0000}"/>
    <cellStyle name="SAPBEXstdItem 6 9" xfId="7456" xr:uid="{00000000-0005-0000-0000-0000E21C0000}"/>
    <cellStyle name="SAPBEXstdItem 7" xfId="7100" xr:uid="{00000000-0005-0000-0000-0000E31C0000}"/>
    <cellStyle name="SAPBEXstdItem 7 10" xfId="7974" xr:uid="{00000000-0005-0000-0000-0000E41C0000}"/>
    <cellStyle name="SAPBEXstdItem 7 2" xfId="7533" xr:uid="{00000000-0005-0000-0000-0000E51C0000}"/>
    <cellStyle name="SAPBEXstdItem 7 3" xfId="7563" xr:uid="{00000000-0005-0000-0000-0000E61C0000}"/>
    <cellStyle name="SAPBEXstdItem 7 4" xfId="7451" xr:uid="{00000000-0005-0000-0000-0000E71C0000}"/>
    <cellStyle name="SAPBEXstdItem 7 5" xfId="7487" xr:uid="{00000000-0005-0000-0000-0000E81C0000}"/>
    <cellStyle name="SAPBEXstdItem 7 6" xfId="7198" xr:uid="{00000000-0005-0000-0000-0000E91C0000}"/>
    <cellStyle name="SAPBEXstdItem 7 7" xfId="7558" xr:uid="{00000000-0005-0000-0000-0000EA1C0000}"/>
    <cellStyle name="SAPBEXstdItem 7 8" xfId="7478" xr:uid="{00000000-0005-0000-0000-0000EB1C0000}"/>
    <cellStyle name="SAPBEXstdItem 7 9" xfId="7634" xr:uid="{00000000-0005-0000-0000-0000EC1C0000}"/>
    <cellStyle name="SAPBEXstdItem 8" xfId="7104" xr:uid="{00000000-0005-0000-0000-0000ED1C0000}"/>
    <cellStyle name="SAPBEXstdItem 8 10" xfId="7976" xr:uid="{00000000-0005-0000-0000-0000EE1C0000}"/>
    <cellStyle name="SAPBEXstdItem 8 2" xfId="7535" xr:uid="{00000000-0005-0000-0000-0000EF1C0000}"/>
    <cellStyle name="SAPBEXstdItem 8 3" xfId="7565" xr:uid="{00000000-0005-0000-0000-0000F01C0000}"/>
    <cellStyle name="SAPBEXstdItem 8 4" xfId="7358" xr:uid="{00000000-0005-0000-0000-0000F11C0000}"/>
    <cellStyle name="SAPBEXstdItem 8 5" xfId="7444" xr:uid="{00000000-0005-0000-0000-0000F21C0000}"/>
    <cellStyle name="SAPBEXstdItem 8 6" xfId="7439" xr:uid="{00000000-0005-0000-0000-0000F31C0000}"/>
    <cellStyle name="SAPBEXstdItem 8 7" xfId="7178" xr:uid="{00000000-0005-0000-0000-0000F41C0000}"/>
    <cellStyle name="SAPBEXstdItem 8 8" xfId="7521" xr:uid="{00000000-0005-0000-0000-0000F51C0000}"/>
    <cellStyle name="SAPBEXstdItem 8 9" xfId="7207" xr:uid="{00000000-0005-0000-0000-0000F61C0000}"/>
    <cellStyle name="SAPBEXstdItem 9" xfId="7122" xr:uid="{00000000-0005-0000-0000-0000F71C0000}"/>
    <cellStyle name="SAPBEXstdItem 9 10" xfId="7984" xr:uid="{00000000-0005-0000-0000-0000F81C0000}"/>
    <cellStyle name="SAPBEXstdItem 9 2" xfId="7543" xr:uid="{00000000-0005-0000-0000-0000F91C0000}"/>
    <cellStyle name="SAPBEXstdItem 9 3" xfId="7573" xr:uid="{00000000-0005-0000-0000-0000FA1C0000}"/>
    <cellStyle name="SAPBEXstdItem 9 4" xfId="7592" xr:uid="{00000000-0005-0000-0000-0000FB1C0000}"/>
    <cellStyle name="SAPBEXstdItem 9 5" xfId="7612" xr:uid="{00000000-0005-0000-0000-0000FC1C0000}"/>
    <cellStyle name="SAPBEXstdItem 9 6" xfId="7630" xr:uid="{00000000-0005-0000-0000-0000FD1C0000}"/>
    <cellStyle name="SAPBEXstdItem 9 7" xfId="7648" xr:uid="{00000000-0005-0000-0000-0000FE1C0000}"/>
    <cellStyle name="SAPBEXstdItem 9 8" xfId="7667" xr:uid="{00000000-0005-0000-0000-0000FF1C0000}"/>
    <cellStyle name="SAPBEXstdItem 9 9" xfId="7684" xr:uid="{00000000-0005-0000-0000-0000001D0000}"/>
    <cellStyle name="SAPBEXstdItemX" xfId="5" xr:uid="{00000000-0005-0000-0000-0000011D0000}"/>
    <cellStyle name="SAPBEXstdItemX 10" xfId="7262" xr:uid="{00000000-0005-0000-0000-0000021D0000}"/>
    <cellStyle name="SAPBEXstdItemX 11" xfId="7421" xr:uid="{00000000-0005-0000-0000-0000031D0000}"/>
    <cellStyle name="SAPBEXstdItemX 12" xfId="7698" xr:uid="{00000000-0005-0000-0000-0000041D0000}"/>
    <cellStyle name="SAPBEXstdItemX 13" xfId="8413" xr:uid="{00000000-0005-0000-0000-0000051D0000}"/>
    <cellStyle name="SAPBEXstdItemX 14" xfId="8558" xr:uid="{345F1AEA-1A81-4813-B84D-91DD859E7271}"/>
    <cellStyle name="SAPBEXstdItemX 2" xfId="58" xr:uid="{00000000-0005-0000-0000-0000061D0000}"/>
    <cellStyle name="SAPBEXstdItemX 2 10" xfId="7708" xr:uid="{00000000-0005-0000-0000-0000071D0000}"/>
    <cellStyle name="SAPBEXstdItemX 2 11" xfId="8414" xr:uid="{00000000-0005-0000-0000-0000081D0000}"/>
    <cellStyle name="SAPBEXstdItemX 2 12" xfId="8559" xr:uid="{2115940B-4D35-4F27-BD84-91C47A89C19C}"/>
    <cellStyle name="SAPBEXstdItemX 2 2" xfId="7185" xr:uid="{00000000-0005-0000-0000-0000091D0000}"/>
    <cellStyle name="SAPBEXstdItemX 2 3" xfId="7215" xr:uid="{00000000-0005-0000-0000-00000A1D0000}"/>
    <cellStyle name="SAPBEXstdItemX 2 4" xfId="7210" xr:uid="{00000000-0005-0000-0000-00000B1D0000}"/>
    <cellStyle name="SAPBEXstdItemX 2 5" xfId="7346" xr:uid="{00000000-0005-0000-0000-00000C1D0000}"/>
    <cellStyle name="SAPBEXstdItemX 2 6" xfId="7213" xr:uid="{00000000-0005-0000-0000-00000D1D0000}"/>
    <cellStyle name="SAPBEXstdItemX 2 7" xfId="7496" xr:uid="{00000000-0005-0000-0000-00000E1D0000}"/>
    <cellStyle name="SAPBEXstdItemX 2 8" xfId="7508" xr:uid="{00000000-0005-0000-0000-00000F1D0000}"/>
    <cellStyle name="SAPBEXstdItemX 2 9" xfId="7323" xr:uid="{00000000-0005-0000-0000-0000101D0000}"/>
    <cellStyle name="SAPBEXstdItemX 3" xfId="7123" xr:uid="{00000000-0005-0000-0000-0000111D0000}"/>
    <cellStyle name="SAPBEXstdItemX 3 10" xfId="7985" xr:uid="{00000000-0005-0000-0000-0000121D0000}"/>
    <cellStyle name="SAPBEXstdItemX 3 2" xfId="7544" xr:uid="{00000000-0005-0000-0000-0000131D0000}"/>
    <cellStyle name="SAPBEXstdItemX 3 3" xfId="7574" xr:uid="{00000000-0005-0000-0000-0000141D0000}"/>
    <cellStyle name="SAPBEXstdItemX 3 4" xfId="7593" xr:uid="{00000000-0005-0000-0000-0000151D0000}"/>
    <cellStyle name="SAPBEXstdItemX 3 5" xfId="7613" xr:uid="{00000000-0005-0000-0000-0000161D0000}"/>
    <cellStyle name="SAPBEXstdItemX 3 6" xfId="7631" xr:uid="{00000000-0005-0000-0000-0000171D0000}"/>
    <cellStyle name="SAPBEXstdItemX 3 7" xfId="7649" xr:uid="{00000000-0005-0000-0000-0000181D0000}"/>
    <cellStyle name="SAPBEXstdItemX 3 8" xfId="7668" xr:uid="{00000000-0005-0000-0000-0000191D0000}"/>
    <cellStyle name="SAPBEXstdItemX 3 9" xfId="7685" xr:uid="{00000000-0005-0000-0000-00001A1D0000}"/>
    <cellStyle name="SAPBEXstdItemX 4" xfId="7174" xr:uid="{00000000-0005-0000-0000-00001B1D0000}"/>
    <cellStyle name="SAPBEXstdItemX 5" xfId="7467" xr:uid="{00000000-0005-0000-0000-00001C1D0000}"/>
    <cellStyle name="SAPBEXstdItemX 6" xfId="7330" xr:uid="{00000000-0005-0000-0000-00001D1D0000}"/>
    <cellStyle name="SAPBEXstdItemX 7" xfId="7405" xr:uid="{00000000-0005-0000-0000-00001E1D0000}"/>
    <cellStyle name="SAPBEXstdItemX 8" xfId="7390" xr:uid="{00000000-0005-0000-0000-00001F1D0000}"/>
    <cellStyle name="SAPBEXstdItemX 9" xfId="7482" xr:uid="{00000000-0005-0000-0000-0000201D0000}"/>
    <cellStyle name="SAPBEXtitle" xfId="8415" xr:uid="{00000000-0005-0000-0000-0000211D0000}"/>
    <cellStyle name="SAPBEXtitle 2" xfId="8416" xr:uid="{00000000-0005-0000-0000-0000221D0000}"/>
    <cellStyle name="SAPBEXtitle_Dec 2010 UT GRC Tax Schedules W_10yrPlan _Edited 05.04.09" xfId="59" xr:uid="{00000000-0005-0000-0000-0000231D0000}"/>
    <cellStyle name="SAPBEXundefined" xfId="8417" xr:uid="{00000000-0005-0000-0000-0000241D0000}"/>
    <cellStyle name="SAPBEXundefined 2" xfId="8560" xr:uid="{32D2042D-F530-4A70-A5E5-D3C40C5C1760}"/>
    <cellStyle name="SAPBorder" xfId="8418" xr:uid="{00000000-0005-0000-0000-0000251D0000}"/>
    <cellStyle name="SAPDataCell" xfId="8419" xr:uid="{00000000-0005-0000-0000-0000261D0000}"/>
    <cellStyle name="SAPDataTotalCell" xfId="8420" xr:uid="{00000000-0005-0000-0000-0000271D0000}"/>
    <cellStyle name="SAPDimensionCell" xfId="8421" xr:uid="{00000000-0005-0000-0000-0000281D0000}"/>
    <cellStyle name="SAPEditableDataCell" xfId="8422" xr:uid="{00000000-0005-0000-0000-0000291D0000}"/>
    <cellStyle name="SAPEditableDataTotalCell" xfId="8423" xr:uid="{00000000-0005-0000-0000-00002A1D0000}"/>
    <cellStyle name="SAPEmphasized" xfId="8424" xr:uid="{00000000-0005-0000-0000-00002B1D0000}"/>
    <cellStyle name="SAPEmphasizedEditableDataCell" xfId="8425" xr:uid="{00000000-0005-0000-0000-00002C1D0000}"/>
    <cellStyle name="SAPEmphasizedEditableDataTotalCell" xfId="8426" xr:uid="{00000000-0005-0000-0000-00002D1D0000}"/>
    <cellStyle name="SAPEmphasizedLockedDataCell" xfId="8427" xr:uid="{00000000-0005-0000-0000-00002E1D0000}"/>
    <cellStyle name="SAPEmphasizedLockedDataTotalCell" xfId="8428" xr:uid="{00000000-0005-0000-0000-00002F1D0000}"/>
    <cellStyle name="SAPEmphasizedReadonlyDataCell" xfId="8429" xr:uid="{00000000-0005-0000-0000-0000301D0000}"/>
    <cellStyle name="SAPEmphasizedReadonlyDataTotalCell" xfId="8430" xr:uid="{00000000-0005-0000-0000-0000311D0000}"/>
    <cellStyle name="SAPEmphasizedTotal" xfId="8431" xr:uid="{00000000-0005-0000-0000-0000321D0000}"/>
    <cellStyle name="SAPExceptionLevel1" xfId="8432" xr:uid="{00000000-0005-0000-0000-0000331D0000}"/>
    <cellStyle name="SAPExceptionLevel2" xfId="8433" xr:uid="{00000000-0005-0000-0000-0000341D0000}"/>
    <cellStyle name="SAPExceptionLevel3" xfId="8434" xr:uid="{00000000-0005-0000-0000-0000351D0000}"/>
    <cellStyle name="SAPExceptionLevel4" xfId="8435" xr:uid="{00000000-0005-0000-0000-0000361D0000}"/>
    <cellStyle name="SAPExceptionLevel5" xfId="8436" xr:uid="{00000000-0005-0000-0000-0000371D0000}"/>
    <cellStyle name="SAPExceptionLevel6" xfId="8437" xr:uid="{00000000-0005-0000-0000-0000381D0000}"/>
    <cellStyle name="SAPExceptionLevel7" xfId="8438" xr:uid="{00000000-0005-0000-0000-0000391D0000}"/>
    <cellStyle name="SAPExceptionLevel8" xfId="8439" xr:uid="{00000000-0005-0000-0000-00003A1D0000}"/>
    <cellStyle name="SAPExceptionLevel9" xfId="8440" xr:uid="{00000000-0005-0000-0000-00003B1D0000}"/>
    <cellStyle name="SAPHierarchyCell0" xfId="8441" xr:uid="{00000000-0005-0000-0000-00003C1D0000}"/>
    <cellStyle name="SAPHierarchyCell1" xfId="8442" xr:uid="{00000000-0005-0000-0000-00003D1D0000}"/>
    <cellStyle name="SAPHierarchyCell2" xfId="8443" xr:uid="{00000000-0005-0000-0000-00003E1D0000}"/>
    <cellStyle name="SAPHierarchyCell3" xfId="8444" xr:uid="{00000000-0005-0000-0000-00003F1D0000}"/>
    <cellStyle name="SAPHierarchyCell4" xfId="8445" xr:uid="{00000000-0005-0000-0000-0000401D0000}"/>
    <cellStyle name="SAPLockedDataCell" xfId="8446" xr:uid="{00000000-0005-0000-0000-0000411D0000}"/>
    <cellStyle name="SAPLockedDataTotalCell" xfId="8447" xr:uid="{00000000-0005-0000-0000-0000421D0000}"/>
    <cellStyle name="SAPMemberCell" xfId="8448" xr:uid="{00000000-0005-0000-0000-0000431D0000}"/>
    <cellStyle name="SAPMemberTotalCell" xfId="8449" xr:uid="{00000000-0005-0000-0000-0000441D0000}"/>
    <cellStyle name="SAPReadonlyDataCell" xfId="8450" xr:uid="{00000000-0005-0000-0000-0000451D0000}"/>
    <cellStyle name="SAPReadonlyDataTotalCell" xfId="8451" xr:uid="{00000000-0005-0000-0000-0000461D0000}"/>
    <cellStyle name="Shade" xfId="60" xr:uid="{00000000-0005-0000-0000-0000471D0000}"/>
    <cellStyle name="Special" xfId="61" xr:uid="{00000000-0005-0000-0000-0000481D0000}"/>
    <cellStyle name="Special 10" xfId="540" xr:uid="{00000000-0005-0000-0000-0000491D0000}"/>
    <cellStyle name="Special 10 2" xfId="7737" xr:uid="{00000000-0005-0000-0000-00004A1D0000}"/>
    <cellStyle name="Special 11" xfId="549" xr:uid="{00000000-0005-0000-0000-00004B1D0000}"/>
    <cellStyle name="Special 11 2" xfId="7738" xr:uid="{00000000-0005-0000-0000-00004C1D0000}"/>
    <cellStyle name="Special 12" xfId="558" xr:uid="{00000000-0005-0000-0000-00004D1D0000}"/>
    <cellStyle name="Special 12 2" xfId="7739" xr:uid="{00000000-0005-0000-0000-00004E1D0000}"/>
    <cellStyle name="Special 13" xfId="567" xr:uid="{00000000-0005-0000-0000-00004F1D0000}"/>
    <cellStyle name="Special 13 2" xfId="7740" xr:uid="{00000000-0005-0000-0000-0000501D0000}"/>
    <cellStyle name="Special 14" xfId="576" xr:uid="{00000000-0005-0000-0000-0000511D0000}"/>
    <cellStyle name="Special 14 2" xfId="7741" xr:uid="{00000000-0005-0000-0000-0000521D0000}"/>
    <cellStyle name="Special 15" xfId="585" xr:uid="{00000000-0005-0000-0000-0000531D0000}"/>
    <cellStyle name="Special 15 2" xfId="7742" xr:uid="{00000000-0005-0000-0000-0000541D0000}"/>
    <cellStyle name="Special 16" xfId="594" xr:uid="{00000000-0005-0000-0000-0000551D0000}"/>
    <cellStyle name="Special 16 2" xfId="7743" xr:uid="{00000000-0005-0000-0000-0000561D0000}"/>
    <cellStyle name="Special 17" xfId="603" xr:uid="{00000000-0005-0000-0000-0000571D0000}"/>
    <cellStyle name="Special 17 2" xfId="7744" xr:uid="{00000000-0005-0000-0000-0000581D0000}"/>
    <cellStyle name="Special 18" xfId="612" xr:uid="{00000000-0005-0000-0000-0000591D0000}"/>
    <cellStyle name="Special 18 2" xfId="7745" xr:uid="{00000000-0005-0000-0000-00005A1D0000}"/>
    <cellStyle name="Special 19" xfId="621" xr:uid="{00000000-0005-0000-0000-00005B1D0000}"/>
    <cellStyle name="Special 19 2" xfId="7746" xr:uid="{00000000-0005-0000-0000-00005C1D0000}"/>
    <cellStyle name="Special 2" xfId="145" xr:uid="{00000000-0005-0000-0000-00005D1D0000}"/>
    <cellStyle name="Special 2 10" xfId="1223" xr:uid="{00000000-0005-0000-0000-00005E1D0000}"/>
    <cellStyle name="Special 2 10 2" xfId="7799" xr:uid="{00000000-0005-0000-0000-00005F1D0000}"/>
    <cellStyle name="Special 2 11" xfId="1218" xr:uid="{00000000-0005-0000-0000-0000601D0000}"/>
    <cellStyle name="Special 2 11 2" xfId="7798" xr:uid="{00000000-0005-0000-0000-0000611D0000}"/>
    <cellStyle name="Special 2 12" xfId="1854" xr:uid="{00000000-0005-0000-0000-0000621D0000}"/>
    <cellStyle name="Special 2 12 2" xfId="7825" xr:uid="{00000000-0005-0000-0000-0000631D0000}"/>
    <cellStyle name="Special 2 13" xfId="2637" xr:uid="{00000000-0005-0000-0000-0000641D0000}"/>
    <cellStyle name="Special 2 13 2" xfId="7844" xr:uid="{00000000-0005-0000-0000-0000651D0000}"/>
    <cellStyle name="Special 2 14" xfId="2906" xr:uid="{00000000-0005-0000-0000-0000661D0000}"/>
    <cellStyle name="Special 2 14 2" xfId="7857" xr:uid="{00000000-0005-0000-0000-0000671D0000}"/>
    <cellStyle name="Special 2 15" xfId="3923" xr:uid="{00000000-0005-0000-0000-0000681D0000}"/>
    <cellStyle name="Special 2 15 2" xfId="7886" xr:uid="{00000000-0005-0000-0000-0000691D0000}"/>
    <cellStyle name="Special 2 16" xfId="7711" xr:uid="{00000000-0005-0000-0000-00006A1D0000}"/>
    <cellStyle name="Special 2 2" xfId="428" xr:uid="{00000000-0005-0000-0000-00006B1D0000}"/>
    <cellStyle name="Special 2 2 2" xfId="7730" xr:uid="{00000000-0005-0000-0000-00006C1D0000}"/>
    <cellStyle name="Special 2 3" xfId="800" xr:uid="{00000000-0005-0000-0000-00006D1D0000}"/>
    <cellStyle name="Special 2 3 2" xfId="7770" xr:uid="{00000000-0005-0000-0000-00006E1D0000}"/>
    <cellStyle name="Special 2 4" xfId="847" xr:uid="{00000000-0005-0000-0000-00006F1D0000}"/>
    <cellStyle name="Special 2 4 2" xfId="7773" xr:uid="{00000000-0005-0000-0000-0000701D0000}"/>
    <cellStyle name="Special 2 5" xfId="860" xr:uid="{00000000-0005-0000-0000-0000711D0000}"/>
    <cellStyle name="Special 2 5 2" xfId="7777" xr:uid="{00000000-0005-0000-0000-0000721D0000}"/>
    <cellStyle name="Special 2 6" xfId="866" xr:uid="{00000000-0005-0000-0000-0000731D0000}"/>
    <cellStyle name="Special 2 6 2" xfId="7778" xr:uid="{00000000-0005-0000-0000-0000741D0000}"/>
    <cellStyle name="Special 2 7" xfId="943" xr:uid="{00000000-0005-0000-0000-0000751D0000}"/>
    <cellStyle name="Special 2 7 2" xfId="7781" xr:uid="{00000000-0005-0000-0000-0000761D0000}"/>
    <cellStyle name="Special 2 8" xfId="930" xr:uid="{00000000-0005-0000-0000-0000771D0000}"/>
    <cellStyle name="Special 2 8 2" xfId="7780" xr:uid="{00000000-0005-0000-0000-0000781D0000}"/>
    <cellStyle name="Special 2 9" xfId="997" xr:uid="{00000000-0005-0000-0000-0000791D0000}"/>
    <cellStyle name="Special 2 9 2" xfId="7785" xr:uid="{00000000-0005-0000-0000-00007A1D0000}"/>
    <cellStyle name="Special 20" xfId="630" xr:uid="{00000000-0005-0000-0000-00007B1D0000}"/>
    <cellStyle name="Special 20 2" xfId="7747" xr:uid="{00000000-0005-0000-0000-00007C1D0000}"/>
    <cellStyle name="Special 21" xfId="639" xr:uid="{00000000-0005-0000-0000-00007D1D0000}"/>
    <cellStyle name="Special 21 2" xfId="7749" xr:uid="{00000000-0005-0000-0000-00007E1D0000}"/>
    <cellStyle name="Special 22" xfId="648" xr:uid="{00000000-0005-0000-0000-00007F1D0000}"/>
    <cellStyle name="Special 22 2" xfId="7750" xr:uid="{00000000-0005-0000-0000-0000801D0000}"/>
    <cellStyle name="Special 23" xfId="656" xr:uid="{00000000-0005-0000-0000-0000811D0000}"/>
    <cellStyle name="Special 23 2" xfId="7751" xr:uid="{00000000-0005-0000-0000-0000821D0000}"/>
    <cellStyle name="Special 24" xfId="665" xr:uid="{00000000-0005-0000-0000-0000831D0000}"/>
    <cellStyle name="Special 24 2" xfId="7752" xr:uid="{00000000-0005-0000-0000-0000841D0000}"/>
    <cellStyle name="Special 25" xfId="674" xr:uid="{00000000-0005-0000-0000-0000851D0000}"/>
    <cellStyle name="Special 25 2" xfId="7753" xr:uid="{00000000-0005-0000-0000-0000861D0000}"/>
    <cellStyle name="Special 26" xfId="683" xr:uid="{00000000-0005-0000-0000-0000871D0000}"/>
    <cellStyle name="Special 26 2" xfId="7754" xr:uid="{00000000-0005-0000-0000-0000881D0000}"/>
    <cellStyle name="Special 27" xfId="692" xr:uid="{00000000-0005-0000-0000-0000891D0000}"/>
    <cellStyle name="Special 27 2" xfId="7755" xr:uid="{00000000-0005-0000-0000-00008A1D0000}"/>
    <cellStyle name="Special 28" xfId="701" xr:uid="{00000000-0005-0000-0000-00008B1D0000}"/>
    <cellStyle name="Special 28 2" xfId="7756" xr:uid="{00000000-0005-0000-0000-00008C1D0000}"/>
    <cellStyle name="Special 29" xfId="710" xr:uid="{00000000-0005-0000-0000-00008D1D0000}"/>
    <cellStyle name="Special 29 2" xfId="7757" xr:uid="{00000000-0005-0000-0000-00008E1D0000}"/>
    <cellStyle name="Special 3" xfId="165" xr:uid="{00000000-0005-0000-0000-00008F1D0000}"/>
    <cellStyle name="Special 3 2" xfId="482" xr:uid="{00000000-0005-0000-0000-0000901D0000}"/>
    <cellStyle name="Special 3 2 2" xfId="7732" xr:uid="{00000000-0005-0000-0000-0000911D0000}"/>
    <cellStyle name="Special 3 3" xfId="802" xr:uid="{00000000-0005-0000-0000-0000921D0000}"/>
    <cellStyle name="Special 3 3 2" xfId="7771" xr:uid="{00000000-0005-0000-0000-0000931D0000}"/>
    <cellStyle name="Special 3 4" xfId="850" xr:uid="{00000000-0005-0000-0000-0000941D0000}"/>
    <cellStyle name="Special 3 4 2" xfId="7774" xr:uid="{00000000-0005-0000-0000-0000951D0000}"/>
    <cellStyle name="Special 3 5" xfId="857" xr:uid="{00000000-0005-0000-0000-0000961D0000}"/>
    <cellStyle name="Special 3 5 2" xfId="7776" xr:uid="{00000000-0005-0000-0000-0000971D0000}"/>
    <cellStyle name="Special 3 6" xfId="963" xr:uid="{00000000-0005-0000-0000-0000981D0000}"/>
    <cellStyle name="Special 3 6 2" xfId="1397" xr:uid="{00000000-0005-0000-0000-0000991D0000}"/>
    <cellStyle name="Special 3 6 2 2" xfId="7804" xr:uid="{00000000-0005-0000-0000-00009A1D0000}"/>
    <cellStyle name="Special 3 6 3" xfId="1634" xr:uid="{00000000-0005-0000-0000-00009B1D0000}"/>
    <cellStyle name="Special 3 6 3 2" xfId="7815" xr:uid="{00000000-0005-0000-0000-00009C1D0000}"/>
    <cellStyle name="Special 3 6 4" xfId="1962" xr:uid="{00000000-0005-0000-0000-00009D1D0000}"/>
    <cellStyle name="Special 3 6 4 2" xfId="7826" xr:uid="{00000000-0005-0000-0000-00009E1D0000}"/>
    <cellStyle name="Special 3 6 5" xfId="3077" xr:uid="{00000000-0005-0000-0000-00009F1D0000}"/>
    <cellStyle name="Special 3 6 5 2" xfId="7863" xr:uid="{00000000-0005-0000-0000-0000A01D0000}"/>
    <cellStyle name="Special 3 6 6" xfId="2973" xr:uid="{00000000-0005-0000-0000-0000A11D0000}"/>
    <cellStyle name="Special 3 6 6 2" xfId="7858" xr:uid="{00000000-0005-0000-0000-0000A21D0000}"/>
    <cellStyle name="Special 3 6 7" xfId="2884" xr:uid="{00000000-0005-0000-0000-0000A31D0000}"/>
    <cellStyle name="Special 3 6 7 2" xfId="7855" xr:uid="{00000000-0005-0000-0000-0000A41D0000}"/>
    <cellStyle name="Special 3 6 8" xfId="7782" xr:uid="{00000000-0005-0000-0000-0000A51D0000}"/>
    <cellStyle name="Special 3 7" xfId="998" xr:uid="{00000000-0005-0000-0000-0000A61D0000}"/>
    <cellStyle name="Special 3 7 2" xfId="1428" xr:uid="{00000000-0005-0000-0000-0000A71D0000}"/>
    <cellStyle name="Special 3 7 2 2" xfId="7808" xr:uid="{00000000-0005-0000-0000-0000A81D0000}"/>
    <cellStyle name="Special 3 7 3" xfId="1665" xr:uid="{00000000-0005-0000-0000-0000A91D0000}"/>
    <cellStyle name="Special 3 7 3 2" xfId="7817" xr:uid="{00000000-0005-0000-0000-0000AA1D0000}"/>
    <cellStyle name="Special 3 7 4" xfId="1993" xr:uid="{00000000-0005-0000-0000-0000AB1D0000}"/>
    <cellStyle name="Special 3 7 4 2" xfId="7829" xr:uid="{00000000-0005-0000-0000-0000AC1D0000}"/>
    <cellStyle name="Special 3 7 5" xfId="3111" xr:uid="{00000000-0005-0000-0000-0000AD1D0000}"/>
    <cellStyle name="Special 3 7 5 2" xfId="7866" xr:uid="{00000000-0005-0000-0000-0000AE1D0000}"/>
    <cellStyle name="Special 3 7 6" xfId="3296" xr:uid="{00000000-0005-0000-0000-0000AF1D0000}"/>
    <cellStyle name="Special 3 7 6 2" xfId="7873" xr:uid="{00000000-0005-0000-0000-0000B01D0000}"/>
    <cellStyle name="Special 3 7 7" xfId="2844" xr:uid="{00000000-0005-0000-0000-0000B11D0000}"/>
    <cellStyle name="Special 3 7 7 2" xfId="7853" xr:uid="{00000000-0005-0000-0000-0000B21D0000}"/>
    <cellStyle name="Special 3 7 8" xfId="7786" xr:uid="{00000000-0005-0000-0000-0000B31D0000}"/>
    <cellStyle name="Special 3 8" xfId="987" xr:uid="{00000000-0005-0000-0000-0000B41D0000}"/>
    <cellStyle name="Special 3 8 2" xfId="1419" xr:uid="{00000000-0005-0000-0000-0000B51D0000}"/>
    <cellStyle name="Special 3 8 2 2" xfId="7807" xr:uid="{00000000-0005-0000-0000-0000B61D0000}"/>
    <cellStyle name="Special 3 8 3" xfId="1656" xr:uid="{00000000-0005-0000-0000-0000B71D0000}"/>
    <cellStyle name="Special 3 8 3 2" xfId="7816" xr:uid="{00000000-0005-0000-0000-0000B81D0000}"/>
    <cellStyle name="Special 3 8 4" xfId="1984" xr:uid="{00000000-0005-0000-0000-0000B91D0000}"/>
    <cellStyle name="Special 3 8 4 2" xfId="7828" xr:uid="{00000000-0005-0000-0000-0000BA1D0000}"/>
    <cellStyle name="Special 3 8 5" xfId="3101" xr:uid="{00000000-0005-0000-0000-0000BB1D0000}"/>
    <cellStyle name="Special 3 8 5 2" xfId="7864" xr:uid="{00000000-0005-0000-0000-0000BC1D0000}"/>
    <cellStyle name="Special 3 8 6" xfId="3924" xr:uid="{00000000-0005-0000-0000-0000BD1D0000}"/>
    <cellStyle name="Special 3 8 6 2" xfId="7887" xr:uid="{00000000-0005-0000-0000-0000BE1D0000}"/>
    <cellStyle name="Special 3 8 7" xfId="4759" xr:uid="{00000000-0005-0000-0000-0000BF1D0000}"/>
    <cellStyle name="Special 3 8 7 2" xfId="7903" xr:uid="{00000000-0005-0000-0000-0000C01D0000}"/>
    <cellStyle name="Special 3 8 8" xfId="7784" xr:uid="{00000000-0005-0000-0000-0000C11D0000}"/>
    <cellStyle name="Special 3 9" xfId="7712" xr:uid="{00000000-0005-0000-0000-0000C21D0000}"/>
    <cellStyle name="Special 30" xfId="719" xr:uid="{00000000-0005-0000-0000-0000C31D0000}"/>
    <cellStyle name="Special 30 2" xfId="7758" xr:uid="{00000000-0005-0000-0000-0000C41D0000}"/>
    <cellStyle name="Special 31" xfId="728" xr:uid="{00000000-0005-0000-0000-0000C51D0000}"/>
    <cellStyle name="Special 31 2" xfId="7759" xr:uid="{00000000-0005-0000-0000-0000C61D0000}"/>
    <cellStyle name="Special 32" xfId="737" xr:uid="{00000000-0005-0000-0000-0000C71D0000}"/>
    <cellStyle name="Special 32 2" xfId="7760" xr:uid="{00000000-0005-0000-0000-0000C81D0000}"/>
    <cellStyle name="Special 33" xfId="745" xr:uid="{00000000-0005-0000-0000-0000C91D0000}"/>
    <cellStyle name="Special 33 2" xfId="7762" xr:uid="{00000000-0005-0000-0000-0000CA1D0000}"/>
    <cellStyle name="Special 34" xfId="752" xr:uid="{00000000-0005-0000-0000-0000CB1D0000}"/>
    <cellStyle name="Special 34 2" xfId="7763" xr:uid="{00000000-0005-0000-0000-0000CC1D0000}"/>
    <cellStyle name="Special 35" xfId="758" xr:uid="{00000000-0005-0000-0000-0000CD1D0000}"/>
    <cellStyle name="Special 35 2" xfId="7764" xr:uid="{00000000-0005-0000-0000-0000CE1D0000}"/>
    <cellStyle name="Special 36" xfId="764" xr:uid="{00000000-0005-0000-0000-0000CF1D0000}"/>
    <cellStyle name="Special 36 2" xfId="7765" xr:uid="{00000000-0005-0000-0000-0000D01D0000}"/>
    <cellStyle name="Special 37" xfId="770" xr:uid="{00000000-0005-0000-0000-0000D11D0000}"/>
    <cellStyle name="Special 37 2" xfId="7766" xr:uid="{00000000-0005-0000-0000-0000D21D0000}"/>
    <cellStyle name="Special 38" xfId="773" xr:uid="{00000000-0005-0000-0000-0000D31D0000}"/>
    <cellStyle name="Special 38 2" xfId="7767" xr:uid="{00000000-0005-0000-0000-0000D41D0000}"/>
    <cellStyle name="Special 39" xfId="779" xr:uid="{00000000-0005-0000-0000-0000D51D0000}"/>
    <cellStyle name="Special 39 2" xfId="1049" xr:uid="{00000000-0005-0000-0000-0000D61D0000}"/>
    <cellStyle name="Special 39 2 2" xfId="1473" xr:uid="{00000000-0005-0000-0000-0000D71D0000}"/>
    <cellStyle name="Special 39 2 2 2" xfId="7809" xr:uid="{00000000-0005-0000-0000-0000D81D0000}"/>
    <cellStyle name="Special 39 2 3" xfId="1706" xr:uid="{00000000-0005-0000-0000-0000D91D0000}"/>
    <cellStyle name="Special 39 2 3 2" xfId="7818" xr:uid="{00000000-0005-0000-0000-0000DA1D0000}"/>
    <cellStyle name="Special 39 2 4" xfId="2034" xr:uid="{00000000-0005-0000-0000-0000DB1D0000}"/>
    <cellStyle name="Special 39 2 4 2" xfId="7831" xr:uid="{00000000-0005-0000-0000-0000DC1D0000}"/>
    <cellStyle name="Special 39 2 5" xfId="3158" xr:uid="{00000000-0005-0000-0000-0000DD1D0000}"/>
    <cellStyle name="Special 39 2 5 2" xfId="7867" xr:uid="{00000000-0005-0000-0000-0000DE1D0000}"/>
    <cellStyle name="Special 39 2 6" xfId="2892" xr:uid="{00000000-0005-0000-0000-0000DF1D0000}"/>
    <cellStyle name="Special 39 2 6 2" xfId="7856" xr:uid="{00000000-0005-0000-0000-0000E01D0000}"/>
    <cellStyle name="Special 39 2 7" xfId="4033" xr:uid="{00000000-0005-0000-0000-0000E11D0000}"/>
    <cellStyle name="Special 39 2 7 2" xfId="7889" xr:uid="{00000000-0005-0000-0000-0000E21D0000}"/>
    <cellStyle name="Special 39 2 8" xfId="7788" xr:uid="{00000000-0005-0000-0000-0000E31D0000}"/>
    <cellStyle name="Special 39 3" xfId="1092" xr:uid="{00000000-0005-0000-0000-0000E41D0000}"/>
    <cellStyle name="Special 39 3 2" xfId="1515" xr:uid="{00000000-0005-0000-0000-0000E51D0000}"/>
    <cellStyle name="Special 39 3 2 2" xfId="7811" xr:uid="{00000000-0005-0000-0000-0000E61D0000}"/>
    <cellStyle name="Special 39 3 3" xfId="1747" xr:uid="{00000000-0005-0000-0000-0000E71D0000}"/>
    <cellStyle name="Special 39 3 3 2" xfId="7820" xr:uid="{00000000-0005-0000-0000-0000E81D0000}"/>
    <cellStyle name="Special 39 3 4" xfId="2075" xr:uid="{00000000-0005-0000-0000-0000E91D0000}"/>
    <cellStyle name="Special 39 3 4 2" xfId="7833" xr:uid="{00000000-0005-0000-0000-0000EA1D0000}"/>
    <cellStyle name="Special 39 3 5" xfId="3202" xr:uid="{00000000-0005-0000-0000-0000EB1D0000}"/>
    <cellStyle name="Special 39 3 5 2" xfId="7869" xr:uid="{00000000-0005-0000-0000-0000EC1D0000}"/>
    <cellStyle name="Special 39 3 6" xfId="3735" xr:uid="{00000000-0005-0000-0000-0000ED1D0000}"/>
    <cellStyle name="Special 39 3 6 2" xfId="7882" xr:uid="{00000000-0005-0000-0000-0000EE1D0000}"/>
    <cellStyle name="Special 39 3 7" xfId="4592" xr:uid="{00000000-0005-0000-0000-0000EF1D0000}"/>
    <cellStyle name="Special 39 3 7 2" xfId="7899" xr:uid="{00000000-0005-0000-0000-0000F01D0000}"/>
    <cellStyle name="Special 39 3 8" xfId="7792" xr:uid="{00000000-0005-0000-0000-0000F11D0000}"/>
    <cellStyle name="Special 39 4" xfId="1132" xr:uid="{00000000-0005-0000-0000-0000F21D0000}"/>
    <cellStyle name="Special 39 4 2" xfId="1555" xr:uid="{00000000-0005-0000-0000-0000F31D0000}"/>
    <cellStyle name="Special 39 4 2 2" xfId="7813" xr:uid="{00000000-0005-0000-0000-0000F41D0000}"/>
    <cellStyle name="Special 39 4 3" xfId="1786" xr:uid="{00000000-0005-0000-0000-0000F51D0000}"/>
    <cellStyle name="Special 39 4 3 2" xfId="7822" xr:uid="{00000000-0005-0000-0000-0000F61D0000}"/>
    <cellStyle name="Special 39 4 4" xfId="2114" xr:uid="{00000000-0005-0000-0000-0000F71D0000}"/>
    <cellStyle name="Special 39 4 4 2" xfId="7835" xr:uid="{00000000-0005-0000-0000-0000F81D0000}"/>
    <cellStyle name="Special 39 4 5" xfId="3241" xr:uid="{00000000-0005-0000-0000-0000F91D0000}"/>
    <cellStyle name="Special 39 4 5 2" xfId="7871" xr:uid="{00000000-0005-0000-0000-0000FA1D0000}"/>
    <cellStyle name="Special 39 4 6" xfId="2758" xr:uid="{00000000-0005-0000-0000-0000FB1D0000}"/>
    <cellStyle name="Special 39 4 6 2" xfId="7848" xr:uid="{00000000-0005-0000-0000-0000FC1D0000}"/>
    <cellStyle name="Special 39 4 7" xfId="2580" xr:uid="{00000000-0005-0000-0000-0000FD1D0000}"/>
    <cellStyle name="Special 39 4 7 2" xfId="7842" xr:uid="{00000000-0005-0000-0000-0000FE1D0000}"/>
    <cellStyle name="Special 39 4 8" xfId="7795" xr:uid="{00000000-0005-0000-0000-0000FF1D0000}"/>
    <cellStyle name="Special 39 5" xfId="7768" xr:uid="{00000000-0005-0000-0000-0000001E0000}"/>
    <cellStyle name="Special 4" xfId="169" xr:uid="{00000000-0005-0000-0000-0000011E0000}"/>
    <cellStyle name="Special 4 2" xfId="7713" xr:uid="{00000000-0005-0000-0000-0000021E0000}"/>
    <cellStyle name="Special 40" xfId="823" xr:uid="{00000000-0005-0000-0000-0000031E0000}"/>
    <cellStyle name="Special 40 2" xfId="1071" xr:uid="{00000000-0005-0000-0000-0000041E0000}"/>
    <cellStyle name="Special 40 2 2" xfId="1495" xr:uid="{00000000-0005-0000-0000-0000051E0000}"/>
    <cellStyle name="Special 40 2 2 2" xfId="7810" xr:uid="{00000000-0005-0000-0000-0000061E0000}"/>
    <cellStyle name="Special 40 2 3" xfId="1728" xr:uid="{00000000-0005-0000-0000-0000071E0000}"/>
    <cellStyle name="Special 40 2 3 2" xfId="7819" xr:uid="{00000000-0005-0000-0000-0000081E0000}"/>
    <cellStyle name="Special 40 2 4" xfId="2056" xr:uid="{00000000-0005-0000-0000-0000091E0000}"/>
    <cellStyle name="Special 40 2 4 2" xfId="7832" xr:uid="{00000000-0005-0000-0000-00000A1E0000}"/>
    <cellStyle name="Special 40 2 5" xfId="3181" xr:uid="{00000000-0005-0000-0000-00000B1E0000}"/>
    <cellStyle name="Special 40 2 5 2" xfId="7868" xr:uid="{00000000-0005-0000-0000-00000C1E0000}"/>
    <cellStyle name="Special 40 2 6" xfId="2842" xr:uid="{00000000-0005-0000-0000-00000D1E0000}"/>
    <cellStyle name="Special 40 2 6 2" xfId="7852" xr:uid="{00000000-0005-0000-0000-00000E1E0000}"/>
    <cellStyle name="Special 40 2 7" xfId="4014" xr:uid="{00000000-0005-0000-0000-00000F1E0000}"/>
    <cellStyle name="Special 40 2 7 2" xfId="7888" xr:uid="{00000000-0005-0000-0000-0000101E0000}"/>
    <cellStyle name="Special 40 2 8" xfId="7789" xr:uid="{00000000-0005-0000-0000-0000111E0000}"/>
    <cellStyle name="Special 40 3" xfId="1114" xr:uid="{00000000-0005-0000-0000-0000121E0000}"/>
    <cellStyle name="Special 40 3 2" xfId="1537" xr:uid="{00000000-0005-0000-0000-0000131E0000}"/>
    <cellStyle name="Special 40 3 2 2" xfId="7812" xr:uid="{00000000-0005-0000-0000-0000141E0000}"/>
    <cellStyle name="Special 40 3 3" xfId="1769" xr:uid="{00000000-0005-0000-0000-0000151E0000}"/>
    <cellStyle name="Special 40 3 3 2" xfId="7821" xr:uid="{00000000-0005-0000-0000-0000161E0000}"/>
    <cellStyle name="Special 40 3 4" xfId="2097" xr:uid="{00000000-0005-0000-0000-0000171E0000}"/>
    <cellStyle name="Special 40 3 4 2" xfId="7834" xr:uid="{00000000-0005-0000-0000-0000181E0000}"/>
    <cellStyle name="Special 40 3 5" xfId="3224" xr:uid="{00000000-0005-0000-0000-0000191E0000}"/>
    <cellStyle name="Special 40 3 5 2" xfId="7870" xr:uid="{00000000-0005-0000-0000-00001A1E0000}"/>
    <cellStyle name="Special 40 3 6" xfId="2825" xr:uid="{00000000-0005-0000-0000-00001B1E0000}"/>
    <cellStyle name="Special 40 3 6 2" xfId="7851" xr:uid="{00000000-0005-0000-0000-00001C1E0000}"/>
    <cellStyle name="Special 40 3 7" xfId="2820" xr:uid="{00000000-0005-0000-0000-00001D1E0000}"/>
    <cellStyle name="Special 40 3 7 2" xfId="7849" xr:uid="{00000000-0005-0000-0000-00001E1E0000}"/>
    <cellStyle name="Special 40 3 8" xfId="7793" xr:uid="{00000000-0005-0000-0000-00001F1E0000}"/>
    <cellStyle name="Special 40 4" xfId="1149" xr:uid="{00000000-0005-0000-0000-0000201E0000}"/>
    <cellStyle name="Special 40 4 2" xfId="1572" xr:uid="{00000000-0005-0000-0000-0000211E0000}"/>
    <cellStyle name="Special 40 4 2 2" xfId="7814" xr:uid="{00000000-0005-0000-0000-0000221E0000}"/>
    <cellStyle name="Special 40 4 3" xfId="1803" xr:uid="{00000000-0005-0000-0000-0000231E0000}"/>
    <cellStyle name="Special 40 4 3 2" xfId="7823" xr:uid="{00000000-0005-0000-0000-0000241E0000}"/>
    <cellStyle name="Special 40 4 4" xfId="2131" xr:uid="{00000000-0005-0000-0000-0000251E0000}"/>
    <cellStyle name="Special 40 4 4 2" xfId="7836" xr:uid="{00000000-0005-0000-0000-0000261E0000}"/>
    <cellStyle name="Special 40 4 5" xfId="3258" xr:uid="{00000000-0005-0000-0000-0000271E0000}"/>
    <cellStyle name="Special 40 4 5 2" xfId="7872" xr:uid="{00000000-0005-0000-0000-0000281E0000}"/>
    <cellStyle name="Special 40 4 6" xfId="3676" xr:uid="{00000000-0005-0000-0000-0000291E0000}"/>
    <cellStyle name="Special 40 4 6 2" xfId="7881" xr:uid="{00000000-0005-0000-0000-00002A1E0000}"/>
    <cellStyle name="Special 40 4 7" xfId="4546" xr:uid="{00000000-0005-0000-0000-00002B1E0000}"/>
    <cellStyle name="Special 40 4 7 2" xfId="7898" xr:uid="{00000000-0005-0000-0000-00002C1E0000}"/>
    <cellStyle name="Special 40 4 8" xfId="7796" xr:uid="{00000000-0005-0000-0000-00002D1E0000}"/>
    <cellStyle name="Special 40 5" xfId="7772" xr:uid="{00000000-0005-0000-0000-00002E1E0000}"/>
    <cellStyle name="Special 41" xfId="5805" xr:uid="{00000000-0005-0000-0000-00002F1E0000}"/>
    <cellStyle name="Special 41 2" xfId="7917" xr:uid="{00000000-0005-0000-0000-0000301E0000}"/>
    <cellStyle name="Special 42" xfId="5812" xr:uid="{00000000-0005-0000-0000-0000311E0000}"/>
    <cellStyle name="Special 42 2" xfId="7918" xr:uid="{00000000-0005-0000-0000-0000321E0000}"/>
    <cellStyle name="Special 43" xfId="5818" xr:uid="{00000000-0005-0000-0000-0000331E0000}"/>
    <cellStyle name="Special 43 2" xfId="7919" xr:uid="{00000000-0005-0000-0000-0000341E0000}"/>
    <cellStyle name="Special 44" xfId="5884" xr:uid="{00000000-0005-0000-0000-0000351E0000}"/>
    <cellStyle name="Special 44 2" xfId="7923" xr:uid="{00000000-0005-0000-0000-0000361E0000}"/>
    <cellStyle name="Special 45" xfId="6188" xr:uid="{00000000-0005-0000-0000-0000371E0000}"/>
    <cellStyle name="Special 45 2" xfId="7934" xr:uid="{00000000-0005-0000-0000-0000381E0000}"/>
    <cellStyle name="Special 46" xfId="5924" xr:uid="{00000000-0005-0000-0000-0000391E0000}"/>
    <cellStyle name="Special 46 2" xfId="7924" xr:uid="{00000000-0005-0000-0000-00003A1E0000}"/>
    <cellStyle name="Special 47" xfId="6233" xr:uid="{00000000-0005-0000-0000-00003B1E0000}"/>
    <cellStyle name="Special 47 2" xfId="7937" xr:uid="{00000000-0005-0000-0000-00003C1E0000}"/>
    <cellStyle name="Special 48" xfId="6717" xr:uid="{00000000-0005-0000-0000-00003D1E0000}"/>
    <cellStyle name="Special 48 2" xfId="7960" xr:uid="{00000000-0005-0000-0000-00003E1E0000}"/>
    <cellStyle name="Special 49" xfId="6418" xr:uid="{00000000-0005-0000-0000-00003F1E0000}"/>
    <cellStyle name="Special 49 2" xfId="7947" xr:uid="{00000000-0005-0000-0000-0000401E0000}"/>
    <cellStyle name="Special 5" xfId="332" xr:uid="{00000000-0005-0000-0000-0000411E0000}"/>
    <cellStyle name="Special 5 2" xfId="7724" xr:uid="{00000000-0005-0000-0000-0000421E0000}"/>
    <cellStyle name="Special 50" xfId="6564" xr:uid="{00000000-0005-0000-0000-0000431E0000}"/>
    <cellStyle name="Special 50 2" xfId="7954" xr:uid="{00000000-0005-0000-0000-0000441E0000}"/>
    <cellStyle name="Special 51" xfId="6027" xr:uid="{00000000-0005-0000-0000-0000451E0000}"/>
    <cellStyle name="Special 51 2" xfId="7926" xr:uid="{00000000-0005-0000-0000-0000461E0000}"/>
    <cellStyle name="Special 52" xfId="6068" xr:uid="{00000000-0005-0000-0000-0000471E0000}"/>
    <cellStyle name="Special 52 2" xfId="7929" xr:uid="{00000000-0005-0000-0000-0000481E0000}"/>
    <cellStyle name="Special 53" xfId="6515" xr:uid="{00000000-0005-0000-0000-0000491E0000}"/>
    <cellStyle name="Special 53 2" xfId="7951" xr:uid="{00000000-0005-0000-0000-00004A1E0000}"/>
    <cellStyle name="Special 54" xfId="7709" xr:uid="{00000000-0005-0000-0000-00004B1E0000}"/>
    <cellStyle name="Special 55" xfId="8565" xr:uid="{CF332BA0-6914-43A1-9594-4C62D3FB1F96}"/>
    <cellStyle name="Special 6" xfId="505" xr:uid="{00000000-0005-0000-0000-00004C1E0000}"/>
    <cellStyle name="Special 6 2" xfId="7733" xr:uid="{00000000-0005-0000-0000-00004D1E0000}"/>
    <cellStyle name="Special 7" xfId="513" xr:uid="{00000000-0005-0000-0000-00004E1E0000}"/>
    <cellStyle name="Special 7 2" xfId="7734" xr:uid="{00000000-0005-0000-0000-00004F1E0000}"/>
    <cellStyle name="Special 8" xfId="522" xr:uid="{00000000-0005-0000-0000-0000501E0000}"/>
    <cellStyle name="Special 8 2" xfId="7735" xr:uid="{00000000-0005-0000-0000-0000511E0000}"/>
    <cellStyle name="Special 9" xfId="531" xr:uid="{00000000-0005-0000-0000-0000521E0000}"/>
    <cellStyle name="Special 9 2" xfId="7736" xr:uid="{00000000-0005-0000-0000-0000531E0000}"/>
    <cellStyle name="STYL1 - Style1" xfId="333" xr:uid="{00000000-0005-0000-0000-0000541E0000}"/>
    <cellStyle name="Style 1" xfId="8452" xr:uid="{00000000-0005-0000-0000-0000551E0000}"/>
    <cellStyle name="Style 21" xfId="8453" xr:uid="{00000000-0005-0000-0000-0000561E0000}"/>
    <cellStyle name="Style 22" xfId="8454" xr:uid="{00000000-0005-0000-0000-0000571E0000}"/>
    <cellStyle name="Style 24" xfId="8455" xr:uid="{00000000-0005-0000-0000-0000581E0000}"/>
    <cellStyle name="Style 27" xfId="8456" xr:uid="{00000000-0005-0000-0000-0000591E0000}"/>
    <cellStyle name="Style 35" xfId="8457" xr:uid="{00000000-0005-0000-0000-00005A1E0000}"/>
    <cellStyle name="Style 36" xfId="8458" xr:uid="{00000000-0005-0000-0000-00005B1E0000}"/>
    <cellStyle name="Table  - Style6" xfId="334" xr:uid="{00000000-0005-0000-0000-00005C1E0000}"/>
    <cellStyle name="Table  - Style6 2" xfId="7725" xr:uid="{00000000-0005-0000-0000-00005D1E0000}"/>
    <cellStyle name="Table  - Style6 3" xfId="7761" xr:uid="{00000000-0005-0000-0000-00005E1E0000}"/>
    <cellStyle name="Text" xfId="62" xr:uid="{00000000-0005-0000-0000-00005F1E0000}"/>
    <cellStyle name="Text 10" xfId="867" xr:uid="{00000000-0005-0000-0000-0000601E0000}"/>
    <cellStyle name="Text 11" xfId="945" xr:uid="{00000000-0005-0000-0000-0000611E0000}"/>
    <cellStyle name="Text 12" xfId="928" xr:uid="{00000000-0005-0000-0000-0000621E0000}"/>
    <cellStyle name="Text 13" xfId="1001" xr:uid="{00000000-0005-0000-0000-0000631E0000}"/>
    <cellStyle name="Text 14" xfId="1225" xr:uid="{00000000-0005-0000-0000-0000641E0000}"/>
    <cellStyle name="Text 15" xfId="1217" xr:uid="{00000000-0005-0000-0000-0000651E0000}"/>
    <cellStyle name="Text 16" xfId="1855" xr:uid="{00000000-0005-0000-0000-0000661E0000}"/>
    <cellStyle name="Text 17" xfId="2640" xr:uid="{00000000-0005-0000-0000-0000671E0000}"/>
    <cellStyle name="Text 18" xfId="3500" xr:uid="{00000000-0005-0000-0000-0000681E0000}"/>
    <cellStyle name="Text 19" xfId="4403" xr:uid="{00000000-0005-0000-0000-0000691E0000}"/>
    <cellStyle name="Text 2" xfId="146" xr:uid="{00000000-0005-0000-0000-00006A1E0000}"/>
    <cellStyle name="Text 20" xfId="5807" xr:uid="{00000000-0005-0000-0000-00006B1E0000}"/>
    <cellStyle name="Text 21" xfId="5814" xr:uid="{00000000-0005-0000-0000-00006C1E0000}"/>
    <cellStyle name="Text 22" xfId="5819" xr:uid="{00000000-0005-0000-0000-00006D1E0000}"/>
    <cellStyle name="Text 23" xfId="5886" xr:uid="{00000000-0005-0000-0000-00006E1E0000}"/>
    <cellStyle name="Text 24" xfId="6421" xr:uid="{00000000-0005-0000-0000-00006F1E0000}"/>
    <cellStyle name="Text 25" xfId="6825" xr:uid="{00000000-0005-0000-0000-0000701E0000}"/>
    <cellStyle name="Text 26" xfId="6753" xr:uid="{00000000-0005-0000-0000-0000711E0000}"/>
    <cellStyle name="Text 27" xfId="6483" xr:uid="{00000000-0005-0000-0000-0000721E0000}"/>
    <cellStyle name="Text 28" xfId="6138" xr:uid="{00000000-0005-0000-0000-0000731E0000}"/>
    <cellStyle name="Text 29" xfId="6286" xr:uid="{00000000-0005-0000-0000-0000741E0000}"/>
    <cellStyle name="Text 3" xfId="166" xr:uid="{00000000-0005-0000-0000-0000751E0000}"/>
    <cellStyle name="Text 30" xfId="6977" xr:uid="{00000000-0005-0000-0000-0000761E0000}"/>
    <cellStyle name="Text 31" xfId="6901" xr:uid="{00000000-0005-0000-0000-0000771E0000}"/>
    <cellStyle name="Text 32" xfId="6661" xr:uid="{00000000-0005-0000-0000-0000781E0000}"/>
    <cellStyle name="Text 4" xfId="170" xr:uid="{00000000-0005-0000-0000-0000791E0000}"/>
    <cellStyle name="Text 5" xfId="335" xr:uid="{00000000-0005-0000-0000-00007A1E0000}"/>
    <cellStyle name="Text 6" xfId="430" xr:uid="{00000000-0005-0000-0000-00007B1E0000}"/>
    <cellStyle name="Text 7" xfId="780" xr:uid="{00000000-0005-0000-0000-00007C1E0000}"/>
    <cellStyle name="Text 8" xfId="824" xr:uid="{00000000-0005-0000-0000-00007D1E0000}"/>
    <cellStyle name="Text 9" xfId="858" xr:uid="{00000000-0005-0000-0000-00007E1E0000}"/>
    <cellStyle name="Title  - Style1" xfId="340" xr:uid="{00000000-0005-0000-0000-00007F1E0000}"/>
    <cellStyle name="Title 10" xfId="6839" xr:uid="{00000000-0005-0000-0000-0000801E0000}"/>
    <cellStyle name="Title 11" xfId="6417" xr:uid="{00000000-0005-0000-0000-0000811E0000}"/>
    <cellStyle name="Title 12" xfId="6866" xr:uid="{00000000-0005-0000-0000-0000821E0000}"/>
    <cellStyle name="Title 13" xfId="7038" xr:uid="{00000000-0005-0000-0000-0000831E0000}"/>
    <cellStyle name="Title 2" xfId="339" xr:uid="{00000000-0005-0000-0000-0000841E0000}"/>
    <cellStyle name="Title 2 10" xfId="6293" xr:uid="{00000000-0005-0000-0000-0000851E0000}"/>
    <cellStyle name="Title 2 11" xfId="6302" xr:uid="{00000000-0005-0000-0000-0000861E0000}"/>
    <cellStyle name="Title 2 12" xfId="5971" xr:uid="{00000000-0005-0000-0000-0000871E0000}"/>
    <cellStyle name="Title 2 2" xfId="341" xr:uid="{00000000-0005-0000-0000-0000881E0000}"/>
    <cellStyle name="Title 2 3" xfId="5891" xr:uid="{00000000-0005-0000-0000-0000891E0000}"/>
    <cellStyle name="Title 2 4" xfId="5890" xr:uid="{00000000-0005-0000-0000-00008A1E0000}"/>
    <cellStyle name="Title 2 5" xfId="5892" xr:uid="{00000000-0005-0000-0000-00008B1E0000}"/>
    <cellStyle name="Title 2 6" xfId="6299" xr:uid="{00000000-0005-0000-0000-00008C1E0000}"/>
    <cellStyle name="Title 2 7" xfId="6721" xr:uid="{00000000-0005-0000-0000-00008D1E0000}"/>
    <cellStyle name="Title 2 8" xfId="6274" xr:uid="{00000000-0005-0000-0000-00008E1E0000}"/>
    <cellStyle name="Title 2 9" xfId="6419" xr:uid="{00000000-0005-0000-0000-00008F1E0000}"/>
    <cellStyle name="Title 3" xfId="342" xr:uid="{00000000-0005-0000-0000-0000901E0000}"/>
    <cellStyle name="Title 4" xfId="5889" xr:uid="{00000000-0005-0000-0000-0000911E0000}"/>
    <cellStyle name="Title 5" xfId="6065" xr:uid="{00000000-0005-0000-0000-0000921E0000}"/>
    <cellStyle name="Title 6" xfId="6207" xr:uid="{00000000-0005-0000-0000-0000931E0000}"/>
    <cellStyle name="Title 7" xfId="5906" xr:uid="{00000000-0005-0000-0000-0000941E0000}"/>
    <cellStyle name="Title 8" xfId="6464" xr:uid="{00000000-0005-0000-0000-0000951E0000}"/>
    <cellStyle name="Title 9" xfId="6107" xr:uid="{00000000-0005-0000-0000-0000961E0000}"/>
    <cellStyle name="Titles" xfId="8459" xr:uid="{00000000-0005-0000-0000-0000971E0000}"/>
    <cellStyle name="Titles 2" xfId="8726" xr:uid="{AF913394-9758-4D87-92D5-83E37EA402AF}"/>
    <cellStyle name="Total 10" xfId="100" xr:uid="{00000000-0005-0000-0000-0000981E0000}"/>
    <cellStyle name="Total 10 10" xfId="6278" xr:uid="{00000000-0005-0000-0000-0000991E0000}"/>
    <cellStyle name="Total 10 11" xfId="6850" xr:uid="{00000000-0005-0000-0000-00009A1E0000}"/>
    <cellStyle name="Total 10 12" xfId="6834" xr:uid="{00000000-0005-0000-0000-00009B1E0000}"/>
    <cellStyle name="Total 10 2" xfId="532" xr:uid="{00000000-0005-0000-0000-00009C1E0000}"/>
    <cellStyle name="Total 10 3" xfId="5952" xr:uid="{00000000-0005-0000-0000-00009D1E0000}"/>
    <cellStyle name="Total 10 4" xfId="5872" xr:uid="{00000000-0005-0000-0000-00009E1E0000}"/>
    <cellStyle name="Total 10 5" xfId="6159" xr:uid="{00000000-0005-0000-0000-00009F1E0000}"/>
    <cellStyle name="Total 10 6" xfId="6312" xr:uid="{00000000-0005-0000-0000-0000A01E0000}"/>
    <cellStyle name="Total 10 7" xfId="6859" xr:uid="{00000000-0005-0000-0000-0000A11E0000}"/>
    <cellStyle name="Total 10 8" xfId="6616" xr:uid="{00000000-0005-0000-0000-0000A21E0000}"/>
    <cellStyle name="Total 10 9" xfId="6626" xr:uid="{00000000-0005-0000-0000-0000A31E0000}"/>
    <cellStyle name="Total 11" xfId="102" xr:uid="{00000000-0005-0000-0000-0000A41E0000}"/>
    <cellStyle name="Total 11 10" xfId="6012" xr:uid="{00000000-0005-0000-0000-0000A51E0000}"/>
    <cellStyle name="Total 11 11" xfId="6613" xr:uid="{00000000-0005-0000-0000-0000A61E0000}"/>
    <cellStyle name="Total 11 12" xfId="7022" xr:uid="{00000000-0005-0000-0000-0000A71E0000}"/>
    <cellStyle name="Total 11 2" xfId="541" xr:uid="{00000000-0005-0000-0000-0000A81E0000}"/>
    <cellStyle name="Total 11 3" xfId="5955" xr:uid="{00000000-0005-0000-0000-0000A91E0000}"/>
    <cellStyle name="Total 11 4" xfId="5870" xr:uid="{00000000-0005-0000-0000-0000AA1E0000}"/>
    <cellStyle name="Total 11 5" xfId="6209" xr:uid="{00000000-0005-0000-0000-0000AB1E0000}"/>
    <cellStyle name="Total 11 6" xfId="6596" xr:uid="{00000000-0005-0000-0000-0000AC1E0000}"/>
    <cellStyle name="Total 11 7" xfId="6432" xr:uid="{00000000-0005-0000-0000-0000AD1E0000}"/>
    <cellStyle name="Total 11 8" xfId="6595" xr:uid="{00000000-0005-0000-0000-0000AE1E0000}"/>
    <cellStyle name="Total 11 9" xfId="6584" xr:uid="{00000000-0005-0000-0000-0000AF1E0000}"/>
    <cellStyle name="Total 12" xfId="104" xr:uid="{00000000-0005-0000-0000-0000B01E0000}"/>
    <cellStyle name="Total 12 10" xfId="6341" xr:uid="{00000000-0005-0000-0000-0000B11E0000}"/>
    <cellStyle name="Total 12 11" xfId="6121" xr:uid="{00000000-0005-0000-0000-0000B21E0000}"/>
    <cellStyle name="Total 12 12" xfId="5946" xr:uid="{00000000-0005-0000-0000-0000B31E0000}"/>
    <cellStyle name="Total 12 2" xfId="550" xr:uid="{00000000-0005-0000-0000-0000B41E0000}"/>
    <cellStyle name="Total 12 3" xfId="5959" xr:uid="{00000000-0005-0000-0000-0000B51E0000}"/>
    <cellStyle name="Total 12 4" xfId="5865" xr:uid="{00000000-0005-0000-0000-0000B61E0000}"/>
    <cellStyle name="Total 12 5" xfId="6472" xr:uid="{00000000-0005-0000-0000-0000B71E0000}"/>
    <cellStyle name="Total 12 6" xfId="6713" xr:uid="{00000000-0005-0000-0000-0000B81E0000}"/>
    <cellStyle name="Total 12 7" xfId="6709" xr:uid="{00000000-0005-0000-0000-0000B91E0000}"/>
    <cellStyle name="Total 12 8" xfId="6468" xr:uid="{00000000-0005-0000-0000-0000BA1E0000}"/>
    <cellStyle name="Total 12 9" xfId="6443" xr:uid="{00000000-0005-0000-0000-0000BB1E0000}"/>
    <cellStyle name="Total 13" xfId="111" xr:uid="{00000000-0005-0000-0000-0000BC1E0000}"/>
    <cellStyle name="Total 13 10" xfId="6401" xr:uid="{00000000-0005-0000-0000-0000BD1E0000}"/>
    <cellStyle name="Total 13 11" xfId="6962" xr:uid="{00000000-0005-0000-0000-0000BE1E0000}"/>
    <cellStyle name="Total 13 12" xfId="6809" xr:uid="{00000000-0005-0000-0000-0000BF1E0000}"/>
    <cellStyle name="Total 13 2" xfId="559" xr:uid="{00000000-0005-0000-0000-0000C01E0000}"/>
    <cellStyle name="Total 13 3" xfId="5961" xr:uid="{00000000-0005-0000-0000-0000C11E0000}"/>
    <cellStyle name="Total 13 4" xfId="5862" xr:uid="{00000000-0005-0000-0000-0000C21E0000}"/>
    <cellStyle name="Total 13 5" xfId="6003" xr:uid="{00000000-0005-0000-0000-0000C31E0000}"/>
    <cellStyle name="Total 13 6" xfId="6561" xr:uid="{00000000-0005-0000-0000-0000C41E0000}"/>
    <cellStyle name="Total 13 7" xfId="6758" xr:uid="{00000000-0005-0000-0000-0000C51E0000}"/>
    <cellStyle name="Total 13 8" xfId="6495" xr:uid="{00000000-0005-0000-0000-0000C61E0000}"/>
    <cellStyle name="Total 13 9" xfId="6350" xr:uid="{00000000-0005-0000-0000-0000C71E0000}"/>
    <cellStyle name="Total 14" xfId="114" xr:uid="{00000000-0005-0000-0000-0000C81E0000}"/>
    <cellStyle name="Total 14 10" xfId="6934" xr:uid="{00000000-0005-0000-0000-0000C91E0000}"/>
    <cellStyle name="Total 14 11" xfId="6420" xr:uid="{00000000-0005-0000-0000-0000CA1E0000}"/>
    <cellStyle name="Total 14 12" xfId="7012" xr:uid="{00000000-0005-0000-0000-0000CB1E0000}"/>
    <cellStyle name="Total 14 2" xfId="568" xr:uid="{00000000-0005-0000-0000-0000CC1E0000}"/>
    <cellStyle name="Total 14 3" xfId="5964" xr:uid="{00000000-0005-0000-0000-0000CD1E0000}"/>
    <cellStyle name="Total 14 4" xfId="5859" xr:uid="{00000000-0005-0000-0000-0000CE1E0000}"/>
    <cellStyle name="Total 14 5" xfId="6011" xr:uid="{00000000-0005-0000-0000-0000CF1E0000}"/>
    <cellStyle name="Total 14 6" xfId="6790" xr:uid="{00000000-0005-0000-0000-0000D01E0000}"/>
    <cellStyle name="Total 14 7" xfId="5934" xr:uid="{00000000-0005-0000-0000-0000D11E0000}"/>
    <cellStyle name="Total 14 8" xfId="365" xr:uid="{00000000-0005-0000-0000-0000D21E0000}"/>
    <cellStyle name="Total 14 9" xfId="6454" xr:uid="{00000000-0005-0000-0000-0000D31E0000}"/>
    <cellStyle name="Total 15" xfId="115" xr:uid="{00000000-0005-0000-0000-0000D41E0000}"/>
    <cellStyle name="Total 15 10" xfId="6811" xr:uid="{00000000-0005-0000-0000-0000D51E0000}"/>
    <cellStyle name="Total 15 11" xfId="6055" xr:uid="{00000000-0005-0000-0000-0000D61E0000}"/>
    <cellStyle name="Total 15 12" xfId="6262" xr:uid="{00000000-0005-0000-0000-0000D71E0000}"/>
    <cellStyle name="Total 15 2" xfId="577" xr:uid="{00000000-0005-0000-0000-0000D81E0000}"/>
    <cellStyle name="Total 15 3" xfId="5967" xr:uid="{00000000-0005-0000-0000-0000D91E0000}"/>
    <cellStyle name="Total 15 4" xfId="6220" xr:uid="{00000000-0005-0000-0000-0000DA1E0000}"/>
    <cellStyle name="Total 15 5" xfId="5994" xr:uid="{00000000-0005-0000-0000-0000DB1E0000}"/>
    <cellStyle name="Total 15 6" xfId="6824" xr:uid="{00000000-0005-0000-0000-0000DC1E0000}"/>
    <cellStyle name="Total 15 7" xfId="6567" xr:uid="{00000000-0005-0000-0000-0000DD1E0000}"/>
    <cellStyle name="Total 15 8" xfId="6915" xr:uid="{00000000-0005-0000-0000-0000DE1E0000}"/>
    <cellStyle name="Total 15 9" xfId="6812" xr:uid="{00000000-0005-0000-0000-0000DF1E0000}"/>
    <cellStyle name="Total 16" xfId="118" xr:uid="{00000000-0005-0000-0000-0000E01E0000}"/>
    <cellStyle name="Total 16 10" xfId="6425" xr:uid="{00000000-0005-0000-0000-0000E11E0000}"/>
    <cellStyle name="Total 16 11" xfId="6619" xr:uid="{00000000-0005-0000-0000-0000E21E0000}"/>
    <cellStyle name="Total 16 12" xfId="6892" xr:uid="{00000000-0005-0000-0000-0000E31E0000}"/>
    <cellStyle name="Total 16 2" xfId="586" xr:uid="{00000000-0005-0000-0000-0000E41E0000}"/>
    <cellStyle name="Total 16 3" xfId="5969" xr:uid="{00000000-0005-0000-0000-0000E51E0000}"/>
    <cellStyle name="Total 16 4" xfId="6657" xr:uid="{00000000-0005-0000-0000-0000E61E0000}"/>
    <cellStyle name="Total 16 5" xfId="6416" xr:uid="{00000000-0005-0000-0000-0000E71E0000}"/>
    <cellStyle name="Total 16 6" xfId="6694" xr:uid="{00000000-0005-0000-0000-0000E81E0000}"/>
    <cellStyle name="Total 16 7" xfId="6092" xr:uid="{00000000-0005-0000-0000-0000E91E0000}"/>
    <cellStyle name="Total 16 8" xfId="6605" xr:uid="{00000000-0005-0000-0000-0000EA1E0000}"/>
    <cellStyle name="Total 16 9" xfId="6828" xr:uid="{00000000-0005-0000-0000-0000EB1E0000}"/>
    <cellStyle name="Total 17" xfId="119" xr:uid="{00000000-0005-0000-0000-0000EC1E0000}"/>
    <cellStyle name="Total 17 10" xfId="6482" xr:uid="{00000000-0005-0000-0000-0000ED1E0000}"/>
    <cellStyle name="Total 17 11" xfId="6352" xr:uid="{00000000-0005-0000-0000-0000EE1E0000}"/>
    <cellStyle name="Total 17 12" xfId="6931" xr:uid="{00000000-0005-0000-0000-0000EF1E0000}"/>
    <cellStyle name="Total 17 2" xfId="595" xr:uid="{00000000-0005-0000-0000-0000F01E0000}"/>
    <cellStyle name="Total 17 3" xfId="5974" xr:uid="{00000000-0005-0000-0000-0000F11E0000}"/>
    <cellStyle name="Total 17 4" xfId="6402" xr:uid="{00000000-0005-0000-0000-0000F21E0000}"/>
    <cellStyle name="Total 17 5" xfId="6849" xr:uid="{00000000-0005-0000-0000-0000F31E0000}"/>
    <cellStyle name="Total 17 6" xfId="6906" xr:uid="{00000000-0005-0000-0000-0000F41E0000}"/>
    <cellStyle name="Total 17 7" xfId="6127" xr:uid="{00000000-0005-0000-0000-0000F51E0000}"/>
    <cellStyle name="Total 17 8" xfId="6458" xr:uid="{00000000-0005-0000-0000-0000F61E0000}"/>
    <cellStyle name="Total 17 9" xfId="6990" xr:uid="{00000000-0005-0000-0000-0000F71E0000}"/>
    <cellStyle name="Total 18" xfId="123" xr:uid="{00000000-0005-0000-0000-0000F81E0000}"/>
    <cellStyle name="Total 18 10" xfId="7029" xr:uid="{00000000-0005-0000-0000-0000F91E0000}"/>
    <cellStyle name="Total 18 11" xfId="7047" xr:uid="{00000000-0005-0000-0000-0000FA1E0000}"/>
    <cellStyle name="Total 18 12" xfId="7063" xr:uid="{00000000-0005-0000-0000-0000FB1E0000}"/>
    <cellStyle name="Total 18 2" xfId="604" xr:uid="{00000000-0005-0000-0000-0000FC1E0000}"/>
    <cellStyle name="Total 18 3" xfId="5977" xr:uid="{00000000-0005-0000-0000-0000FD1E0000}"/>
    <cellStyle name="Total 18 4" xfId="6865" xr:uid="{00000000-0005-0000-0000-0000FE1E0000}"/>
    <cellStyle name="Total 18 5" xfId="6897" xr:uid="{00000000-0005-0000-0000-0000FF1E0000}"/>
    <cellStyle name="Total 18 6" xfId="6792" xr:uid="{00000000-0005-0000-0000-0000001F0000}"/>
    <cellStyle name="Total 18 7" xfId="6109" xr:uid="{00000000-0005-0000-0000-0000011F0000}"/>
    <cellStyle name="Total 18 8" xfId="6988" xr:uid="{00000000-0005-0000-0000-0000021F0000}"/>
    <cellStyle name="Total 18 9" xfId="6720" xr:uid="{00000000-0005-0000-0000-0000031F0000}"/>
    <cellStyle name="Total 19" xfId="132" xr:uid="{00000000-0005-0000-0000-0000041F0000}"/>
    <cellStyle name="Total 19 10" xfId="6711" xr:uid="{00000000-0005-0000-0000-0000051F0000}"/>
    <cellStyle name="Total 19 11" xfId="6478" xr:uid="{00000000-0005-0000-0000-0000061F0000}"/>
    <cellStyle name="Total 19 12" xfId="5911" xr:uid="{00000000-0005-0000-0000-0000071F0000}"/>
    <cellStyle name="Total 19 2" xfId="613" xr:uid="{00000000-0005-0000-0000-0000081F0000}"/>
    <cellStyle name="Total 19 3" xfId="5980" xr:uid="{00000000-0005-0000-0000-0000091F0000}"/>
    <cellStyle name="Total 19 4" xfId="6749" xr:uid="{00000000-0005-0000-0000-00000A1F0000}"/>
    <cellStyle name="Total 19 5" xfId="6822" xr:uid="{00000000-0005-0000-0000-00000B1F0000}"/>
    <cellStyle name="Total 19 6" xfId="5979" xr:uid="{00000000-0005-0000-0000-00000C1F0000}"/>
    <cellStyle name="Total 19 7" xfId="6174" xr:uid="{00000000-0005-0000-0000-00000D1F0000}"/>
    <cellStyle name="Total 19 8" xfId="6704" xr:uid="{00000000-0005-0000-0000-00000E1F0000}"/>
    <cellStyle name="Total 19 9" xfId="6643" xr:uid="{00000000-0005-0000-0000-00000F1F0000}"/>
    <cellStyle name="Total 2" xfId="63" xr:uid="{00000000-0005-0000-0000-0000101F0000}"/>
    <cellStyle name="Total 2 10" xfId="5918" xr:uid="{00000000-0005-0000-0000-0000111F0000}"/>
    <cellStyle name="Total 2 11" xfId="6333" xr:uid="{00000000-0005-0000-0000-0000121F0000}"/>
    <cellStyle name="Total 2 12" xfId="6501" xr:uid="{00000000-0005-0000-0000-0000131F0000}"/>
    <cellStyle name="Total 2 13" xfId="6636" xr:uid="{00000000-0005-0000-0000-0000141F0000}"/>
    <cellStyle name="Total 2 14" xfId="6967" xr:uid="{00000000-0005-0000-0000-0000151F0000}"/>
    <cellStyle name="Total 2 15" xfId="6366" xr:uid="{00000000-0005-0000-0000-0000161F0000}"/>
    <cellStyle name="Total 2 16" xfId="8460" xr:uid="{00000000-0005-0000-0000-0000171F0000}"/>
    <cellStyle name="Total 2 2" xfId="344" xr:uid="{00000000-0005-0000-0000-0000181F0000}"/>
    <cellStyle name="Total 2 2 10" xfId="6301" xr:uid="{00000000-0005-0000-0000-0000191F0000}"/>
    <cellStyle name="Total 2 2 11" xfId="6344" xr:uid="{00000000-0005-0000-0000-00001A1F0000}"/>
    <cellStyle name="Total 2 2 12" xfId="6139" xr:uid="{00000000-0005-0000-0000-00001B1F0000}"/>
    <cellStyle name="Total 2 2 13" xfId="6385" xr:uid="{00000000-0005-0000-0000-00001C1F0000}"/>
    <cellStyle name="Total 2 2 14" xfId="6457" xr:uid="{00000000-0005-0000-0000-00001D1F0000}"/>
    <cellStyle name="Total 2 2 2" xfId="454" xr:uid="{00000000-0005-0000-0000-00001E1F0000}"/>
    <cellStyle name="Total 2 2 2 2" xfId="1407" xr:uid="{00000000-0005-0000-0000-00001F1F0000}"/>
    <cellStyle name="Total 2 2 2 3" xfId="1644" xr:uid="{00000000-0005-0000-0000-0000201F0000}"/>
    <cellStyle name="Total 2 2 2 4" xfId="1972" xr:uid="{00000000-0005-0000-0000-0000211F0000}"/>
    <cellStyle name="Total 2 2 2 5" xfId="3087" xr:uid="{00000000-0005-0000-0000-0000221F0000}"/>
    <cellStyle name="Total 2 2 2 6" xfId="2982" xr:uid="{00000000-0005-0000-0000-0000231F0000}"/>
    <cellStyle name="Total 2 2 2 7" xfId="2960" xr:uid="{00000000-0005-0000-0000-0000241F0000}"/>
    <cellStyle name="Total 2 2 3" xfId="986" xr:uid="{00000000-0005-0000-0000-0000251F0000}"/>
    <cellStyle name="Total 2 2 3 2" xfId="1418" xr:uid="{00000000-0005-0000-0000-0000261F0000}"/>
    <cellStyle name="Total 2 2 3 3" xfId="1655" xr:uid="{00000000-0005-0000-0000-0000271F0000}"/>
    <cellStyle name="Total 2 2 3 4" xfId="1983" xr:uid="{00000000-0005-0000-0000-0000281F0000}"/>
    <cellStyle name="Total 2 2 3 5" xfId="3100" xr:uid="{00000000-0005-0000-0000-0000291F0000}"/>
    <cellStyle name="Total 2 2 3 6" xfId="3496" xr:uid="{00000000-0005-0000-0000-00002A1F0000}"/>
    <cellStyle name="Total 2 2 3 7" xfId="4400" xr:uid="{00000000-0005-0000-0000-00002B1F0000}"/>
    <cellStyle name="Total 2 2 4" xfId="1023" xr:uid="{00000000-0005-0000-0000-00002C1F0000}"/>
    <cellStyle name="Total 2 2 4 2" xfId="1449" xr:uid="{00000000-0005-0000-0000-00002D1F0000}"/>
    <cellStyle name="Total 2 2 4 3" xfId="1685" xr:uid="{00000000-0005-0000-0000-00002E1F0000}"/>
    <cellStyle name="Total 2 2 4 4" xfId="2013" xr:uid="{00000000-0005-0000-0000-00002F1F0000}"/>
    <cellStyle name="Total 2 2 4 5" xfId="3134" xr:uid="{00000000-0005-0000-0000-0000301F0000}"/>
    <cellStyle name="Total 2 2 4 6" xfId="3741" xr:uid="{00000000-0005-0000-0000-0000311F0000}"/>
    <cellStyle name="Total 2 2 4 7" xfId="4596" xr:uid="{00000000-0005-0000-0000-0000321F0000}"/>
    <cellStyle name="Total 2 2 5" xfId="5933" xr:uid="{00000000-0005-0000-0000-0000331F0000}"/>
    <cellStyle name="Total 2 2 6" xfId="5987" xr:uid="{00000000-0005-0000-0000-0000341F0000}"/>
    <cellStyle name="Total 2 2 7" xfId="6315" xr:uid="{00000000-0005-0000-0000-0000351F0000}"/>
    <cellStyle name="Total 2 2 8" xfId="6029" xr:uid="{00000000-0005-0000-0000-0000361F0000}"/>
    <cellStyle name="Total 2 2 9" xfId="6191" xr:uid="{00000000-0005-0000-0000-0000371F0000}"/>
    <cellStyle name="Total 2 3" xfId="791" xr:uid="{00000000-0005-0000-0000-0000381F0000}"/>
    <cellStyle name="Total 2 3 2" xfId="1059" xr:uid="{00000000-0005-0000-0000-0000391F0000}"/>
    <cellStyle name="Total 2 3 2 2" xfId="1484" xr:uid="{00000000-0005-0000-0000-00003A1F0000}"/>
    <cellStyle name="Total 2 3 2 3" xfId="1717" xr:uid="{00000000-0005-0000-0000-00003B1F0000}"/>
    <cellStyle name="Total 2 3 2 4" xfId="2045" xr:uid="{00000000-0005-0000-0000-00003C1F0000}"/>
    <cellStyle name="Total 2 3 2 5" xfId="3169" xr:uid="{00000000-0005-0000-0000-00003D1F0000}"/>
    <cellStyle name="Total 2 3 2 6" xfId="2985" xr:uid="{00000000-0005-0000-0000-00003E1F0000}"/>
    <cellStyle name="Total 2 3 2 7" xfId="2843" xr:uid="{00000000-0005-0000-0000-00003F1F0000}"/>
    <cellStyle name="Total 2 3 3" xfId="1103" xr:uid="{00000000-0005-0000-0000-0000401F0000}"/>
    <cellStyle name="Total 2 3 3 2" xfId="1526" xr:uid="{00000000-0005-0000-0000-0000411F0000}"/>
    <cellStyle name="Total 2 3 3 3" xfId="1758" xr:uid="{00000000-0005-0000-0000-0000421F0000}"/>
    <cellStyle name="Total 2 3 3 4" xfId="2086" xr:uid="{00000000-0005-0000-0000-0000431F0000}"/>
    <cellStyle name="Total 2 3 3 5" xfId="3213" xr:uid="{00000000-0005-0000-0000-0000441F0000}"/>
    <cellStyle name="Total 2 3 3 6" xfId="3505" xr:uid="{00000000-0005-0000-0000-0000451F0000}"/>
    <cellStyle name="Total 2 3 3 7" xfId="4405" xr:uid="{00000000-0005-0000-0000-0000461F0000}"/>
    <cellStyle name="Total 2 3 4" xfId="1142" xr:uid="{00000000-0005-0000-0000-0000471F0000}"/>
    <cellStyle name="Total 2 3 4 2" xfId="1565" xr:uid="{00000000-0005-0000-0000-0000481F0000}"/>
    <cellStyle name="Total 2 3 4 3" xfId="1796" xr:uid="{00000000-0005-0000-0000-0000491F0000}"/>
    <cellStyle name="Total 2 3 4 4" xfId="2124" xr:uid="{00000000-0005-0000-0000-00004A1F0000}"/>
    <cellStyle name="Total 2 3 4 5" xfId="3251" xr:uid="{00000000-0005-0000-0000-00004B1F0000}"/>
    <cellStyle name="Total 2 3 4 6" xfId="3713" xr:uid="{00000000-0005-0000-0000-00004C1F0000}"/>
    <cellStyle name="Total 2 3 4 7" xfId="4577" xr:uid="{00000000-0005-0000-0000-00004D1F0000}"/>
    <cellStyle name="Total 2 4" xfId="835" xr:uid="{00000000-0005-0000-0000-00004E1F0000}"/>
    <cellStyle name="Total 2 4 2" xfId="1081" xr:uid="{00000000-0005-0000-0000-00004F1F0000}"/>
    <cellStyle name="Total 2 4 2 2" xfId="1505" xr:uid="{00000000-0005-0000-0000-0000501F0000}"/>
    <cellStyle name="Total 2 4 2 3" xfId="1738" xr:uid="{00000000-0005-0000-0000-0000511F0000}"/>
    <cellStyle name="Total 2 4 2 4" xfId="2066" xr:uid="{00000000-0005-0000-0000-0000521F0000}"/>
    <cellStyle name="Total 2 4 2 5" xfId="3191" xr:uid="{00000000-0005-0000-0000-0000531F0000}"/>
    <cellStyle name="Total 2 4 2 6" xfId="4007" xr:uid="{00000000-0005-0000-0000-0000541F0000}"/>
    <cellStyle name="Total 2 4 2 7" xfId="4819" xr:uid="{00000000-0005-0000-0000-0000551F0000}"/>
    <cellStyle name="Total 2 4 3" xfId="1124" xr:uid="{00000000-0005-0000-0000-0000561F0000}"/>
    <cellStyle name="Total 2 4 3 2" xfId="1547" xr:uid="{00000000-0005-0000-0000-0000571F0000}"/>
    <cellStyle name="Total 2 4 3 3" xfId="1779" xr:uid="{00000000-0005-0000-0000-0000581F0000}"/>
    <cellStyle name="Total 2 4 3 4" xfId="2107" xr:uid="{00000000-0005-0000-0000-0000591F0000}"/>
    <cellStyle name="Total 2 4 3 5" xfId="3234" xr:uid="{00000000-0005-0000-0000-00005A1F0000}"/>
    <cellStyle name="Total 2 4 3 6" xfId="2545" xr:uid="{00000000-0005-0000-0000-00005B1F0000}"/>
    <cellStyle name="Total 2 4 3 7" xfId="3959" xr:uid="{00000000-0005-0000-0000-00005C1F0000}"/>
    <cellStyle name="Total 2 4 4" xfId="1159" xr:uid="{00000000-0005-0000-0000-00005D1F0000}"/>
    <cellStyle name="Total 2 4 4 2" xfId="1582" xr:uid="{00000000-0005-0000-0000-00005E1F0000}"/>
    <cellStyle name="Total 2 4 4 3" xfId="1813" xr:uid="{00000000-0005-0000-0000-00005F1F0000}"/>
    <cellStyle name="Total 2 4 4 4" xfId="2141" xr:uid="{00000000-0005-0000-0000-0000601F0000}"/>
    <cellStyle name="Total 2 4 4 5" xfId="3268" xr:uid="{00000000-0005-0000-0000-0000611F0000}"/>
    <cellStyle name="Total 2 4 4 6" xfId="2925" xr:uid="{00000000-0005-0000-0000-0000621F0000}"/>
    <cellStyle name="Total 2 4 4 7" xfId="3994" xr:uid="{00000000-0005-0000-0000-0000631F0000}"/>
    <cellStyle name="Total 2 5" xfId="813" xr:uid="{00000000-0005-0000-0000-0000641F0000}"/>
    <cellStyle name="Total 2 6" xfId="5894" xr:uid="{00000000-0005-0000-0000-0000651F0000}"/>
    <cellStyle name="Total 2 7" xfId="6021" xr:uid="{00000000-0005-0000-0000-0000661F0000}"/>
    <cellStyle name="Total 2 8" xfId="6634" xr:uid="{00000000-0005-0000-0000-0000671F0000}"/>
    <cellStyle name="Total 2 9" xfId="6590" xr:uid="{00000000-0005-0000-0000-0000681F0000}"/>
    <cellStyle name="Total 20" xfId="134" xr:uid="{00000000-0005-0000-0000-0000691F0000}"/>
    <cellStyle name="Total 20 10" xfId="6702" xr:uid="{00000000-0005-0000-0000-00006A1F0000}"/>
    <cellStyle name="Total 20 11" xfId="6074" xr:uid="{00000000-0005-0000-0000-00006B1F0000}"/>
    <cellStyle name="Total 20 12" xfId="6927" xr:uid="{00000000-0005-0000-0000-00006C1F0000}"/>
    <cellStyle name="Total 20 2" xfId="622" xr:uid="{00000000-0005-0000-0000-00006D1F0000}"/>
    <cellStyle name="Total 20 3" xfId="5982" xr:uid="{00000000-0005-0000-0000-00006E1F0000}"/>
    <cellStyle name="Total 20 4" xfId="6710" xr:uid="{00000000-0005-0000-0000-00006F1F0000}"/>
    <cellStyle name="Total 20 5" xfId="6337" xr:uid="{00000000-0005-0000-0000-0000701F0000}"/>
    <cellStyle name="Total 20 6" xfId="6738" xr:uid="{00000000-0005-0000-0000-0000711F0000}"/>
    <cellStyle name="Total 20 7" xfId="6818" xr:uid="{00000000-0005-0000-0000-0000721F0000}"/>
    <cellStyle name="Total 20 8" xfId="6039" xr:uid="{00000000-0005-0000-0000-0000731F0000}"/>
    <cellStyle name="Total 20 9" xfId="6197" xr:uid="{00000000-0005-0000-0000-0000741F0000}"/>
    <cellStyle name="Total 21" xfId="135" xr:uid="{00000000-0005-0000-0000-0000751F0000}"/>
    <cellStyle name="Total 21 10" xfId="6838" xr:uid="{00000000-0005-0000-0000-0000761F0000}"/>
    <cellStyle name="Total 21 11" xfId="7000" xr:uid="{00000000-0005-0000-0000-0000771F0000}"/>
    <cellStyle name="Total 21 12" xfId="6545" xr:uid="{00000000-0005-0000-0000-0000781F0000}"/>
    <cellStyle name="Total 21 2" xfId="631" xr:uid="{00000000-0005-0000-0000-0000791F0000}"/>
    <cellStyle name="Total 21 3" xfId="5985" xr:uid="{00000000-0005-0000-0000-00007A1F0000}"/>
    <cellStyle name="Total 21 4" xfId="6330" xr:uid="{00000000-0005-0000-0000-00007B1F0000}"/>
    <cellStyle name="Total 21 5" xfId="6255" xr:uid="{00000000-0005-0000-0000-00007C1F0000}"/>
    <cellStyle name="Total 21 6" xfId="6164" xr:uid="{00000000-0005-0000-0000-00007D1F0000}"/>
    <cellStyle name="Total 21 7" xfId="6114" xr:uid="{00000000-0005-0000-0000-00007E1F0000}"/>
    <cellStyle name="Total 21 8" xfId="6819" xr:uid="{00000000-0005-0000-0000-00007F1F0000}"/>
    <cellStyle name="Total 21 9" xfId="6667" xr:uid="{00000000-0005-0000-0000-0000801F0000}"/>
    <cellStyle name="Total 22" xfId="136" xr:uid="{00000000-0005-0000-0000-0000811F0000}"/>
    <cellStyle name="Total 22 10" xfId="6868" xr:uid="{00000000-0005-0000-0000-0000821F0000}"/>
    <cellStyle name="Total 22 11" xfId="7040" xr:uid="{00000000-0005-0000-0000-0000831F0000}"/>
    <cellStyle name="Total 22 12" xfId="7056" xr:uid="{00000000-0005-0000-0000-0000841F0000}"/>
    <cellStyle name="Total 22 2" xfId="640" xr:uid="{00000000-0005-0000-0000-0000851F0000}"/>
    <cellStyle name="Total 22 3" xfId="5988" xr:uid="{00000000-0005-0000-0000-0000861F0000}"/>
    <cellStyle name="Total 22 4" xfId="6129" xr:uid="{00000000-0005-0000-0000-0000871F0000}"/>
    <cellStyle name="Total 22 5" xfId="6882" xr:uid="{00000000-0005-0000-0000-0000881F0000}"/>
    <cellStyle name="Total 22 6" xfId="6106" xr:uid="{00000000-0005-0000-0000-0000891F0000}"/>
    <cellStyle name="Total 22 7" xfId="6945" xr:uid="{00000000-0005-0000-0000-00008A1F0000}"/>
    <cellStyle name="Total 22 8" xfId="6976" xr:uid="{00000000-0005-0000-0000-00008B1F0000}"/>
    <cellStyle name="Total 22 9" xfId="6086" xr:uid="{00000000-0005-0000-0000-00008C1F0000}"/>
    <cellStyle name="Total 23" xfId="147" xr:uid="{00000000-0005-0000-0000-00008D1F0000}"/>
    <cellStyle name="Total 24" xfId="167" xr:uid="{00000000-0005-0000-0000-00008E1F0000}"/>
    <cellStyle name="Total 25" xfId="171" xr:uid="{00000000-0005-0000-0000-00008F1F0000}"/>
    <cellStyle name="Total 26" xfId="343" xr:uid="{00000000-0005-0000-0000-0000901F0000}"/>
    <cellStyle name="Total 26 10" xfId="7027" xr:uid="{00000000-0005-0000-0000-0000911F0000}"/>
    <cellStyle name="Total 26 11" xfId="7046" xr:uid="{00000000-0005-0000-0000-0000921F0000}"/>
    <cellStyle name="Total 26 12" xfId="7062" xr:uid="{00000000-0005-0000-0000-0000931F0000}"/>
    <cellStyle name="Total 26 2" xfId="675" xr:uid="{00000000-0005-0000-0000-0000941F0000}"/>
    <cellStyle name="Total 26 3" xfId="5996" xr:uid="{00000000-0005-0000-0000-0000951F0000}"/>
    <cellStyle name="Total 26 4" xfId="6861" xr:uid="{00000000-0005-0000-0000-0000961F0000}"/>
    <cellStyle name="Total 26 5" xfId="6891" xr:uid="{00000000-0005-0000-0000-0000971F0000}"/>
    <cellStyle name="Total 26 6" xfId="6298" xr:uid="{00000000-0005-0000-0000-0000981F0000}"/>
    <cellStyle name="Total 26 7" xfId="6311" xr:uid="{00000000-0005-0000-0000-0000991F0000}"/>
    <cellStyle name="Total 26 8" xfId="6985" xr:uid="{00000000-0005-0000-0000-00009A1F0000}"/>
    <cellStyle name="Total 26 9" xfId="6147" xr:uid="{00000000-0005-0000-0000-00009B1F0000}"/>
    <cellStyle name="Total 27" xfId="684" xr:uid="{00000000-0005-0000-0000-00009C1F0000}"/>
    <cellStyle name="Total 28" xfId="693" xr:uid="{00000000-0005-0000-0000-00009D1F0000}"/>
    <cellStyle name="Total 29" xfId="702" xr:uid="{00000000-0005-0000-0000-00009E1F0000}"/>
    <cellStyle name="Total 3" xfId="74" xr:uid="{00000000-0005-0000-0000-00009F1F0000}"/>
    <cellStyle name="Total 3 10" xfId="6046" xr:uid="{00000000-0005-0000-0000-0000A01F0000}"/>
    <cellStyle name="Total 3 11" xfId="6857" xr:uid="{00000000-0005-0000-0000-0000A11F0000}"/>
    <cellStyle name="Total 3 12" xfId="5915" xr:uid="{00000000-0005-0000-0000-0000A21F0000}"/>
    <cellStyle name="Total 3 13" xfId="6575" xr:uid="{00000000-0005-0000-0000-0000A31F0000}"/>
    <cellStyle name="Total 3 14" xfId="5917" xr:uid="{00000000-0005-0000-0000-0000A41F0000}"/>
    <cellStyle name="Total 3 15" xfId="6163" xr:uid="{00000000-0005-0000-0000-0000A51F0000}"/>
    <cellStyle name="Total 3 2" xfId="345" xr:uid="{00000000-0005-0000-0000-0000A61F0000}"/>
    <cellStyle name="Total 3 2 10" xfId="6649" xr:uid="{00000000-0005-0000-0000-0000A71F0000}"/>
    <cellStyle name="Total 3 2 11" xfId="6236" xr:uid="{00000000-0005-0000-0000-0000A81F0000}"/>
    <cellStyle name="Total 3 2 12" xfId="5940" xr:uid="{00000000-0005-0000-0000-0000A91F0000}"/>
    <cellStyle name="Total 3 2 2" xfId="476" xr:uid="{00000000-0005-0000-0000-0000AA1F0000}"/>
    <cellStyle name="Total 3 2 3" xfId="5937" xr:uid="{00000000-0005-0000-0000-0000AB1F0000}"/>
    <cellStyle name="Total 3 2 4" xfId="5958" xr:uid="{00000000-0005-0000-0000-0000AC1F0000}"/>
    <cellStyle name="Total 3 2 5" xfId="5866" xr:uid="{00000000-0005-0000-0000-0000AD1F0000}"/>
    <cellStyle name="Total 3 2 6" xfId="6444" xr:uid="{00000000-0005-0000-0000-0000AE1F0000}"/>
    <cellStyle name="Total 3 2 7" xfId="6523" xr:uid="{00000000-0005-0000-0000-0000AF1F0000}"/>
    <cellStyle name="Total 3 2 8" xfId="6238" xr:uid="{00000000-0005-0000-0000-0000B01F0000}"/>
    <cellStyle name="Total 3 2 9" xfId="6287" xr:uid="{00000000-0005-0000-0000-0000B11F0000}"/>
    <cellStyle name="Total 3 3" xfId="801" xr:uid="{00000000-0005-0000-0000-0000B21F0000}"/>
    <cellStyle name="Total 3 4" xfId="848" xr:uid="{00000000-0005-0000-0000-0000B31F0000}"/>
    <cellStyle name="Total 3 5" xfId="859" xr:uid="{00000000-0005-0000-0000-0000B41F0000}"/>
    <cellStyle name="Total 3 6" xfId="5895" xr:uid="{00000000-0005-0000-0000-0000B51F0000}"/>
    <cellStyle name="Total 3 7" xfId="5920" xr:uid="{00000000-0005-0000-0000-0000B61F0000}"/>
    <cellStyle name="Total 3 8" xfId="6067" xr:uid="{00000000-0005-0000-0000-0000B71F0000}"/>
    <cellStyle name="Total 3 9" xfId="6206" xr:uid="{00000000-0005-0000-0000-0000B81F0000}"/>
    <cellStyle name="Total 30" xfId="711" xr:uid="{00000000-0005-0000-0000-0000B91F0000}"/>
    <cellStyle name="Total 31" xfId="720" xr:uid="{00000000-0005-0000-0000-0000BA1F0000}"/>
    <cellStyle name="Total 32" xfId="729" xr:uid="{00000000-0005-0000-0000-0000BB1F0000}"/>
    <cellStyle name="Total 33" xfId="738" xr:uid="{00000000-0005-0000-0000-0000BC1F0000}"/>
    <cellStyle name="Total 34" xfId="746" xr:uid="{00000000-0005-0000-0000-0000BD1F0000}"/>
    <cellStyle name="Total 35" xfId="753" xr:uid="{00000000-0005-0000-0000-0000BE1F0000}"/>
    <cellStyle name="Total 36" xfId="759" xr:uid="{00000000-0005-0000-0000-0000BF1F0000}"/>
    <cellStyle name="Total 37" xfId="765" xr:uid="{00000000-0005-0000-0000-0000C01F0000}"/>
    <cellStyle name="Total 38" xfId="771" xr:uid="{00000000-0005-0000-0000-0000C11F0000}"/>
    <cellStyle name="Total 39" xfId="774" xr:uid="{00000000-0005-0000-0000-0000C21F0000}"/>
    <cellStyle name="Total 4" xfId="76" xr:uid="{00000000-0005-0000-0000-0000C31F0000}"/>
    <cellStyle name="Total 4 10" xfId="1228" xr:uid="{00000000-0005-0000-0000-0000C41F0000}"/>
    <cellStyle name="Total 4 11" xfId="1216" xr:uid="{00000000-0005-0000-0000-0000C51F0000}"/>
    <cellStyle name="Total 4 12" xfId="1856" xr:uid="{00000000-0005-0000-0000-0000C61F0000}"/>
    <cellStyle name="Total 4 13" xfId="2643" xr:uid="{00000000-0005-0000-0000-0000C71F0000}"/>
    <cellStyle name="Total 4 14" xfId="2899" xr:uid="{00000000-0005-0000-0000-0000C81F0000}"/>
    <cellStyle name="Total 4 15" xfId="3736" xr:uid="{00000000-0005-0000-0000-0000C91F0000}"/>
    <cellStyle name="Total 4 16" xfId="5896" xr:uid="{00000000-0005-0000-0000-0000CA1F0000}"/>
    <cellStyle name="Total 4 17" xfId="5888" xr:uid="{00000000-0005-0000-0000-0000CB1F0000}"/>
    <cellStyle name="Total 4 18" xfId="6135" xr:uid="{00000000-0005-0000-0000-0000CC1F0000}"/>
    <cellStyle name="Total 4 19" xfId="6956" xr:uid="{00000000-0005-0000-0000-0000CD1F0000}"/>
    <cellStyle name="Total 4 2" xfId="346" xr:uid="{00000000-0005-0000-0000-0000CE1F0000}"/>
    <cellStyle name="Total 4 20" xfId="6699" xr:uid="{00000000-0005-0000-0000-0000CF1F0000}"/>
    <cellStyle name="Total 4 21" xfId="6499" xr:uid="{00000000-0005-0000-0000-0000D01F0000}"/>
    <cellStyle name="Total 4 22" xfId="7025" xr:uid="{00000000-0005-0000-0000-0000D11F0000}"/>
    <cellStyle name="Total 4 23" xfId="6381" xr:uid="{00000000-0005-0000-0000-0000D21F0000}"/>
    <cellStyle name="Total 4 24" xfId="6804" xr:uid="{00000000-0005-0000-0000-0000D31F0000}"/>
    <cellStyle name="Total 4 25" xfId="6112" xr:uid="{00000000-0005-0000-0000-0000D41F0000}"/>
    <cellStyle name="Total 4 3" xfId="803" xr:uid="{00000000-0005-0000-0000-0000D51F0000}"/>
    <cellStyle name="Total 4 4" xfId="851" xr:uid="{00000000-0005-0000-0000-0000D61F0000}"/>
    <cellStyle name="Total 4 5" xfId="856" xr:uid="{00000000-0005-0000-0000-0000D71F0000}"/>
    <cellStyle name="Total 4 6" xfId="868" xr:uid="{00000000-0005-0000-0000-0000D81F0000}"/>
    <cellStyle name="Total 4 7" xfId="948" xr:uid="{00000000-0005-0000-0000-0000D91F0000}"/>
    <cellStyle name="Total 4 8" xfId="978" xr:uid="{00000000-0005-0000-0000-0000DA1F0000}"/>
    <cellStyle name="Total 4 9" xfId="1083" xr:uid="{00000000-0005-0000-0000-0000DB1F0000}"/>
    <cellStyle name="Total 40" xfId="781" xr:uid="{00000000-0005-0000-0000-0000DC1F0000}"/>
    <cellStyle name="Total 40 2" xfId="1050" xr:uid="{00000000-0005-0000-0000-0000DD1F0000}"/>
    <cellStyle name="Total 40 2 2" xfId="1474" xr:uid="{00000000-0005-0000-0000-0000DE1F0000}"/>
    <cellStyle name="Total 40 2 3" xfId="1707" xr:uid="{00000000-0005-0000-0000-0000DF1F0000}"/>
    <cellStyle name="Total 40 2 4" xfId="2035" xr:uid="{00000000-0005-0000-0000-0000E01F0000}"/>
    <cellStyle name="Total 40 2 5" xfId="3159" xr:uid="{00000000-0005-0000-0000-0000E11F0000}"/>
    <cellStyle name="Total 40 2 6" xfId="3955" xr:uid="{00000000-0005-0000-0000-0000E21F0000}"/>
    <cellStyle name="Total 40 2 7" xfId="4786" xr:uid="{00000000-0005-0000-0000-0000E31F0000}"/>
    <cellStyle name="Total 40 3" xfId="1093" xr:uid="{00000000-0005-0000-0000-0000E41F0000}"/>
    <cellStyle name="Total 40 3 2" xfId="1516" xr:uid="{00000000-0005-0000-0000-0000E51F0000}"/>
    <cellStyle name="Total 40 3 3" xfId="1748" xr:uid="{00000000-0005-0000-0000-0000E61F0000}"/>
    <cellStyle name="Total 40 3 4" xfId="2076" xr:uid="{00000000-0005-0000-0000-0000E71F0000}"/>
    <cellStyle name="Total 40 3 5" xfId="3203" xr:uid="{00000000-0005-0000-0000-0000E81F0000}"/>
    <cellStyle name="Total 40 3 6" xfId="3573" xr:uid="{00000000-0005-0000-0000-0000E91F0000}"/>
    <cellStyle name="Total 40 3 7" xfId="4463" xr:uid="{00000000-0005-0000-0000-0000EA1F0000}"/>
    <cellStyle name="Total 40 4" xfId="1133" xr:uid="{00000000-0005-0000-0000-0000EB1F0000}"/>
    <cellStyle name="Total 40 4 2" xfId="1556" xr:uid="{00000000-0005-0000-0000-0000EC1F0000}"/>
    <cellStyle name="Total 40 4 3" xfId="1787" xr:uid="{00000000-0005-0000-0000-0000ED1F0000}"/>
    <cellStyle name="Total 40 4 4" xfId="2115" xr:uid="{00000000-0005-0000-0000-0000EE1F0000}"/>
    <cellStyle name="Total 40 4 5" xfId="3242" xr:uid="{00000000-0005-0000-0000-0000EF1F0000}"/>
    <cellStyle name="Total 40 4 6" xfId="2753" xr:uid="{00000000-0005-0000-0000-0000F01F0000}"/>
    <cellStyle name="Total 40 4 7" xfId="3485" xr:uid="{00000000-0005-0000-0000-0000F11F0000}"/>
    <cellStyle name="Total 41" xfId="825" xr:uid="{00000000-0005-0000-0000-0000F21F0000}"/>
    <cellStyle name="Total 41 2" xfId="1072" xr:uid="{00000000-0005-0000-0000-0000F31F0000}"/>
    <cellStyle name="Total 41 2 2" xfId="1496" xr:uid="{00000000-0005-0000-0000-0000F41F0000}"/>
    <cellStyle name="Total 41 2 3" xfId="1729" xr:uid="{00000000-0005-0000-0000-0000F51F0000}"/>
    <cellStyle name="Total 41 2 4" xfId="2057" xr:uid="{00000000-0005-0000-0000-0000F61F0000}"/>
    <cellStyle name="Total 41 2 5" xfId="3182" xr:uid="{00000000-0005-0000-0000-0000F71F0000}"/>
    <cellStyle name="Total 41 2 6" xfId="2836" xr:uid="{00000000-0005-0000-0000-0000F81F0000}"/>
    <cellStyle name="Total 41 2 7" xfId="3600" xr:uid="{00000000-0005-0000-0000-0000F91F0000}"/>
    <cellStyle name="Total 41 3" xfId="1115" xr:uid="{00000000-0005-0000-0000-0000FA1F0000}"/>
    <cellStyle name="Total 41 3 2" xfId="1538" xr:uid="{00000000-0005-0000-0000-0000FB1F0000}"/>
    <cellStyle name="Total 41 3 3" xfId="1770" xr:uid="{00000000-0005-0000-0000-0000FC1F0000}"/>
    <cellStyle name="Total 41 3 4" xfId="2098" xr:uid="{00000000-0005-0000-0000-0000FD1F0000}"/>
    <cellStyle name="Total 41 3 5" xfId="3225" xr:uid="{00000000-0005-0000-0000-0000FE1F0000}"/>
    <cellStyle name="Total 41 3 6" xfId="2819" xr:uid="{00000000-0005-0000-0000-0000FF1F0000}"/>
    <cellStyle name="Total 41 3 7" xfId="3045" xr:uid="{00000000-0005-0000-0000-000000200000}"/>
    <cellStyle name="Total 41 4" xfId="1150" xr:uid="{00000000-0005-0000-0000-000001200000}"/>
    <cellStyle name="Total 41 4 2" xfId="1573" xr:uid="{00000000-0005-0000-0000-000002200000}"/>
    <cellStyle name="Total 41 4 3" xfId="1804" xr:uid="{00000000-0005-0000-0000-000003200000}"/>
    <cellStyle name="Total 41 4 4" xfId="2132" xr:uid="{00000000-0005-0000-0000-000004200000}"/>
    <cellStyle name="Total 41 4 5" xfId="3259" xr:uid="{00000000-0005-0000-0000-000005200000}"/>
    <cellStyle name="Total 41 4 6" xfId="3510" xr:uid="{00000000-0005-0000-0000-000006200000}"/>
    <cellStyle name="Total 41 4 7" xfId="4409" xr:uid="{00000000-0005-0000-0000-000007200000}"/>
    <cellStyle name="Total 42" xfId="5808" xr:uid="{00000000-0005-0000-0000-000008200000}"/>
    <cellStyle name="Total 43" xfId="5815" xr:uid="{00000000-0005-0000-0000-000009200000}"/>
    <cellStyle name="Total 44" xfId="5820" xr:uid="{00000000-0005-0000-0000-00000A200000}"/>
    <cellStyle name="Total 45" xfId="5893" xr:uid="{00000000-0005-0000-0000-00000B200000}"/>
    <cellStyle name="Total 46" xfId="6037" xr:uid="{00000000-0005-0000-0000-00000C200000}"/>
    <cellStyle name="Total 47" xfId="6208" xr:uid="{00000000-0005-0000-0000-00000D200000}"/>
    <cellStyle name="Total 48" xfId="6376" xr:uid="{00000000-0005-0000-0000-00000E200000}"/>
    <cellStyle name="Total 49" xfId="6648" xr:uid="{00000000-0005-0000-0000-00000F200000}"/>
    <cellStyle name="Total 5" xfId="77" xr:uid="{00000000-0005-0000-0000-000010200000}"/>
    <cellStyle name="Total 5 10" xfId="5927" xr:uid="{00000000-0005-0000-0000-000011200000}"/>
    <cellStyle name="Total 5 11" xfId="5938" xr:uid="{00000000-0005-0000-0000-000012200000}"/>
    <cellStyle name="Total 5 12" xfId="6305" xr:uid="{00000000-0005-0000-0000-000013200000}"/>
    <cellStyle name="Total 5 13" xfId="6409" xr:uid="{00000000-0005-0000-0000-000014200000}"/>
    <cellStyle name="Total 5 14" xfId="6794" xr:uid="{00000000-0005-0000-0000-000015200000}"/>
    <cellStyle name="Total 5 15" xfId="6182" xr:uid="{00000000-0005-0000-0000-000016200000}"/>
    <cellStyle name="Total 5 16" xfId="6935" xr:uid="{00000000-0005-0000-0000-000017200000}"/>
    <cellStyle name="Total 5 17" xfId="6082" xr:uid="{00000000-0005-0000-0000-000018200000}"/>
    <cellStyle name="Total 5 18" xfId="6855" xr:uid="{00000000-0005-0000-0000-000019200000}"/>
    <cellStyle name="Total 5 2" xfId="445" xr:uid="{00000000-0005-0000-0000-00001A200000}"/>
    <cellStyle name="Total 5 3" xfId="805" xr:uid="{00000000-0005-0000-0000-00001B200000}"/>
    <cellStyle name="Total 5 4" xfId="853" xr:uid="{00000000-0005-0000-0000-00001C200000}"/>
    <cellStyle name="Total 5 5" xfId="846" xr:uid="{00000000-0005-0000-0000-00001D200000}"/>
    <cellStyle name="Total 5 6" xfId="964" xr:uid="{00000000-0005-0000-0000-00001E200000}"/>
    <cellStyle name="Total 5 6 2" xfId="1398" xr:uid="{00000000-0005-0000-0000-00001F200000}"/>
    <cellStyle name="Total 5 6 3" xfId="1635" xr:uid="{00000000-0005-0000-0000-000020200000}"/>
    <cellStyle name="Total 5 6 4" xfId="1963" xr:uid="{00000000-0005-0000-0000-000021200000}"/>
    <cellStyle name="Total 5 6 5" xfId="3078" xr:uid="{00000000-0005-0000-0000-000022200000}"/>
    <cellStyle name="Total 5 6 6" xfId="4032" xr:uid="{00000000-0005-0000-0000-000023200000}"/>
    <cellStyle name="Total 5 6 7" xfId="4832" xr:uid="{00000000-0005-0000-0000-000024200000}"/>
    <cellStyle name="Total 5 7" xfId="1086" xr:uid="{00000000-0005-0000-0000-000025200000}"/>
    <cellStyle name="Total 5 7 2" xfId="1509" xr:uid="{00000000-0005-0000-0000-000026200000}"/>
    <cellStyle name="Total 5 7 3" xfId="1741" xr:uid="{00000000-0005-0000-0000-000027200000}"/>
    <cellStyle name="Total 5 7 4" xfId="2069" xr:uid="{00000000-0005-0000-0000-000028200000}"/>
    <cellStyle name="Total 5 7 5" xfId="3196" xr:uid="{00000000-0005-0000-0000-000029200000}"/>
    <cellStyle name="Total 5 7 6" xfId="3559" xr:uid="{00000000-0005-0000-0000-00002A200000}"/>
    <cellStyle name="Total 5 7 7" xfId="4453" xr:uid="{00000000-0005-0000-0000-00002B200000}"/>
    <cellStyle name="Total 5 8" xfId="1128" xr:uid="{00000000-0005-0000-0000-00002C200000}"/>
    <cellStyle name="Total 5 8 2" xfId="1551" xr:uid="{00000000-0005-0000-0000-00002D200000}"/>
    <cellStyle name="Total 5 8 3" xfId="1782" xr:uid="{00000000-0005-0000-0000-00002E200000}"/>
    <cellStyle name="Total 5 8 4" xfId="2110" xr:uid="{00000000-0005-0000-0000-00002F200000}"/>
    <cellStyle name="Total 5 8 5" xfId="3237" xr:uid="{00000000-0005-0000-0000-000030200000}"/>
    <cellStyle name="Total 5 8 6" xfId="2542" xr:uid="{00000000-0005-0000-0000-000031200000}"/>
    <cellStyle name="Total 5 8 7" xfId="3592" xr:uid="{00000000-0005-0000-0000-000032200000}"/>
    <cellStyle name="Total 5 9" xfId="5928" xr:uid="{00000000-0005-0000-0000-000033200000}"/>
    <cellStyle name="Total 50" xfId="6171" xr:uid="{00000000-0005-0000-0000-000034200000}"/>
    <cellStyle name="Total 51" xfId="6066" xr:uid="{00000000-0005-0000-0000-000035200000}"/>
    <cellStyle name="Total 52" xfId="6902" xr:uid="{00000000-0005-0000-0000-000036200000}"/>
    <cellStyle name="Total 53" xfId="6317" xr:uid="{00000000-0005-0000-0000-000037200000}"/>
    <cellStyle name="Total 54" xfId="6718" xr:uid="{00000000-0005-0000-0000-000038200000}"/>
    <cellStyle name="Total 6" xfId="92" xr:uid="{00000000-0005-0000-0000-000039200000}"/>
    <cellStyle name="Total 6 10" xfId="6051" xr:uid="{00000000-0005-0000-0000-00003A200000}"/>
    <cellStyle name="Total 6 11" xfId="6361" xr:uid="{00000000-0005-0000-0000-00003B200000}"/>
    <cellStyle name="Total 6 12" xfId="6435" xr:uid="{00000000-0005-0000-0000-00003C200000}"/>
    <cellStyle name="Total 6 2" xfId="498" xr:uid="{00000000-0005-0000-0000-00003D200000}"/>
    <cellStyle name="Total 6 3" xfId="5941" xr:uid="{00000000-0005-0000-0000-00003E200000}"/>
    <cellStyle name="Total 6 4" xfId="6360" xr:uid="{00000000-0005-0000-0000-00003F200000}"/>
    <cellStyle name="Total 6 5" xfId="6229" xr:uid="{00000000-0005-0000-0000-000040200000}"/>
    <cellStyle name="Total 6 6" xfId="6061" xr:uid="{00000000-0005-0000-0000-000041200000}"/>
    <cellStyle name="Total 6 7" xfId="6691" xr:uid="{00000000-0005-0000-0000-000042200000}"/>
    <cellStyle name="Total 6 8" xfId="6816" xr:uid="{00000000-0005-0000-0000-000043200000}"/>
    <cellStyle name="Total 6 9" xfId="6903" xr:uid="{00000000-0005-0000-0000-000044200000}"/>
    <cellStyle name="Total 7" xfId="94" xr:uid="{00000000-0005-0000-0000-000045200000}"/>
    <cellStyle name="Total 7 10" xfId="6612" xr:uid="{00000000-0005-0000-0000-000046200000}"/>
    <cellStyle name="Total 7 11" xfId="6481" xr:uid="{00000000-0005-0000-0000-000047200000}"/>
    <cellStyle name="Total 7 12" xfId="6173" xr:uid="{00000000-0005-0000-0000-000048200000}"/>
    <cellStyle name="Total 7 2" xfId="506" xr:uid="{00000000-0005-0000-0000-000049200000}"/>
    <cellStyle name="Total 7 3" xfId="5942" xr:uid="{00000000-0005-0000-0000-00004A200000}"/>
    <cellStyle name="Total 7 4" xfId="6047" xr:uid="{00000000-0005-0000-0000-00004B200000}"/>
    <cellStyle name="Total 7 5" xfId="6840" xr:uid="{00000000-0005-0000-0000-00004C200000}"/>
    <cellStyle name="Total 7 6" xfId="6722" xr:uid="{00000000-0005-0000-0000-00004D200000}"/>
    <cellStyle name="Total 7 7" xfId="6327" xr:uid="{00000000-0005-0000-0000-00004E200000}"/>
    <cellStyle name="Total 7 8" xfId="5873" xr:uid="{00000000-0005-0000-0000-00004F200000}"/>
    <cellStyle name="Total 7 9" xfId="6860" xr:uid="{00000000-0005-0000-0000-000050200000}"/>
    <cellStyle name="Total 8" xfId="96" xr:uid="{00000000-0005-0000-0000-000051200000}"/>
    <cellStyle name="Total 8 10" xfId="6275" xr:uid="{00000000-0005-0000-0000-000052200000}"/>
    <cellStyle name="Total 8 11" xfId="6862" xr:uid="{00000000-0005-0000-0000-000053200000}"/>
    <cellStyle name="Total 8 12" xfId="5966" xr:uid="{00000000-0005-0000-0000-000054200000}"/>
    <cellStyle name="Total 8 2" xfId="514" xr:uid="{00000000-0005-0000-0000-000055200000}"/>
    <cellStyle name="Total 8 3" xfId="5945" xr:uid="{00000000-0005-0000-0000-000056200000}"/>
    <cellStyle name="Total 8 4" xfId="5877" xr:uid="{00000000-0005-0000-0000-000057200000}"/>
    <cellStyle name="Total 8 5" xfId="6395" xr:uid="{00000000-0005-0000-0000-000058200000}"/>
    <cellStyle name="Total 8 6" xfId="5827" xr:uid="{00000000-0005-0000-0000-000059200000}"/>
    <cellStyle name="Total 8 7" xfId="6514" xr:uid="{00000000-0005-0000-0000-00005A200000}"/>
    <cellStyle name="Total 8 8" xfId="6178" xr:uid="{00000000-0005-0000-0000-00005B200000}"/>
    <cellStyle name="Total 8 9" xfId="6673" xr:uid="{00000000-0005-0000-0000-00005C200000}"/>
    <cellStyle name="Total 9" xfId="98" xr:uid="{00000000-0005-0000-0000-00005D200000}"/>
    <cellStyle name="Total 9 10" xfId="6946" xr:uid="{00000000-0005-0000-0000-00005E200000}"/>
    <cellStyle name="Total 9 11" xfId="6265" xr:uid="{00000000-0005-0000-0000-00005F200000}"/>
    <cellStyle name="Total 9 12" xfId="6328" xr:uid="{00000000-0005-0000-0000-000060200000}"/>
    <cellStyle name="Total 9 2" xfId="523" xr:uid="{00000000-0005-0000-0000-000061200000}"/>
    <cellStyle name="Total 9 3" xfId="5948" xr:uid="{00000000-0005-0000-0000-000062200000}"/>
    <cellStyle name="Total 9 4" xfId="5875" xr:uid="{00000000-0005-0000-0000-000063200000}"/>
    <cellStyle name="Total 9 5" xfId="6168" xr:uid="{00000000-0005-0000-0000-000064200000}"/>
    <cellStyle name="Total 9 6" xfId="5910" xr:uid="{00000000-0005-0000-0000-000065200000}"/>
    <cellStyle name="Total 9 7" xfId="6266" xr:uid="{00000000-0005-0000-0000-000066200000}"/>
    <cellStyle name="Total 9 8" xfId="6893" xr:uid="{00000000-0005-0000-0000-000067200000}"/>
    <cellStyle name="Total 9 9" xfId="6025" xr:uid="{00000000-0005-0000-0000-000068200000}"/>
    <cellStyle name="Total2 - Style2" xfId="64" xr:uid="{00000000-0005-0000-0000-000069200000}"/>
    <cellStyle name="TotCol - Style5" xfId="348" xr:uid="{00000000-0005-0000-0000-00006A200000}"/>
    <cellStyle name="TotRow - Style4" xfId="349" xr:uid="{00000000-0005-0000-0000-00006B200000}"/>
    <cellStyle name="TotRow - Style4 2" xfId="7726" xr:uid="{00000000-0005-0000-0000-00006C200000}"/>
    <cellStyle name="TotRow - Style4 3" xfId="7921" xr:uid="{00000000-0005-0000-0000-00006D200000}"/>
    <cellStyle name="TRANSMISSION RELIABILITY PORTION OF PROJECT" xfId="8461" xr:uid="{00000000-0005-0000-0000-00006E200000}"/>
    <cellStyle name="Underl - Style4" xfId="65" xr:uid="{00000000-0005-0000-0000-00006F200000}"/>
    <cellStyle name="Underl - Style4 2" xfId="8569" xr:uid="{AD363056-CDD6-4499-A9A1-3740958C014A}"/>
    <cellStyle name="Underl - Style4 3" xfId="8571" xr:uid="{1EE3153B-7477-43A2-B1F3-E336DD321A6D}"/>
    <cellStyle name="Underl - Style4 4" xfId="8629" xr:uid="{F2ECC8B7-DFC1-4315-93F9-B381C9051019}"/>
    <cellStyle name="Underl - Style4 5" xfId="8697" xr:uid="{FB3D3A23-8426-4F60-AC63-D106757B9762}"/>
    <cellStyle name="Underl - Style4 6" xfId="8718" xr:uid="{C3ACD279-C809-4360-A167-376A6D08C35A}"/>
    <cellStyle name="UNLocked" xfId="351" xr:uid="{00000000-0005-0000-0000-000070200000}"/>
    <cellStyle name="UNLocked 10" xfId="543" xr:uid="{00000000-0005-0000-0000-000071200000}"/>
    <cellStyle name="UNLocked 10 2" xfId="7219" xr:uid="{00000000-0005-0000-0000-000072200000}"/>
    <cellStyle name="UNLocked 11" xfId="552" xr:uid="{00000000-0005-0000-0000-000073200000}"/>
    <cellStyle name="UNLocked 11 2" xfId="7220" xr:uid="{00000000-0005-0000-0000-000074200000}"/>
    <cellStyle name="UNLocked 12" xfId="561" xr:uid="{00000000-0005-0000-0000-000075200000}"/>
    <cellStyle name="UNLocked 12 2" xfId="7221" xr:uid="{00000000-0005-0000-0000-000076200000}"/>
    <cellStyle name="UNLocked 13" xfId="570" xr:uid="{00000000-0005-0000-0000-000077200000}"/>
    <cellStyle name="UNLocked 13 2" xfId="7222" xr:uid="{00000000-0005-0000-0000-000078200000}"/>
    <cellStyle name="UNLocked 14" xfId="579" xr:uid="{00000000-0005-0000-0000-000079200000}"/>
    <cellStyle name="UNLocked 14 2" xfId="7223" xr:uid="{00000000-0005-0000-0000-00007A200000}"/>
    <cellStyle name="UNLocked 15" xfId="588" xr:uid="{00000000-0005-0000-0000-00007B200000}"/>
    <cellStyle name="UNLocked 15 2" xfId="7224" xr:uid="{00000000-0005-0000-0000-00007C200000}"/>
    <cellStyle name="UNLocked 16" xfId="597" xr:uid="{00000000-0005-0000-0000-00007D200000}"/>
    <cellStyle name="UNLocked 16 2" xfId="7225" xr:uid="{00000000-0005-0000-0000-00007E200000}"/>
    <cellStyle name="UNLocked 17" xfId="606" xr:uid="{00000000-0005-0000-0000-00007F200000}"/>
    <cellStyle name="UNLocked 17 2" xfId="7226" xr:uid="{00000000-0005-0000-0000-000080200000}"/>
    <cellStyle name="UNLocked 18" xfId="615" xr:uid="{00000000-0005-0000-0000-000081200000}"/>
    <cellStyle name="UNLocked 18 2" xfId="7228" xr:uid="{00000000-0005-0000-0000-000082200000}"/>
    <cellStyle name="UNLocked 19" xfId="624" xr:uid="{00000000-0005-0000-0000-000083200000}"/>
    <cellStyle name="UNLocked 19 2" xfId="7230" xr:uid="{00000000-0005-0000-0000-000084200000}"/>
    <cellStyle name="UNLocked 2" xfId="352" xr:uid="{00000000-0005-0000-0000-000085200000}"/>
    <cellStyle name="UNLocked 2 2" xfId="7200" xr:uid="{00000000-0005-0000-0000-000086200000}"/>
    <cellStyle name="UNLocked 20" xfId="633" xr:uid="{00000000-0005-0000-0000-000087200000}"/>
    <cellStyle name="UNLocked 20 2" xfId="7232" xr:uid="{00000000-0005-0000-0000-000088200000}"/>
    <cellStyle name="UNLocked 21" xfId="642" xr:uid="{00000000-0005-0000-0000-000089200000}"/>
    <cellStyle name="UNLocked 21 2" xfId="7233" xr:uid="{00000000-0005-0000-0000-00008A200000}"/>
    <cellStyle name="UNLocked 22" xfId="650" xr:uid="{00000000-0005-0000-0000-00008B200000}"/>
    <cellStyle name="UNLocked 22 2" xfId="7234" xr:uid="{00000000-0005-0000-0000-00008C200000}"/>
    <cellStyle name="UNLocked 23" xfId="659" xr:uid="{00000000-0005-0000-0000-00008D200000}"/>
    <cellStyle name="UNLocked 23 2" xfId="7235" xr:uid="{00000000-0005-0000-0000-00008E200000}"/>
    <cellStyle name="UNLocked 24" xfId="668" xr:uid="{00000000-0005-0000-0000-00008F200000}"/>
    <cellStyle name="UNLocked 24 2" xfId="7236" xr:uid="{00000000-0005-0000-0000-000090200000}"/>
    <cellStyle name="UNLocked 25" xfId="677" xr:uid="{00000000-0005-0000-0000-000091200000}"/>
    <cellStyle name="UNLocked 25 2" xfId="7237" xr:uid="{00000000-0005-0000-0000-000092200000}"/>
    <cellStyle name="UNLocked 26" xfId="686" xr:uid="{00000000-0005-0000-0000-000093200000}"/>
    <cellStyle name="UNLocked 26 2" xfId="7239" xr:uid="{00000000-0005-0000-0000-000094200000}"/>
    <cellStyle name="UNLocked 27" xfId="695" xr:uid="{00000000-0005-0000-0000-000095200000}"/>
    <cellStyle name="UNLocked 27 2" xfId="7241" xr:uid="{00000000-0005-0000-0000-000096200000}"/>
    <cellStyle name="UNLocked 28" xfId="704" xr:uid="{00000000-0005-0000-0000-000097200000}"/>
    <cellStyle name="UNLocked 28 2" xfId="7242" xr:uid="{00000000-0005-0000-0000-000098200000}"/>
    <cellStyle name="UNLocked 29" xfId="713" xr:uid="{00000000-0005-0000-0000-000099200000}"/>
    <cellStyle name="UNLocked 29 2" xfId="7243" xr:uid="{00000000-0005-0000-0000-00009A200000}"/>
    <cellStyle name="UNLocked 3" xfId="353" xr:uid="{00000000-0005-0000-0000-00009B200000}"/>
    <cellStyle name="UNLocked 3 10" xfId="1230" xr:uid="{00000000-0005-0000-0000-00009C200000}"/>
    <cellStyle name="UNLocked 3 10 2" xfId="7293" xr:uid="{00000000-0005-0000-0000-00009D200000}"/>
    <cellStyle name="UNLocked 3 11" xfId="1214" xr:uid="{00000000-0005-0000-0000-00009E200000}"/>
    <cellStyle name="UNLocked 3 11 2" xfId="7290" xr:uid="{00000000-0005-0000-0000-00009F200000}"/>
    <cellStyle name="UNLocked 3 12" xfId="1858" xr:uid="{00000000-0005-0000-0000-0000A0200000}"/>
    <cellStyle name="UNLocked 3 12 2" xfId="7312" xr:uid="{00000000-0005-0000-0000-0000A1200000}"/>
    <cellStyle name="UNLocked 3 13" xfId="2650" xr:uid="{00000000-0005-0000-0000-0000A2200000}"/>
    <cellStyle name="UNLocked 3 13 2" xfId="7340" xr:uid="{00000000-0005-0000-0000-0000A3200000}"/>
    <cellStyle name="UNLocked 3 14" xfId="2861" xr:uid="{00000000-0005-0000-0000-0000A4200000}"/>
    <cellStyle name="UNLocked 3 14 2" xfId="7348" xr:uid="{00000000-0005-0000-0000-0000A5200000}"/>
    <cellStyle name="UNLocked 3 15" xfId="2724" xr:uid="{00000000-0005-0000-0000-0000A6200000}"/>
    <cellStyle name="UNLocked 3 15 2" xfId="7344" xr:uid="{00000000-0005-0000-0000-0000A7200000}"/>
    <cellStyle name="UNLocked 3 16" xfId="7201" xr:uid="{00000000-0005-0000-0000-0000A8200000}"/>
    <cellStyle name="UNLocked 3 2" xfId="435" xr:uid="{00000000-0005-0000-0000-0000A9200000}"/>
    <cellStyle name="UNLocked 3 2 2" xfId="7212" xr:uid="{00000000-0005-0000-0000-0000AA200000}"/>
    <cellStyle name="UNLocked 3 3" xfId="804" xr:uid="{00000000-0005-0000-0000-0000AB200000}"/>
    <cellStyle name="UNLocked 3 3 2" xfId="7257" xr:uid="{00000000-0005-0000-0000-0000AC200000}"/>
    <cellStyle name="UNLocked 3 4" xfId="852" xr:uid="{00000000-0005-0000-0000-0000AD200000}"/>
    <cellStyle name="UNLocked 3 4 2" xfId="7264" xr:uid="{00000000-0005-0000-0000-0000AE200000}"/>
    <cellStyle name="UNLocked 3 5" xfId="855" xr:uid="{00000000-0005-0000-0000-0000AF200000}"/>
    <cellStyle name="UNLocked 3 5 2" xfId="7265" xr:uid="{00000000-0005-0000-0000-0000B0200000}"/>
    <cellStyle name="UNLocked 3 6" xfId="870" xr:uid="{00000000-0005-0000-0000-0000B1200000}"/>
    <cellStyle name="UNLocked 3 6 2" xfId="7268" xr:uid="{00000000-0005-0000-0000-0000B2200000}"/>
    <cellStyle name="UNLocked 3 7" xfId="951" xr:uid="{00000000-0005-0000-0000-0000B3200000}"/>
    <cellStyle name="UNLocked 3 7 2" xfId="7275" xr:uid="{00000000-0005-0000-0000-0000B4200000}"/>
    <cellStyle name="UNLocked 3 8" xfId="1028" xr:uid="{00000000-0005-0000-0000-0000B5200000}"/>
    <cellStyle name="UNLocked 3 8 2" xfId="7277" xr:uid="{00000000-0005-0000-0000-0000B6200000}"/>
    <cellStyle name="UNLocked 3 9" xfId="907" xr:uid="{00000000-0005-0000-0000-0000B7200000}"/>
    <cellStyle name="UNLocked 3 9 2" xfId="7272" xr:uid="{00000000-0005-0000-0000-0000B8200000}"/>
    <cellStyle name="UNLocked 30" xfId="722" xr:uid="{00000000-0005-0000-0000-0000B9200000}"/>
    <cellStyle name="UNLocked 30 2" xfId="7245" xr:uid="{00000000-0005-0000-0000-0000BA200000}"/>
    <cellStyle name="UNLocked 31" xfId="731" xr:uid="{00000000-0005-0000-0000-0000BB200000}"/>
    <cellStyle name="UNLocked 31 2" xfId="7246" xr:uid="{00000000-0005-0000-0000-0000BC200000}"/>
    <cellStyle name="UNLocked 32" xfId="740" xr:uid="{00000000-0005-0000-0000-0000BD200000}"/>
    <cellStyle name="UNLocked 32 2" xfId="7247" xr:uid="{00000000-0005-0000-0000-0000BE200000}"/>
    <cellStyle name="UNLocked 33" xfId="748" xr:uid="{00000000-0005-0000-0000-0000BF200000}"/>
    <cellStyle name="UNLocked 33 2" xfId="7248" xr:uid="{00000000-0005-0000-0000-0000C0200000}"/>
    <cellStyle name="UNLocked 34" xfId="755" xr:uid="{00000000-0005-0000-0000-0000C1200000}"/>
    <cellStyle name="UNLocked 34 2" xfId="7249" xr:uid="{00000000-0005-0000-0000-0000C2200000}"/>
    <cellStyle name="UNLocked 35" xfId="761" xr:uid="{00000000-0005-0000-0000-0000C3200000}"/>
    <cellStyle name="UNLocked 35 2" xfId="7250" xr:uid="{00000000-0005-0000-0000-0000C4200000}"/>
    <cellStyle name="UNLocked 36" xfId="767" xr:uid="{00000000-0005-0000-0000-0000C5200000}"/>
    <cellStyle name="UNLocked 36 2" xfId="7251" xr:uid="{00000000-0005-0000-0000-0000C6200000}"/>
    <cellStyle name="UNLocked 37" xfId="772" xr:uid="{00000000-0005-0000-0000-0000C7200000}"/>
    <cellStyle name="UNLocked 37 2" xfId="7252" xr:uid="{00000000-0005-0000-0000-0000C8200000}"/>
    <cellStyle name="UNLocked 38" xfId="775" xr:uid="{00000000-0005-0000-0000-0000C9200000}"/>
    <cellStyle name="UNLocked 38 2" xfId="7253" xr:uid="{00000000-0005-0000-0000-0000CA200000}"/>
    <cellStyle name="UNLocked 39" xfId="782" xr:uid="{00000000-0005-0000-0000-0000CB200000}"/>
    <cellStyle name="UNLocked 39 2" xfId="7255" xr:uid="{00000000-0005-0000-0000-0000CC200000}"/>
    <cellStyle name="UNLocked 4" xfId="354" xr:uid="{00000000-0005-0000-0000-0000CD200000}"/>
    <cellStyle name="UNLocked 4 2" xfId="7202" xr:uid="{00000000-0005-0000-0000-0000CE200000}"/>
    <cellStyle name="UNLocked 40" xfId="826" xr:uid="{00000000-0005-0000-0000-0000CF200000}"/>
    <cellStyle name="UNLocked 40 2" xfId="7261" xr:uid="{00000000-0005-0000-0000-0000D0200000}"/>
    <cellStyle name="UNLocked 41" xfId="822" xr:uid="{00000000-0005-0000-0000-0000D1200000}"/>
    <cellStyle name="UNLocked 41 2" xfId="7259" xr:uid="{00000000-0005-0000-0000-0000D2200000}"/>
    <cellStyle name="UNLocked 42" xfId="869" xr:uid="{00000000-0005-0000-0000-0000D3200000}"/>
    <cellStyle name="UNLocked 42 2" xfId="7267" xr:uid="{00000000-0005-0000-0000-0000D4200000}"/>
    <cellStyle name="UNLocked 43" xfId="949" xr:uid="{00000000-0005-0000-0000-0000D5200000}"/>
    <cellStyle name="UNLocked 43 2" xfId="7274" xr:uid="{00000000-0005-0000-0000-0000D6200000}"/>
    <cellStyle name="UNLocked 44" xfId="1036" xr:uid="{00000000-0005-0000-0000-0000D7200000}"/>
    <cellStyle name="UNLocked 44 2" xfId="7278" xr:uid="{00000000-0005-0000-0000-0000D8200000}"/>
    <cellStyle name="UNLocked 45" xfId="903" xr:uid="{00000000-0005-0000-0000-0000D9200000}"/>
    <cellStyle name="UNLocked 45 2" xfId="7271" xr:uid="{00000000-0005-0000-0000-0000DA200000}"/>
    <cellStyle name="UNLocked 46" xfId="1229" xr:uid="{00000000-0005-0000-0000-0000DB200000}"/>
    <cellStyle name="UNLocked 46 2" xfId="7292" xr:uid="{00000000-0005-0000-0000-0000DC200000}"/>
    <cellStyle name="UNLocked 47" xfId="1215" xr:uid="{00000000-0005-0000-0000-0000DD200000}"/>
    <cellStyle name="UNLocked 47 2" xfId="7291" xr:uid="{00000000-0005-0000-0000-0000DE200000}"/>
    <cellStyle name="UNLocked 48" xfId="1857" xr:uid="{00000000-0005-0000-0000-0000DF200000}"/>
    <cellStyle name="UNLocked 48 2" xfId="7311" xr:uid="{00000000-0005-0000-0000-0000E0200000}"/>
    <cellStyle name="UNLocked 49" xfId="2648" xr:uid="{00000000-0005-0000-0000-0000E1200000}"/>
    <cellStyle name="UNLocked 49 2" xfId="7339" xr:uid="{00000000-0005-0000-0000-0000E2200000}"/>
    <cellStyle name="UNLocked 5" xfId="355" xr:uid="{00000000-0005-0000-0000-0000E3200000}"/>
    <cellStyle name="UNLocked 5 2" xfId="7203" xr:uid="{00000000-0005-0000-0000-0000E4200000}"/>
    <cellStyle name="UNLocked 50" xfId="2873" xr:uid="{00000000-0005-0000-0000-0000E5200000}"/>
    <cellStyle name="UNLocked 50 2" xfId="7349" xr:uid="{00000000-0005-0000-0000-0000E6200000}"/>
    <cellStyle name="UNLocked 51" xfId="2687" xr:uid="{00000000-0005-0000-0000-0000E7200000}"/>
    <cellStyle name="UNLocked 51 2" xfId="7342" xr:uid="{00000000-0005-0000-0000-0000E8200000}"/>
    <cellStyle name="UNLocked 52" xfId="5809" xr:uid="{00000000-0005-0000-0000-0000E9200000}"/>
    <cellStyle name="UNLocked 52 2" xfId="7462" xr:uid="{00000000-0005-0000-0000-0000EA200000}"/>
    <cellStyle name="UNLocked 53" xfId="5816" xr:uid="{00000000-0005-0000-0000-0000EB200000}"/>
    <cellStyle name="UNLocked 53 2" xfId="7463" xr:uid="{00000000-0005-0000-0000-0000EC200000}"/>
    <cellStyle name="UNLocked 54" xfId="5821" xr:uid="{00000000-0005-0000-0000-0000ED200000}"/>
    <cellStyle name="UNLocked 54 2" xfId="7464" xr:uid="{00000000-0005-0000-0000-0000EE200000}"/>
    <cellStyle name="UNLocked 55" xfId="7199" xr:uid="{00000000-0005-0000-0000-0000EF200000}"/>
    <cellStyle name="UNLocked 6" xfId="434" xr:uid="{00000000-0005-0000-0000-0000F0200000}"/>
    <cellStyle name="UNLocked 6 2" xfId="7211" xr:uid="{00000000-0005-0000-0000-0000F1200000}"/>
    <cellStyle name="UNLocked 7" xfId="516" xr:uid="{00000000-0005-0000-0000-0000F2200000}"/>
    <cellStyle name="UNLocked 7 2" xfId="7216" xr:uid="{00000000-0005-0000-0000-0000F3200000}"/>
    <cellStyle name="UNLocked 8" xfId="525" xr:uid="{00000000-0005-0000-0000-0000F4200000}"/>
    <cellStyle name="UNLocked 8 2" xfId="7217" xr:uid="{00000000-0005-0000-0000-0000F5200000}"/>
    <cellStyle name="UNLocked 9" xfId="534" xr:uid="{00000000-0005-0000-0000-0000F6200000}"/>
    <cellStyle name="UNLocked 9 2" xfId="7218" xr:uid="{00000000-0005-0000-0000-0000F7200000}"/>
    <cellStyle name="Unprot" xfId="8462" xr:uid="{00000000-0005-0000-0000-0000F8200000}"/>
    <cellStyle name="Unprot$" xfId="8463" xr:uid="{00000000-0005-0000-0000-0000F9200000}"/>
    <cellStyle name="Unprot_CA Blocking Jun08 - GRC" xfId="8464" xr:uid="{00000000-0005-0000-0000-0000FA200000}"/>
    <cellStyle name="Unprotect" xfId="8465" xr:uid="{00000000-0005-0000-0000-0000FB200000}"/>
    <cellStyle name="Warning Text 10" xfId="6094" xr:uid="{00000000-0005-0000-0000-0000FC200000}"/>
    <cellStyle name="Warning Text 11" xfId="6456" xr:uid="{00000000-0005-0000-0000-0000FD200000}"/>
    <cellStyle name="Warning Text 12" xfId="7010" xr:uid="{00000000-0005-0000-0000-0000FE200000}"/>
    <cellStyle name="Warning Text 13" xfId="6847" xr:uid="{00000000-0005-0000-0000-0000FF200000}"/>
    <cellStyle name="Warning Text 2" xfId="356" xr:uid="{00000000-0005-0000-0000-000000210000}"/>
    <cellStyle name="Warning Text 2 10" xfId="6194" xr:uid="{00000000-0005-0000-0000-000001210000}"/>
    <cellStyle name="Warning Text 2 11" xfId="477" xr:uid="{00000000-0005-0000-0000-000002210000}"/>
    <cellStyle name="Warning Text 2 12" xfId="6640" xr:uid="{00000000-0005-0000-0000-000003210000}"/>
    <cellStyle name="Warning Text 2 2" xfId="357" xr:uid="{00000000-0005-0000-0000-000004210000}"/>
    <cellStyle name="Warning Text 2 3" xfId="5903" xr:uid="{00000000-0005-0000-0000-000005210000}"/>
    <cellStyle name="Warning Text 2 4" xfId="6100" xr:uid="{00000000-0005-0000-0000-000006210000}"/>
    <cellStyle name="Warning Text 2 5" xfId="6276" xr:uid="{00000000-0005-0000-0000-000007210000}"/>
    <cellStyle name="Warning Text 2 6" xfId="6364" xr:uid="{00000000-0005-0000-0000-000008210000}"/>
    <cellStyle name="Warning Text 2 7" xfId="6543" xr:uid="{00000000-0005-0000-0000-000009210000}"/>
    <cellStyle name="Warning Text 2 8" xfId="6346" xr:uid="{00000000-0005-0000-0000-00000A210000}"/>
    <cellStyle name="Warning Text 2 9" xfId="6786" xr:uid="{00000000-0005-0000-0000-00000B210000}"/>
    <cellStyle name="Warning Text 3" xfId="358" xr:uid="{00000000-0005-0000-0000-00000C210000}"/>
    <cellStyle name="Warning Text 4" xfId="5902" xr:uid="{00000000-0005-0000-0000-00000D210000}"/>
    <cellStyle name="Warning Text 5" xfId="6222" xr:uid="{00000000-0005-0000-0000-00000E210000}"/>
    <cellStyle name="Warning Text 6" xfId="5984" xr:uid="{00000000-0005-0000-0000-00000F210000}"/>
    <cellStyle name="Warning Text 7" xfId="6766" xr:uid="{00000000-0005-0000-0000-000010210000}"/>
    <cellStyle name="Warning Text 8" xfId="6884" xr:uid="{00000000-0005-0000-0000-000011210000}"/>
    <cellStyle name="Warning Text 9" xfId="6115" xr:uid="{00000000-0005-0000-0000-000012210000}"/>
  </cellStyles>
  <dxfs count="0"/>
  <tableStyles count="0" defaultTableStyle="TableStyleMedium9" defaultPivotStyle="PivotStyleLight16"/>
  <colors>
    <mruColors>
      <color rgb="FFCCFFCC"/>
      <color rgb="FFFFCCCC"/>
      <color rgb="FFFFFF99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ULATN\ER\0306%20Idaho%20GRC\FY%2006%20Models\RAM%20FY06%20ID%20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isc%20Rate%20Base%20Adjustment%20-%20UT%20GRC%20-%20Ju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Regulation/Rate%20Cases/Washington/WA%20GRC%202024-2025/1%20-%20Original%20Filing/JAM/Revenue%20Requirement%20Summary%20Model%20(WA%202023%20GRC_Year%202)_links%20broken%202-24%20v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WY%20GRC%20-%202009\K&amp;M%20Filing\3%20-%20Revenue\Regulatory%20Recovery%20Fee\Regulatory%20Recovery%20Fe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Regulation/Rate%20Cases/Washington/WA%20GRC%202024-2025/1%20-%20Original%20Filing/JAM/Revenue%20Requirement%20Summary%20Model%20(WA%202023%20GRC_Year%202)_links%20broken%202-24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PowerTax/2013/Tax%20Return/1%20-%20Case%20Mgmt/Case%20712%20Mgmt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Reg Asset Summary"/>
      <sheetName val="ENVRM"/>
      <sheetName val="UT DSM"/>
      <sheetName val="Plant Acquisition Adjustment"/>
      <sheetName val="Backup"/>
      <sheetName val="Cash Balance"/>
      <sheetName val="FS"/>
      <sheetName val="Reg Assets"/>
      <sheetName val="114-115"/>
      <sheetName val="4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visional Adj"/>
      <sheetName val="Interest Calc"/>
      <sheetName val="Variables"/>
      <sheetName val="Exhibit No. SLC-xx pg 1"/>
      <sheetName val="Exhibit No. SLC-x pg 2 - 3"/>
      <sheetName val="Page 1.4"/>
      <sheetName val="Page 1.5"/>
      <sheetName val="Page 1.6"/>
      <sheetName val="Check Sheet"/>
    </sheetNames>
    <sheetDataSet>
      <sheetData sheetId="0" refreshError="1">
        <row r="2">
          <cell r="A2" t="str">
            <v>Washington 2023 General Rate Case</v>
          </cell>
        </row>
        <row r="37">
          <cell r="B37">
            <v>63682689.203557312</v>
          </cell>
        </row>
        <row r="64">
          <cell r="B64">
            <v>1100424346.7003789</v>
          </cell>
        </row>
        <row r="67">
          <cell r="B67">
            <v>6.6108911508383758E-2</v>
          </cell>
        </row>
      </sheetData>
      <sheetData sheetId="1" refreshError="1"/>
      <sheetData sheetId="2" refreshError="1"/>
      <sheetData sheetId="3" refreshError="1">
        <row r="8">
          <cell r="E8">
            <v>2.397024E-2</v>
          </cell>
        </row>
        <row r="9">
          <cell r="E9">
            <v>6.7500000000000006E-6</v>
          </cell>
        </row>
        <row r="10">
          <cell r="C10">
            <v>0.51270000000000004</v>
          </cell>
        </row>
        <row r="11">
          <cell r="E11">
            <v>7.678509E-2</v>
          </cell>
        </row>
        <row r="34">
          <cell r="D34">
            <v>0.75182000000000004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Adjustment Detail"/>
      <sheetName val="Backup"/>
      <sheetName val="Factor Proof"/>
      <sheetName val="Email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visional Adj"/>
      <sheetName val="Interest Calc"/>
      <sheetName val="Variables"/>
      <sheetName val="Exhibit No. SLC-xx pg 1"/>
      <sheetName val="Exhibit No. SLC-x pg 2 - 3"/>
      <sheetName val="Page 1.4"/>
      <sheetName val="Page 1.5"/>
      <sheetName val="Page 1.6"/>
      <sheetName val="Check Sheet"/>
    </sheetNames>
    <sheetDataSet>
      <sheetData sheetId="0" refreshError="1"/>
      <sheetData sheetId="1" refreshError="1"/>
      <sheetData sheetId="2" refreshError="1"/>
      <sheetData sheetId="3" refreshError="1">
        <row r="20">
          <cell r="D20">
            <v>5.5958046338404543E-3</v>
          </cell>
        </row>
        <row r="21">
          <cell r="D21">
            <v>4.0000000000000001E-3</v>
          </cell>
        </row>
        <row r="22">
          <cell r="D22">
            <v>3.8733999999999998E-2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  <sheetName val="PP BHE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17" sqref="B17"/>
    </sheetView>
  </sheetViews>
  <sheetFormatPr defaultColWidth="9.140625" defaultRowHeight="12.75"/>
  <cols>
    <col min="1" max="1" width="4.7109375" style="45" customWidth="1"/>
    <col min="2" max="4" width="20.7109375" style="45" customWidth="1"/>
    <col min="5" max="5" width="24.7109375" style="45" bestFit="1" customWidth="1"/>
    <col min="6" max="9" width="20.7109375" style="45" customWidth="1"/>
    <col min="10" max="10" width="11.28515625" style="45" bestFit="1" customWidth="1"/>
    <col min="11" max="11" width="10.28515625" style="45" bestFit="1" customWidth="1"/>
    <col min="12" max="12" width="19.140625" style="45" bestFit="1" customWidth="1"/>
    <col min="13" max="16384" width="9.140625" style="45"/>
  </cols>
  <sheetData>
    <row r="1" spans="1:9" ht="12.75" customHeight="1">
      <c r="A1" s="121" t="s">
        <v>6</v>
      </c>
      <c r="B1" s="122"/>
      <c r="C1" s="123"/>
      <c r="D1" s="124" t="s">
        <v>2</v>
      </c>
      <c r="E1" s="125"/>
      <c r="F1" s="125"/>
      <c r="G1" s="125"/>
      <c r="H1" s="126"/>
      <c r="I1" s="127" t="s">
        <v>268</v>
      </c>
    </row>
    <row r="2" spans="1:9" ht="12.75" customHeight="1">
      <c r="A2" s="128"/>
      <c r="B2" s="106"/>
      <c r="C2" s="129"/>
      <c r="D2" s="525" t="s">
        <v>248</v>
      </c>
      <c r="E2" s="526" t="s">
        <v>278</v>
      </c>
      <c r="F2" s="9" t="s">
        <v>439</v>
      </c>
      <c r="G2" s="130" t="s">
        <v>239</v>
      </c>
      <c r="H2" s="130" t="s">
        <v>54</v>
      </c>
      <c r="I2" s="62" t="s">
        <v>247</v>
      </c>
    </row>
    <row r="3" spans="1:9" ht="12.75" customHeight="1">
      <c r="A3" s="527" t="s">
        <v>212</v>
      </c>
      <c r="B3" s="10" t="s">
        <v>16</v>
      </c>
      <c r="C3" s="10" t="str">
        <f t="shared" ref="C3:C11" si="0">CONCATENATE("SCHMAP",B3)</f>
        <v>SCHMAPCA</v>
      </c>
      <c r="D3" s="523">
        <f>SUMIF('Current Income Tax Expense'!$K$4:$K$11,$B3,'Current Income Tax Expense'!F$4:F$11)</f>
        <v>0</v>
      </c>
      <c r="E3" s="524">
        <f>SUMIF('Current Income Tax Expense'!$K$4:$K$11,$B3,'Current Income Tax Expense'!G$4:G$11)</f>
        <v>0</v>
      </c>
      <c r="F3" s="52">
        <f>SUM(D3:E3)</f>
        <v>0</v>
      </c>
      <c r="G3" s="48">
        <f>SUMIF('Current Income Tax Expense'!$K$4:$K$11,'Results Summary (SCH M)'!$B3,'Current Income Tax Expense'!I$4:I$11)</f>
        <v>0</v>
      </c>
      <c r="H3" s="12">
        <f>SUM(F3:G3)</f>
        <v>0</v>
      </c>
      <c r="I3" s="48">
        <f>SUMIF('Current Income Tax Expense'!$K$4:$K$11,'Results Summary (SCH M)'!$B3,'Current Income Tax Expense'!O$4:O$11)</f>
        <v>0</v>
      </c>
    </row>
    <row r="4" spans="1:9" ht="12.75" customHeight="1">
      <c r="A4" s="528"/>
      <c r="B4" s="13" t="s">
        <v>46</v>
      </c>
      <c r="C4" s="13" t="str">
        <f t="shared" si="0"/>
        <v>SCHMAPFERC</v>
      </c>
      <c r="D4" s="49">
        <f>SUMIF('Current Income Tax Expense'!$K$4:$K$11,$B4,'Current Income Tax Expense'!F$4:F$11)</f>
        <v>0</v>
      </c>
      <c r="E4" s="111">
        <f>SUMIF('Current Income Tax Expense'!$K$4:$K$11,$B4,'Current Income Tax Expense'!G$4:G$11)</f>
        <v>0</v>
      </c>
      <c r="F4" s="14">
        <f t="shared" ref="F4:F11" si="1">SUM(D4:E4)</f>
        <v>0</v>
      </c>
      <c r="G4" s="49">
        <f>SUMIF('Current Income Tax Expense'!$K$4:$K$11,'Results Summary (SCH M)'!$B4,'Current Income Tax Expense'!I$4:I$11)</f>
        <v>0</v>
      </c>
      <c r="H4" s="14">
        <f t="shared" ref="H4:H11" si="2">SUM(F4:G4)</f>
        <v>0</v>
      </c>
      <c r="I4" s="49">
        <f>SUMIF('Current Income Tax Expense'!$K$4:$K$11,'Results Summary (SCH M)'!$B4,'Current Income Tax Expense'!O$4:O$11)</f>
        <v>0</v>
      </c>
    </row>
    <row r="5" spans="1:9" ht="12.75" customHeight="1">
      <c r="A5" s="528"/>
      <c r="B5" s="15" t="s">
        <v>23</v>
      </c>
      <c r="C5" s="15" t="str">
        <f t="shared" si="0"/>
        <v>SCHMAPIDU</v>
      </c>
      <c r="D5" s="49">
        <f>SUMIF('Current Income Tax Expense'!$K$4:$K$11,$B5,'Current Income Tax Expense'!F$4:F$11)</f>
        <v>0</v>
      </c>
      <c r="E5" s="111">
        <f>SUMIF('Current Income Tax Expense'!$K$4:$K$11,$B5,'Current Income Tax Expense'!G$4:G$11)</f>
        <v>0</v>
      </c>
      <c r="F5" s="14">
        <f t="shared" si="1"/>
        <v>0</v>
      </c>
      <c r="G5" s="49">
        <f>SUMIF('Current Income Tax Expense'!$K$4:$K$11,'Results Summary (SCH M)'!$B5,'Current Income Tax Expense'!I$4:I$11)</f>
        <v>0</v>
      </c>
      <c r="H5" s="14">
        <f t="shared" si="2"/>
        <v>0</v>
      </c>
      <c r="I5" s="49">
        <f>SUMIF('Current Income Tax Expense'!$K$4:$K$11,'Results Summary (SCH M)'!$B5,'Current Income Tax Expense'!O$4:O$11)</f>
        <v>0</v>
      </c>
    </row>
    <row r="6" spans="1:9" ht="12.75" customHeight="1">
      <c r="A6" s="528"/>
      <c r="B6" s="110" t="s">
        <v>24</v>
      </c>
      <c r="C6" s="110" t="str">
        <f t="shared" si="0"/>
        <v>SCHMAPOR</v>
      </c>
      <c r="D6" s="111">
        <f>SUMIF('Current Income Tax Expense'!$K$4:$K$11,$B6,'Current Income Tax Expense'!F$4:F$11)</f>
        <v>0</v>
      </c>
      <c r="E6" s="111">
        <f>SUMIF('Current Income Tax Expense'!$K$4:$K$11,$B6,'Current Income Tax Expense'!G$4:G$11)</f>
        <v>0</v>
      </c>
      <c r="F6" s="41">
        <f t="shared" si="1"/>
        <v>0</v>
      </c>
      <c r="G6" s="111">
        <f>SUMIF('Current Income Tax Expense'!$K$4:$K$11,'Results Summary (SCH M)'!$B6,'Current Income Tax Expense'!I$4:I$11)</f>
        <v>0</v>
      </c>
      <c r="H6" s="41">
        <f t="shared" si="2"/>
        <v>0</v>
      </c>
      <c r="I6" s="111">
        <f>SUMIF('Current Income Tax Expense'!$K$4:$K$11,'Results Summary (SCH M)'!$B6,'Current Income Tax Expense'!O$4:O$11)</f>
        <v>0</v>
      </c>
    </row>
    <row r="7" spans="1:9" ht="12.75" customHeight="1">
      <c r="A7" s="528"/>
      <c r="B7" s="112" t="s">
        <v>14</v>
      </c>
      <c r="C7" s="453" t="str">
        <f t="shared" si="0"/>
        <v>SCHMAPOTHER</v>
      </c>
      <c r="D7" s="111">
        <f>SUMIF('Current Income Tax Expense'!$K$4:$K$11,$B7,'Current Income Tax Expense'!F$4:F$11)</f>
        <v>0</v>
      </c>
      <c r="E7" s="111">
        <f>SUMIF('Current Income Tax Expense'!$K$4:$K$11,$B7,'Current Income Tax Expense'!G$4:G$11)</f>
        <v>0</v>
      </c>
      <c r="F7" s="41">
        <f t="shared" si="1"/>
        <v>0</v>
      </c>
      <c r="G7" s="111">
        <f>SUMIF('Current Income Tax Expense'!$K$4:$K$11,'Results Summary (SCH M)'!$B7,'Current Income Tax Expense'!I$4:I$11)</f>
        <v>0</v>
      </c>
      <c r="H7" s="41">
        <f t="shared" si="2"/>
        <v>0</v>
      </c>
      <c r="I7" s="111">
        <f>SUMIF('Current Income Tax Expense'!$K$4:$K$11,'Results Summary (SCH M)'!$B7,'Current Income Tax Expense'!O$4:O$11)</f>
        <v>0</v>
      </c>
    </row>
    <row r="8" spans="1:9" ht="12.75" customHeight="1">
      <c r="A8" s="528"/>
      <c r="B8" s="112" t="s">
        <v>22</v>
      </c>
      <c r="C8" s="453" t="str">
        <f t="shared" si="0"/>
        <v>SCHMAPUT</v>
      </c>
      <c r="D8" s="111">
        <f>SUMIF('Current Income Tax Expense'!$K$4:$K$11,$B8,'Current Income Tax Expense'!F$4:F$11)</f>
        <v>0</v>
      </c>
      <c r="E8" s="111">
        <f>SUMIF('Current Income Tax Expense'!$K$4:$K$11,$B8,'Current Income Tax Expense'!G$4:G$11)</f>
        <v>0</v>
      </c>
      <c r="F8" s="41">
        <f t="shared" si="1"/>
        <v>0</v>
      </c>
      <c r="G8" s="111">
        <f>SUMIF('Current Income Tax Expense'!$K$4:$K$11,'Results Summary (SCH M)'!$B8,'Current Income Tax Expense'!I$4:I$11)</f>
        <v>0</v>
      </c>
      <c r="H8" s="41">
        <f t="shared" si="2"/>
        <v>0</v>
      </c>
      <c r="I8" s="111">
        <f>SUMIF('Current Income Tax Expense'!$K$4:$K$11,'Results Summary (SCH M)'!$B8,'Current Income Tax Expense'!O$4:O$11)</f>
        <v>0</v>
      </c>
    </row>
    <row r="9" spans="1:9" ht="12.75" customHeight="1">
      <c r="A9" s="528"/>
      <c r="B9" s="110" t="s">
        <v>21</v>
      </c>
      <c r="C9" s="453" t="str">
        <f t="shared" si="0"/>
        <v>SCHMAPWA</v>
      </c>
      <c r="D9" s="111">
        <f>SUMIF('Current Income Tax Expense'!$K$4:$K$11,$B9,'Current Income Tax Expense'!F$4:F$11)</f>
        <v>0</v>
      </c>
      <c r="E9" s="111">
        <f>SUMIF('Current Income Tax Expense'!$K$4:$K$11,$B9,'Current Income Tax Expense'!G$4:G$11)</f>
        <v>0</v>
      </c>
      <c r="F9" s="41">
        <f t="shared" si="1"/>
        <v>0</v>
      </c>
      <c r="G9" s="111">
        <f>SUMIF('Current Income Tax Expense'!$K$4:$K$11,'Results Summary (SCH M)'!$B9,'Current Income Tax Expense'!I$4:I$11)</f>
        <v>0</v>
      </c>
      <c r="H9" s="41">
        <f t="shared" si="2"/>
        <v>0</v>
      </c>
      <c r="I9" s="111">
        <f>SUMIF('Current Income Tax Expense'!$K$4:$K$11,'Results Summary (SCH M)'!$B9,'Current Income Tax Expense'!O$4:O$11)</f>
        <v>0</v>
      </c>
    </row>
    <row r="10" spans="1:9" ht="12.75" customHeight="1">
      <c r="A10" s="528"/>
      <c r="B10" s="110" t="s">
        <v>26</v>
      </c>
      <c r="C10" s="453" t="str">
        <f t="shared" si="0"/>
        <v>SCHMAPWYP</v>
      </c>
      <c r="D10" s="111">
        <f>SUMIF('Current Income Tax Expense'!$K$4:$K$11,$B10,'Current Income Tax Expense'!F$4:F$11)</f>
        <v>0</v>
      </c>
      <c r="E10" s="111">
        <f>SUMIF('Current Income Tax Expense'!$K$4:$K$11,$B10,'Current Income Tax Expense'!G$4:G$11)</f>
        <v>0</v>
      </c>
      <c r="F10" s="41">
        <f t="shared" si="1"/>
        <v>0</v>
      </c>
      <c r="G10" s="111">
        <f>SUMIF('Current Income Tax Expense'!$K$4:$K$11,'Results Summary (SCH M)'!$B10,'Current Income Tax Expense'!I$4:I$11)</f>
        <v>0</v>
      </c>
      <c r="H10" s="41">
        <f t="shared" si="2"/>
        <v>0</v>
      </c>
      <c r="I10" s="111">
        <f>SUMIF('Current Income Tax Expense'!$K$4:$K$11,'Results Summary (SCH M)'!$B10,'Current Income Tax Expense'!O$4:O$11)</f>
        <v>0</v>
      </c>
    </row>
    <row r="11" spans="1:9" ht="12.75" customHeight="1">
      <c r="A11" s="528"/>
      <c r="B11" s="113" t="s">
        <v>47</v>
      </c>
      <c r="C11" s="454" t="str">
        <f t="shared" si="0"/>
        <v>SCHMAPWYU</v>
      </c>
      <c r="D11" s="114">
        <f>SUMIF('Current Income Tax Expense'!$K$4:$K$11,$B11,'Current Income Tax Expense'!F$4:F$11)</f>
        <v>0</v>
      </c>
      <c r="E11" s="111">
        <f>SUMIF('Current Income Tax Expense'!$K$4:$K$11,$B11,'Current Income Tax Expense'!G$4:G$11)</f>
        <v>0</v>
      </c>
      <c r="F11" s="42">
        <f t="shared" si="1"/>
        <v>0</v>
      </c>
      <c r="G11" s="115">
        <f>SUMIF('Current Income Tax Expense'!$K$4:$K$11,'Results Summary (SCH M)'!$B11,'Current Income Tax Expense'!I$4:I$11)</f>
        <v>0</v>
      </c>
      <c r="H11" s="42">
        <f t="shared" si="2"/>
        <v>0</v>
      </c>
      <c r="I11" s="115">
        <f>SUMIF('Current Income Tax Expense'!$K$4:$K$11,'Results Summary (SCH M)'!$B11,'Current Income Tax Expense'!O$4:O$11)</f>
        <v>0</v>
      </c>
    </row>
    <row r="12" spans="1:9" ht="12.75" customHeight="1">
      <c r="A12" s="528"/>
      <c r="B12" s="47"/>
      <c r="C12" s="455"/>
      <c r="D12" s="116">
        <f t="shared" ref="D12:I12" si="3">SUBTOTAL(9,D3:D11)</f>
        <v>0</v>
      </c>
      <c r="E12" s="116">
        <f t="shared" si="3"/>
        <v>0</v>
      </c>
      <c r="F12" s="59">
        <f t="shared" si="3"/>
        <v>0</v>
      </c>
      <c r="G12" s="59">
        <f t="shared" si="3"/>
        <v>0</v>
      </c>
      <c r="H12" s="59">
        <f t="shared" si="3"/>
        <v>0</v>
      </c>
      <c r="I12" s="59">
        <f t="shared" si="3"/>
        <v>0</v>
      </c>
    </row>
    <row r="13" spans="1:9" ht="12.75" customHeight="1">
      <c r="A13" s="528"/>
      <c r="B13" s="117" t="s">
        <v>38</v>
      </c>
      <c r="C13" s="456" t="str">
        <f t="shared" ref="C13:C26" si="4">CONCATENATE("SCHMAP",B13)</f>
        <v>SCHMAPBADDEBT</v>
      </c>
      <c r="D13" s="118">
        <f>SUMIF('Current Income Tax Expense'!$K$4:$K$11,'Results Summary (SCH M)'!$B13,'Current Income Tax Expense'!F$4:F$11)</f>
        <v>0</v>
      </c>
      <c r="E13" s="111">
        <f>SUMIF('Current Income Tax Expense'!$K$4:$K$11,$B13,'Current Income Tax Expense'!G$4:G$11)</f>
        <v>0</v>
      </c>
      <c r="F13" s="54">
        <f t="shared" ref="F13:F26" si="5">SUM(D13:E13)</f>
        <v>0</v>
      </c>
      <c r="G13" s="118">
        <f>SUMIF('Current Income Tax Expense'!$K$4:$K$11,'Results Summary (SCH M)'!$B13,'Current Income Tax Expense'!I$4:I$11)</f>
        <v>0</v>
      </c>
      <c r="H13" s="56">
        <f t="shared" ref="H13:H26" si="6">SUM(F13:G13)</f>
        <v>0</v>
      </c>
      <c r="I13" s="118">
        <f>SUMIF('Current Income Tax Expense'!$K$4:$K$11,'Results Summary (SCH M)'!$B13,'Current Income Tax Expense'!O$4:O$11)</f>
        <v>0</v>
      </c>
    </row>
    <row r="14" spans="1:9" ht="12.75" customHeight="1">
      <c r="A14" s="528"/>
      <c r="B14" s="112" t="s">
        <v>19</v>
      </c>
      <c r="C14" s="453" t="str">
        <f t="shared" si="4"/>
        <v>SCHMAPCIAC</v>
      </c>
      <c r="D14" s="111">
        <f>SUMIF('Current Income Tax Expense'!$K$4:$K$11,'Results Summary (SCH M)'!$B14,'Current Income Tax Expense'!F$4:F$11)</f>
        <v>0</v>
      </c>
      <c r="E14" s="111">
        <f>SUMIF('Current Income Tax Expense'!$K$4:$K$11,$B14,'Current Income Tax Expense'!G$4:G$11)</f>
        <v>0</v>
      </c>
      <c r="F14" s="41">
        <f t="shared" si="5"/>
        <v>0</v>
      </c>
      <c r="G14" s="111">
        <f>SUMIF('Current Income Tax Expense'!$K$4:$K$11,'Results Summary (SCH M)'!$B14,'Current Income Tax Expense'!I$4:I$11)</f>
        <v>0</v>
      </c>
      <c r="H14" s="41">
        <f t="shared" si="6"/>
        <v>0</v>
      </c>
      <c r="I14" s="111">
        <f>SUMIF('Current Income Tax Expense'!$K$4:$K$11,'Results Summary (SCH M)'!$B14,'Current Income Tax Expense'!O$4:O$11)</f>
        <v>0</v>
      </c>
    </row>
    <row r="15" spans="1:9" ht="12.75" customHeight="1">
      <c r="A15" s="528"/>
      <c r="B15" s="110" t="s">
        <v>39</v>
      </c>
      <c r="C15" s="453" t="str">
        <f t="shared" si="4"/>
        <v>SCHMAPCN</v>
      </c>
      <c r="D15" s="111">
        <f>SUMIF('Current Income Tax Expense'!$K$4:$K$11,'Results Summary (SCH M)'!$B15,'Current Income Tax Expense'!F$4:F$11)</f>
        <v>0</v>
      </c>
      <c r="E15" s="111">
        <f>SUMIF('Current Income Tax Expense'!$K$4:$K$11,$B15,'Current Income Tax Expense'!G$4:G$11)</f>
        <v>0</v>
      </c>
      <c r="F15" s="41">
        <f t="shared" si="5"/>
        <v>0</v>
      </c>
      <c r="G15" s="111">
        <f>SUMIF('Current Income Tax Expense'!$K$4:$K$11,'Results Summary (SCH M)'!$B15,'Current Income Tax Expense'!I$4:I$11)</f>
        <v>0</v>
      </c>
      <c r="H15" s="41">
        <f t="shared" si="6"/>
        <v>0</v>
      </c>
      <c r="I15" s="111">
        <f>SUMIF('Current Income Tax Expense'!$K$4:$K$11,'Results Summary (SCH M)'!$B15,'Current Income Tax Expense'!O$4:O$11)</f>
        <v>0</v>
      </c>
    </row>
    <row r="16" spans="1:9" ht="12.75" customHeight="1">
      <c r="A16" s="528"/>
      <c r="B16" s="110" t="s">
        <v>34</v>
      </c>
      <c r="C16" s="453" t="str">
        <f t="shared" si="4"/>
        <v>SCHMAPGPS</v>
      </c>
      <c r="D16" s="111">
        <f>SUMIF('Current Income Tax Expense'!$K$4:$K$11,'Results Summary (SCH M)'!$B16,'Current Income Tax Expense'!F$4:F$11)</f>
        <v>0</v>
      </c>
      <c r="E16" s="111">
        <f>SUMIF('Current Income Tax Expense'!$K$4:$K$11,$B16,'Current Income Tax Expense'!G$4:G$11)</f>
        <v>0</v>
      </c>
      <c r="F16" s="41">
        <f t="shared" si="5"/>
        <v>0</v>
      </c>
      <c r="G16" s="111">
        <f>SUMIF('Current Income Tax Expense'!$K$4:$K$11,'Results Summary (SCH M)'!$B16,'Current Income Tax Expense'!I$4:I$11)</f>
        <v>0</v>
      </c>
      <c r="H16" s="41">
        <f t="shared" si="6"/>
        <v>0</v>
      </c>
      <c r="I16" s="111">
        <f>SUMIF('Current Income Tax Expense'!$K$4:$K$11,'Results Summary (SCH M)'!$B16,'Current Income Tax Expense'!O$4:O$11)</f>
        <v>0</v>
      </c>
    </row>
    <row r="17" spans="1:9" ht="12.75" customHeight="1">
      <c r="A17" s="528"/>
      <c r="B17" s="112" t="s">
        <v>272</v>
      </c>
      <c r="C17" s="453" t="str">
        <f t="shared" si="4"/>
        <v>SCHMAPNREG</v>
      </c>
      <c r="D17" s="111">
        <f>SUMIF('Current Income Tax Expense'!$K$4:$K$11,'Results Summary (SCH M)'!$B17,'Current Income Tax Expense'!F$4:F$11)</f>
        <v>0</v>
      </c>
      <c r="E17" s="111">
        <f>SUMIF('Current Income Tax Expense'!$K$4:$K$11,$B17,'Current Income Tax Expense'!G$4:G$11)</f>
        <v>0</v>
      </c>
      <c r="F17" s="41">
        <f t="shared" si="5"/>
        <v>0</v>
      </c>
      <c r="G17" s="111">
        <f>SUMIF('Current Income Tax Expense'!$K$4:$K$11,'Results Summary (SCH M)'!$B17,'Current Income Tax Expense'!I$4:I$11)</f>
        <v>0</v>
      </c>
      <c r="H17" s="41">
        <f t="shared" si="6"/>
        <v>0</v>
      </c>
      <c r="I17" s="111">
        <f>SUMIF('Current Income Tax Expense'!$K$4:$K$11,'Results Summary (SCH M)'!$B17,'Current Income Tax Expense'!O$4:O$11)</f>
        <v>0</v>
      </c>
    </row>
    <row r="18" spans="1:9" ht="12.75" customHeight="1">
      <c r="A18" s="528"/>
      <c r="B18" s="112" t="s">
        <v>11</v>
      </c>
      <c r="C18" s="453" t="str">
        <f t="shared" si="4"/>
        <v>SCHMAPSCHMDEXP</v>
      </c>
      <c r="D18" s="111">
        <f>SUMIF('Current Income Tax Expense'!$K$4:$K$11,'Results Summary (SCH M)'!$B18,'Current Income Tax Expense'!F$4:F$11)</f>
        <v>107498.74296208158</v>
      </c>
      <c r="E18" s="111">
        <f>SUMIF('Current Income Tax Expense'!$K$4:$K$11,$B18,'Current Income Tax Expense'!G$4:G$11)</f>
        <v>0</v>
      </c>
      <c r="F18" s="41">
        <f t="shared" si="5"/>
        <v>107498.74296208158</v>
      </c>
      <c r="G18" s="111">
        <f>SUMIF('Current Income Tax Expense'!$K$4:$K$11,'Results Summary (SCH M)'!$B18,'Current Income Tax Expense'!I$4:I$11)</f>
        <v>0</v>
      </c>
      <c r="H18" s="41">
        <f t="shared" si="6"/>
        <v>107498.74296208158</v>
      </c>
      <c r="I18" s="111">
        <f>SUMIF('Current Income Tax Expense'!$K$4:$K$11,'Results Summary (SCH M)'!$B18,'Current Income Tax Expense'!O$4:O$11)</f>
        <v>7467</v>
      </c>
    </row>
    <row r="19" spans="1:9" ht="12.75" customHeight="1">
      <c r="A19" s="528"/>
      <c r="B19" s="112" t="s">
        <v>13</v>
      </c>
      <c r="C19" s="453" t="str">
        <f t="shared" si="4"/>
        <v>SCHMAPSE</v>
      </c>
      <c r="D19" s="111">
        <f>SUMIF('Current Income Tax Expense'!$K$4:$K$11,'Results Summary (SCH M)'!$B19,'Current Income Tax Expense'!F$4:F$11)</f>
        <v>0</v>
      </c>
      <c r="E19" s="111">
        <f>SUMIF('Current Income Tax Expense'!$K$4:$K$11,$B19,'Current Income Tax Expense'!G$4:G$11)</f>
        <v>0</v>
      </c>
      <c r="F19" s="41">
        <f t="shared" si="5"/>
        <v>0</v>
      </c>
      <c r="G19" s="111">
        <f>SUMIF('Current Income Tax Expense'!$K$4:$K$11,'Results Summary (SCH M)'!$B19,'Current Income Tax Expense'!I$4:I$11)</f>
        <v>0</v>
      </c>
      <c r="H19" s="41">
        <f t="shared" si="6"/>
        <v>0</v>
      </c>
      <c r="I19" s="111">
        <f>SUMIF('Current Income Tax Expense'!$K$4:$K$11,'Results Summary (SCH M)'!$B19,'Current Income Tax Expense'!O$4:O$11)</f>
        <v>0</v>
      </c>
    </row>
    <row r="20" spans="1:9" ht="12.75" customHeight="1">
      <c r="A20" s="528"/>
      <c r="B20" s="110" t="s">
        <v>18</v>
      </c>
      <c r="C20" s="453" t="str">
        <f t="shared" si="4"/>
        <v>SCHMAPSG</v>
      </c>
      <c r="D20" s="111">
        <f>SUMIF('Current Income Tax Expense'!$K$4:$K$11,'Results Summary (SCH M)'!$B20,'Current Income Tax Expense'!F$4:F$11)</f>
        <v>0</v>
      </c>
      <c r="E20" s="111">
        <f>SUMIF('Current Income Tax Expense'!$K$4:$K$11,$B20,'Current Income Tax Expense'!G$4:G$11)</f>
        <v>0</v>
      </c>
      <c r="F20" s="41">
        <f t="shared" si="5"/>
        <v>0</v>
      </c>
      <c r="G20" s="111">
        <f>SUMIF('Current Income Tax Expense'!$K$4:$K$11,'Results Summary (SCH M)'!$B20,'Current Income Tax Expense'!I$4:I$11)</f>
        <v>0</v>
      </c>
      <c r="H20" s="41">
        <f t="shared" si="6"/>
        <v>0</v>
      </c>
      <c r="I20" s="111">
        <f>SUMIF('Current Income Tax Expense'!$K$4:$K$11,'Results Summary (SCH M)'!$B20,'Current Income Tax Expense'!O$4:O$11)</f>
        <v>0</v>
      </c>
    </row>
    <row r="21" spans="1:9" ht="12.75" customHeight="1">
      <c r="A21" s="528"/>
      <c r="B21" s="112" t="s">
        <v>25</v>
      </c>
      <c r="C21" s="453" t="str">
        <f t="shared" si="4"/>
        <v>SCHMAPSGCT</v>
      </c>
      <c r="D21" s="111">
        <f>SUMIF('Current Income Tax Expense'!$K$4:$K$11,'Results Summary (SCH M)'!$B21,'Current Income Tax Expense'!F$4:F$11)</f>
        <v>0</v>
      </c>
      <c r="E21" s="111">
        <f>SUMIF('Current Income Tax Expense'!$K$4:$K$11,$B21,'Current Income Tax Expense'!G$4:G$11)</f>
        <v>0</v>
      </c>
      <c r="F21" s="41">
        <f t="shared" si="5"/>
        <v>0</v>
      </c>
      <c r="G21" s="111">
        <f>SUMIF('Current Income Tax Expense'!$K$4:$K$11,'Results Summary (SCH M)'!$B21,'Current Income Tax Expense'!I$4:I$11)</f>
        <v>0</v>
      </c>
      <c r="H21" s="41">
        <f t="shared" si="6"/>
        <v>0</v>
      </c>
      <c r="I21" s="111">
        <f>SUMIF('Current Income Tax Expense'!$K$4:$K$11,'Results Summary (SCH M)'!$B21,'Current Income Tax Expense'!O$4:O$11)</f>
        <v>0</v>
      </c>
    </row>
    <row r="22" spans="1:9" ht="12.75" customHeight="1">
      <c r="A22" s="528"/>
      <c r="B22" s="112" t="s">
        <v>15</v>
      </c>
      <c r="C22" s="453" t="str">
        <f t="shared" si="4"/>
        <v>SCHMAPSNP</v>
      </c>
      <c r="D22" s="111">
        <f>SUMIF('Current Income Tax Expense'!$K$4:$K$11,'Results Summary (SCH M)'!$B22,'Current Income Tax Expense'!F$4:F$11)</f>
        <v>0</v>
      </c>
      <c r="E22" s="111">
        <f>SUMIF('Current Income Tax Expense'!$K$4:$K$11,$B22,'Current Income Tax Expense'!G$4:G$11)</f>
        <v>0</v>
      </c>
      <c r="F22" s="41">
        <f t="shared" si="5"/>
        <v>0</v>
      </c>
      <c r="G22" s="111">
        <f>SUMIF('Current Income Tax Expense'!$K$4:$K$11,'Results Summary (SCH M)'!$B22,'Current Income Tax Expense'!I$4:I$11)</f>
        <v>0</v>
      </c>
      <c r="H22" s="41">
        <f t="shared" si="6"/>
        <v>0</v>
      </c>
      <c r="I22" s="111">
        <f>SUMIF('Current Income Tax Expense'!$K$4:$K$11,'Results Summary (SCH M)'!$B22,'Current Income Tax Expense'!O$4:O$11)</f>
        <v>0</v>
      </c>
    </row>
    <row r="23" spans="1:9" ht="12.75" customHeight="1">
      <c r="A23" s="528"/>
      <c r="B23" s="110" t="s">
        <v>20</v>
      </c>
      <c r="C23" s="453" t="str">
        <f t="shared" si="4"/>
        <v>SCHMAPSNPD</v>
      </c>
      <c r="D23" s="111">
        <f>SUMIF('Current Income Tax Expense'!$K$4:$K$11,'Results Summary (SCH M)'!$B23,'Current Income Tax Expense'!F$4:F$11)</f>
        <v>0</v>
      </c>
      <c r="E23" s="111">
        <f>SUMIF('Current Income Tax Expense'!$K$4:$K$11,$B23,'Current Income Tax Expense'!G$4:G$11)</f>
        <v>0</v>
      </c>
      <c r="F23" s="41">
        <f t="shared" si="5"/>
        <v>0</v>
      </c>
      <c r="G23" s="111">
        <f>SUMIF('Current Income Tax Expense'!$K$4:$K$11,'Results Summary (SCH M)'!$B23,'Current Income Tax Expense'!I$4:I$11)</f>
        <v>0</v>
      </c>
      <c r="H23" s="41">
        <f t="shared" si="6"/>
        <v>0</v>
      </c>
      <c r="I23" s="111">
        <f>SUMIF('Current Income Tax Expense'!$K$4:$K$11,'Results Summary (SCH M)'!$B23,'Current Income Tax Expense'!O$4:O$11)</f>
        <v>0</v>
      </c>
    </row>
    <row r="24" spans="1:9" ht="12.75" customHeight="1">
      <c r="A24" s="528"/>
      <c r="B24" s="112" t="s">
        <v>10</v>
      </c>
      <c r="C24" s="453" t="str">
        <f t="shared" si="4"/>
        <v>SCHMAPSO</v>
      </c>
      <c r="D24" s="111">
        <f>SUMIF('Current Income Tax Expense'!$K$4:$K$11,'Results Summary (SCH M)'!$B24,'Current Income Tax Expense'!F$4:F$11)</f>
        <v>1246622.103193142</v>
      </c>
      <c r="E24" s="111">
        <f>SUMIF('Current Income Tax Expense'!$K$4:$K$11,$B24,'Current Income Tax Expense'!G$4:G$11)</f>
        <v>0</v>
      </c>
      <c r="F24" s="41">
        <f t="shared" si="5"/>
        <v>1246622.103193142</v>
      </c>
      <c r="G24" s="111">
        <f>SUMIF('Current Income Tax Expense'!$K$4:$K$11,'Results Summary (SCH M)'!$B24,'Current Income Tax Expense'!I$4:I$11)</f>
        <v>0</v>
      </c>
      <c r="H24" s="41">
        <f t="shared" si="6"/>
        <v>1246622.103193142</v>
      </c>
      <c r="I24" s="111">
        <f>SUMIF('Current Income Tax Expense'!$K$4:$K$11,'Results Summary (SCH M)'!$B24,'Current Income Tax Expense'!O$4:O$11)</f>
        <v>88318</v>
      </c>
    </row>
    <row r="25" spans="1:9" ht="12.75" customHeight="1">
      <c r="A25" s="528"/>
      <c r="B25" s="110" t="s">
        <v>31</v>
      </c>
      <c r="C25" s="453" t="str">
        <f t="shared" si="4"/>
        <v>SCHMAPTAXDEPR</v>
      </c>
      <c r="D25" s="111">
        <f>SUMIF('Current Income Tax Expense'!$K$4:$K$11,'Results Summary (SCH M)'!$B25,'Current Income Tax Expense'!F$4:F$11)</f>
        <v>0</v>
      </c>
      <c r="E25" s="111">
        <f>SUMIF('Current Income Tax Expense'!$K$4:$K$11,$B25,'Current Income Tax Expense'!G$4:G$11)</f>
        <v>0</v>
      </c>
      <c r="F25" s="41">
        <f t="shared" si="5"/>
        <v>0</v>
      </c>
      <c r="G25" s="111">
        <f>SUMIF('Current Income Tax Expense'!$K$4:$K$11,'Results Summary (SCH M)'!$B25,'Current Income Tax Expense'!I$4:I$11)</f>
        <v>0</v>
      </c>
      <c r="H25" s="41">
        <f t="shared" si="6"/>
        <v>0</v>
      </c>
      <c r="I25" s="111">
        <f>SUMIF('Current Income Tax Expense'!$K$4:$K$11,'Results Summary (SCH M)'!$B25,'Current Income Tax Expense'!O$4:O$11)</f>
        <v>0</v>
      </c>
    </row>
    <row r="26" spans="1:9" ht="12.75" customHeight="1">
      <c r="A26" s="529"/>
      <c r="B26" s="120" t="s">
        <v>29</v>
      </c>
      <c r="C26" s="457" t="str">
        <f t="shared" si="4"/>
        <v>SCHMAPTROJD</v>
      </c>
      <c r="D26" s="115">
        <f>SUMIF('Current Income Tax Expense'!$K$4:$K$11,'Results Summary (SCH M)'!$B26,'Current Income Tax Expense'!F$4:F$11)</f>
        <v>0</v>
      </c>
      <c r="E26" s="111">
        <f>SUMIF('Current Income Tax Expense'!$K$4:$K$11,$B26,'Current Income Tax Expense'!G$4:G$11)</f>
        <v>0</v>
      </c>
      <c r="F26" s="42">
        <f t="shared" si="5"/>
        <v>0</v>
      </c>
      <c r="G26" s="115">
        <f>SUMIF('Current Income Tax Expense'!$K$4:$K$11,'Results Summary (SCH M)'!$B26,'Current Income Tax Expense'!I$4:I$11)</f>
        <v>0</v>
      </c>
      <c r="H26" s="42">
        <f t="shared" si="6"/>
        <v>0</v>
      </c>
      <c r="I26" s="115">
        <f>SUMIF('Current Income Tax Expense'!$K$4:$K$11,'Results Summary (SCH M)'!$B26,'Current Income Tax Expense'!O$4:O$11)</f>
        <v>0</v>
      </c>
    </row>
    <row r="27" spans="1:9" ht="12.75" customHeight="1">
      <c r="A27" s="46"/>
      <c r="B27" s="47"/>
      <c r="C27" s="455"/>
      <c r="D27" s="21">
        <f t="shared" ref="D27:I27" si="7">SUBTOTAL(9,D3:D26)</f>
        <v>1354120.8461552237</v>
      </c>
      <c r="E27" s="21">
        <f t="shared" si="7"/>
        <v>0</v>
      </c>
      <c r="F27" s="21">
        <f t="shared" si="7"/>
        <v>1354120.8461552237</v>
      </c>
      <c r="G27" s="21">
        <f t="shared" si="7"/>
        <v>0</v>
      </c>
      <c r="H27" s="21">
        <f t="shared" si="7"/>
        <v>1354120.8461552237</v>
      </c>
      <c r="I27" s="21">
        <f t="shared" si="7"/>
        <v>95785</v>
      </c>
    </row>
    <row r="28" spans="1:9" ht="12.75" customHeight="1">
      <c r="A28" s="527" t="s">
        <v>213</v>
      </c>
      <c r="B28" s="10" t="s">
        <v>16</v>
      </c>
      <c r="C28" s="458" t="str">
        <f t="shared" ref="C28:C36" si="8">CONCATENATE("SCHMAT",B28)</f>
        <v>SCHMATCA</v>
      </c>
      <c r="D28" s="48">
        <f>SUMIF('Current Income Tax Expense'!$K$16:$K$116,'Results Summary (SCH M)'!$B28,'Current Income Tax Expense'!F$16:F$116)</f>
        <v>531501.55000000005</v>
      </c>
      <c r="E28" s="111">
        <f>SUMIF('Current Income Tax Expense'!$K$16:$K$116,'Results Summary (SCH M)'!$B28,'Current Income Tax Expense'!G$16:G$116)</f>
        <v>0</v>
      </c>
      <c r="F28" s="52">
        <f t="shared" ref="F28:F36" si="9">SUM(D28:E28)</f>
        <v>531501.55000000005</v>
      </c>
      <c r="G28" s="48">
        <f>SUMIF('Current Income Tax Expense'!$K$16:$K$116,'Results Summary (SCH M)'!$B28,'Current Income Tax Expense'!I$16:I$116)</f>
        <v>0</v>
      </c>
      <c r="H28" s="12">
        <f>SUM(F28:G28)</f>
        <v>531501.55000000005</v>
      </c>
      <c r="I28" s="48">
        <f>SUMIF('Current Income Tax Expense'!$K$16:$K$116,'Results Summary (SCH M)'!$B28,'Current Income Tax Expense'!O$16:O$116)</f>
        <v>0</v>
      </c>
    </row>
    <row r="29" spans="1:9" ht="12.75" customHeight="1">
      <c r="A29" s="528"/>
      <c r="B29" s="13" t="s">
        <v>46</v>
      </c>
      <c r="C29" s="459" t="str">
        <f t="shared" si="8"/>
        <v>SCHMATFERC</v>
      </c>
      <c r="D29" s="49">
        <f>SUMIF('Current Income Tax Expense'!$K$16:$K$116,'Results Summary (SCH M)'!$B29,'Current Income Tax Expense'!F$16:F$116)</f>
        <v>0</v>
      </c>
      <c r="E29" s="111">
        <f>SUMIF('Current Income Tax Expense'!$K$16:$K$116,'Results Summary (SCH M)'!$B29,'Current Income Tax Expense'!G$16:G$116)</f>
        <v>0</v>
      </c>
      <c r="F29" s="14">
        <f t="shared" si="9"/>
        <v>0</v>
      </c>
      <c r="G29" s="49">
        <f>SUMIF('Current Income Tax Expense'!$K$16:$K$116,'Results Summary (SCH M)'!$B29,'Current Income Tax Expense'!I$16:I$116)</f>
        <v>0</v>
      </c>
      <c r="H29" s="14">
        <f t="shared" ref="H29:H36" si="10">SUM(F29:G29)</f>
        <v>0</v>
      </c>
      <c r="I29" s="49">
        <f>SUMIF('Current Income Tax Expense'!$K$16:$K$116,'Results Summary (SCH M)'!$B29,'Current Income Tax Expense'!O$16:O$116)</f>
        <v>0</v>
      </c>
    </row>
    <row r="30" spans="1:9" ht="12.75" customHeight="1">
      <c r="A30" s="528"/>
      <c r="B30" s="15" t="s">
        <v>23</v>
      </c>
      <c r="C30" s="460" t="str">
        <f t="shared" si="8"/>
        <v>SCHMATIDU</v>
      </c>
      <c r="D30" s="49">
        <f>SUMIF('Current Income Tax Expense'!$K$16:$K$116,'Results Summary (SCH M)'!$B30,'Current Income Tax Expense'!F$16:F$116)</f>
        <v>1845510.1600000001</v>
      </c>
      <c r="E30" s="111">
        <f>SUMIF('Current Income Tax Expense'!$K$16:$K$116,'Results Summary (SCH M)'!$B30,'Current Income Tax Expense'!G$16:G$116)</f>
        <v>0</v>
      </c>
      <c r="F30" s="14">
        <f t="shared" si="9"/>
        <v>1845510.1600000001</v>
      </c>
      <c r="G30" s="49">
        <f>SUMIF('Current Income Tax Expense'!$K$16:$K$116,'Results Summary (SCH M)'!$B30,'Current Income Tax Expense'!I$16:I$116)</f>
        <v>0</v>
      </c>
      <c r="H30" s="14">
        <f t="shared" si="10"/>
        <v>1845510.1600000001</v>
      </c>
      <c r="I30" s="49">
        <f>SUMIF('Current Income Tax Expense'!$K$16:$K$116,'Results Summary (SCH M)'!$B30,'Current Income Tax Expense'!O$16:O$116)</f>
        <v>0</v>
      </c>
    </row>
    <row r="31" spans="1:9" ht="12.75" customHeight="1">
      <c r="A31" s="528"/>
      <c r="B31" s="110" t="s">
        <v>24</v>
      </c>
      <c r="C31" s="453" t="str">
        <f t="shared" si="8"/>
        <v>SCHMATOR</v>
      </c>
      <c r="D31" s="111">
        <f>SUMIF('Current Income Tax Expense'!$K$16:$K$116,'Results Summary (SCH M)'!$B31,'Current Income Tax Expense'!F$16:F$116)</f>
        <v>-1807932.5200000014</v>
      </c>
      <c r="E31" s="111">
        <f>SUMIF('Current Income Tax Expense'!$K$16:$K$116,'Results Summary (SCH M)'!$B31,'Current Income Tax Expense'!G$16:G$116)</f>
        <v>0</v>
      </c>
      <c r="F31" s="41">
        <f t="shared" si="9"/>
        <v>-1807932.5200000014</v>
      </c>
      <c r="G31" s="111">
        <f>SUMIF('Current Income Tax Expense'!$K$16:$K$116,'Results Summary (SCH M)'!$B31,'Current Income Tax Expense'!I$16:I$116)</f>
        <v>0</v>
      </c>
      <c r="H31" s="41">
        <f t="shared" si="10"/>
        <v>-1807932.5200000014</v>
      </c>
      <c r="I31" s="111">
        <f>SUMIF('Current Income Tax Expense'!$K$16:$K$116,'Results Summary (SCH M)'!$B31,'Current Income Tax Expense'!O$16:O$116)</f>
        <v>0</v>
      </c>
    </row>
    <row r="32" spans="1:9" ht="12.75" customHeight="1">
      <c r="A32" s="528"/>
      <c r="B32" s="112" t="s">
        <v>14</v>
      </c>
      <c r="C32" s="453" t="str">
        <f t="shared" si="8"/>
        <v>SCHMATOTHER</v>
      </c>
      <c r="D32" s="111">
        <f>SUMIF('Current Income Tax Expense'!$K$16:$K$116,'Results Summary (SCH M)'!$B32,'Current Income Tax Expense'!F$16:F$116)</f>
        <v>-54871313.920000017</v>
      </c>
      <c r="E32" s="111">
        <f>SUMIF('Current Income Tax Expense'!$K$16:$K$116,'Results Summary (SCH M)'!$B32,'Current Income Tax Expense'!G$16:G$116)</f>
        <v>0</v>
      </c>
      <c r="F32" s="41">
        <f t="shared" si="9"/>
        <v>-54871313.920000017</v>
      </c>
      <c r="G32" s="111">
        <f>SUMIF('Current Income Tax Expense'!$K$16:$K$116,'Results Summary (SCH M)'!$B32,'Current Income Tax Expense'!I$16:I$116)</f>
        <v>0</v>
      </c>
      <c r="H32" s="41">
        <f t="shared" si="10"/>
        <v>-54871313.920000017</v>
      </c>
      <c r="I32" s="111">
        <f>SUMIF('Current Income Tax Expense'!$K$16:$K$116,'Results Summary (SCH M)'!$B32,'Current Income Tax Expense'!O$16:O$116)</f>
        <v>0</v>
      </c>
    </row>
    <row r="33" spans="1:9" ht="12.75" customHeight="1">
      <c r="A33" s="528"/>
      <c r="B33" s="112" t="s">
        <v>22</v>
      </c>
      <c r="C33" s="453" t="str">
        <f t="shared" si="8"/>
        <v>SCHMATUT</v>
      </c>
      <c r="D33" s="111">
        <f>SUMIF('Current Income Tax Expense'!$K$16:$K$116,'Results Summary (SCH M)'!$B33,'Current Income Tax Expense'!F$16:F$116)</f>
        <v>-1188365.7000000011</v>
      </c>
      <c r="E33" s="111">
        <f>SUMIF('Current Income Tax Expense'!$K$16:$K$116,'Results Summary (SCH M)'!$B33,'Current Income Tax Expense'!G$16:G$116)</f>
        <v>0</v>
      </c>
      <c r="F33" s="41">
        <f t="shared" si="9"/>
        <v>-1188365.7000000011</v>
      </c>
      <c r="G33" s="111">
        <f>SUMIF('Current Income Tax Expense'!$K$16:$K$116,'Results Summary (SCH M)'!$B33,'Current Income Tax Expense'!I$16:I$116)</f>
        <v>0</v>
      </c>
      <c r="H33" s="41">
        <f t="shared" si="10"/>
        <v>-1188365.7000000011</v>
      </c>
      <c r="I33" s="111">
        <f>SUMIF('Current Income Tax Expense'!$K$16:$K$116,'Results Summary (SCH M)'!$B33,'Current Income Tax Expense'!O$16:O$116)</f>
        <v>0</v>
      </c>
    </row>
    <row r="34" spans="1:9" ht="12.75" customHeight="1">
      <c r="A34" s="528"/>
      <c r="B34" s="110" t="s">
        <v>21</v>
      </c>
      <c r="C34" s="453" t="str">
        <f t="shared" si="8"/>
        <v>SCHMATWA</v>
      </c>
      <c r="D34" s="111">
        <f>SUMIF('Current Income Tax Expense'!$K$16:$K$116,'Results Summary (SCH M)'!$B34,'Current Income Tax Expense'!F$16:F$116)</f>
        <v>5813093.9299999997</v>
      </c>
      <c r="E34" s="111">
        <f>SUMIF('Current Income Tax Expense'!$K$16:$K$116,'Results Summary (SCH M)'!$B34,'Current Income Tax Expense'!G$16:G$116)</f>
        <v>0</v>
      </c>
      <c r="F34" s="41">
        <f t="shared" si="9"/>
        <v>5813093.9299999997</v>
      </c>
      <c r="G34" s="111">
        <f>SUMIF('Current Income Tax Expense'!$K$16:$K$116,'Results Summary (SCH M)'!$B34,'Current Income Tax Expense'!I$16:I$116)</f>
        <v>0</v>
      </c>
      <c r="H34" s="41">
        <f t="shared" si="10"/>
        <v>5813093.9299999997</v>
      </c>
      <c r="I34" s="111">
        <f>SUMIF('Current Income Tax Expense'!$K$16:$K$116,'Results Summary (SCH M)'!$B34,'Current Income Tax Expense'!O$16:O$116)</f>
        <v>5813094</v>
      </c>
    </row>
    <row r="35" spans="1:9" ht="12.75" customHeight="1">
      <c r="A35" s="528"/>
      <c r="B35" s="110" t="s">
        <v>26</v>
      </c>
      <c r="C35" s="453" t="str">
        <f t="shared" si="8"/>
        <v>SCHMATWYP</v>
      </c>
      <c r="D35" s="111">
        <f>SUMIF('Current Income Tax Expense'!$K$16:$K$116,'Results Summary (SCH M)'!$B35,'Current Income Tax Expense'!F$16:F$116)</f>
        <v>2955937.6900000046</v>
      </c>
      <c r="E35" s="111">
        <f>SUMIF('Current Income Tax Expense'!$K$16:$K$116,'Results Summary (SCH M)'!$B35,'Current Income Tax Expense'!G$16:G$116)</f>
        <v>0</v>
      </c>
      <c r="F35" s="41">
        <f t="shared" si="9"/>
        <v>2955937.6900000046</v>
      </c>
      <c r="G35" s="111">
        <f>SUMIF('Current Income Tax Expense'!$K$16:$K$116,'Results Summary (SCH M)'!$B35,'Current Income Tax Expense'!I$16:I$116)</f>
        <v>0</v>
      </c>
      <c r="H35" s="41">
        <f t="shared" si="10"/>
        <v>2955937.6900000046</v>
      </c>
      <c r="I35" s="111">
        <f>SUMIF('Current Income Tax Expense'!$K$16:$K$116,'Results Summary (SCH M)'!$B35,'Current Income Tax Expense'!O$16:O$116)</f>
        <v>0</v>
      </c>
    </row>
    <row r="36" spans="1:9" ht="12.75" customHeight="1">
      <c r="A36" s="528"/>
      <c r="B36" s="113" t="s">
        <v>47</v>
      </c>
      <c r="C36" s="454" t="str">
        <f t="shared" si="8"/>
        <v>SCHMATWYU</v>
      </c>
      <c r="D36" s="115">
        <f>SUMIF('Current Income Tax Expense'!$K$16:$K$116,'Results Summary (SCH M)'!$B36,'Current Income Tax Expense'!F$16:F$116)</f>
        <v>0</v>
      </c>
      <c r="E36" s="114">
        <f>SUMIF('Current Income Tax Expense'!$K$16:$K$116,'Results Summary (SCH M)'!$B36,'Current Income Tax Expense'!G$16:G$116)</f>
        <v>0</v>
      </c>
      <c r="F36" s="42">
        <f t="shared" si="9"/>
        <v>0</v>
      </c>
      <c r="G36" s="115">
        <f>SUMIF('Current Income Tax Expense'!$K$16:$K$116,'Results Summary (SCH M)'!$B36,'Current Income Tax Expense'!I$16:I$116)</f>
        <v>0</v>
      </c>
      <c r="H36" s="42">
        <f t="shared" si="10"/>
        <v>0</v>
      </c>
      <c r="I36" s="115">
        <f>SUMIF('Current Income Tax Expense'!$K$16:$K$116,'Results Summary (SCH M)'!$B36,'Current Income Tax Expense'!O$16:O$116)</f>
        <v>0</v>
      </c>
    </row>
    <row r="37" spans="1:9" ht="12.75" customHeight="1">
      <c r="A37" s="528"/>
      <c r="B37" s="47"/>
      <c r="C37" s="455"/>
      <c r="D37" s="59">
        <f t="shared" ref="D37:I37" si="11">SUBTOTAL(9,D28:D36)</f>
        <v>-46721568.810000017</v>
      </c>
      <c r="E37" s="520">
        <f t="shared" si="11"/>
        <v>0</v>
      </c>
      <c r="F37" s="59">
        <f t="shared" si="11"/>
        <v>-46721568.810000017</v>
      </c>
      <c r="G37" s="59">
        <f t="shared" si="11"/>
        <v>0</v>
      </c>
      <c r="H37" s="59">
        <f t="shared" si="11"/>
        <v>-46721568.810000017</v>
      </c>
      <c r="I37" s="59">
        <f t="shared" si="11"/>
        <v>5813094</v>
      </c>
    </row>
    <row r="38" spans="1:9" ht="12.75" customHeight="1">
      <c r="A38" s="528"/>
      <c r="B38" s="117" t="s">
        <v>38</v>
      </c>
      <c r="C38" s="456" t="str">
        <f t="shared" ref="C38:C51" si="12">CONCATENATE("SCHMAT",B38)</f>
        <v>SCHMATBADDEBT</v>
      </c>
      <c r="D38" s="118">
        <f>SUMIF('Current Income Tax Expense'!$K$16:$K$116,'Results Summary (SCH M)'!$B38,'Current Income Tax Expense'!F$16:F$116)</f>
        <v>941978.31999999983</v>
      </c>
      <c r="E38" s="111">
        <f>SUMIF('Current Income Tax Expense'!$K$16:$K$116,'Results Summary (SCH M)'!$B38,'Current Income Tax Expense'!G$16:G$116)</f>
        <v>0</v>
      </c>
      <c r="F38" s="54">
        <f t="shared" ref="F38:F51" si="13">SUM(D38:E38)</f>
        <v>941978.31999999983</v>
      </c>
      <c r="G38" s="118">
        <f>SUMIF('Current Income Tax Expense'!$K$16:$K$116,'Results Summary (SCH M)'!$B38,'Current Income Tax Expense'!I$16:I$116)</f>
        <v>0</v>
      </c>
      <c r="H38" s="56">
        <f t="shared" ref="H38:H51" si="14">SUM(F38:G38)</f>
        <v>941978.31999999983</v>
      </c>
      <c r="I38" s="118">
        <f>SUMIF('Current Income Tax Expense'!$K$16:$K$116,'Results Summary (SCH M)'!$B38,'Current Income Tax Expense'!O$16:O$116)</f>
        <v>128366</v>
      </c>
    </row>
    <row r="39" spans="1:9" ht="12.75" customHeight="1">
      <c r="A39" s="528"/>
      <c r="B39" s="112" t="s">
        <v>19</v>
      </c>
      <c r="C39" s="453" t="str">
        <f t="shared" si="12"/>
        <v>SCHMATCIAC</v>
      </c>
      <c r="D39" s="111">
        <f>SUMIF('Current Income Tax Expense'!$K$16:$K$116,'Results Summary (SCH M)'!$B39,'Current Income Tax Expense'!F$16:F$116)</f>
        <v>85818360.5</v>
      </c>
      <c r="E39" s="111">
        <f>SUMIF('Current Income Tax Expense'!$K$16:$K$116,'Results Summary (SCH M)'!$B39,'Current Income Tax Expense'!G$16:G$116)</f>
        <v>0</v>
      </c>
      <c r="F39" s="41">
        <f t="shared" si="13"/>
        <v>85818360.5</v>
      </c>
      <c r="G39" s="111">
        <f>SUMIF('Current Income Tax Expense'!$K$16:$K$116,'Results Summary (SCH M)'!$B39,'Current Income Tax Expense'!I$16:I$116)</f>
        <v>-16207636</v>
      </c>
      <c r="H39" s="41">
        <f t="shared" si="14"/>
        <v>69610724.5</v>
      </c>
      <c r="I39" s="111">
        <f>SUMIF('Current Income Tax Expense'!$K$16:$K$116,'Results Summary (SCH M)'!$B39,'Current Income Tax Expense'!O$16:O$116)</f>
        <v>4360435</v>
      </c>
    </row>
    <row r="40" spans="1:9" ht="12.75" customHeight="1">
      <c r="A40" s="528"/>
      <c r="B40" s="110" t="s">
        <v>39</v>
      </c>
      <c r="C40" s="453" t="str">
        <f t="shared" si="12"/>
        <v>SCHMATCN</v>
      </c>
      <c r="D40" s="111">
        <f>SUMIF('Current Income Tax Expense'!$K$16:$K$116,'Results Summary (SCH M)'!$B40,'Current Income Tax Expense'!F$16:F$116)</f>
        <v>0</v>
      </c>
      <c r="E40" s="111">
        <f>SUMIF('Current Income Tax Expense'!$K$16:$K$116,'Results Summary (SCH M)'!$B40,'Current Income Tax Expense'!G$16:G$116)</f>
        <v>0</v>
      </c>
      <c r="F40" s="41">
        <f t="shared" si="13"/>
        <v>0</v>
      </c>
      <c r="G40" s="111">
        <f>SUMIF('Current Income Tax Expense'!$K$16:$K$116,'Results Summary (SCH M)'!$B40,'Current Income Tax Expense'!I$16:I$116)</f>
        <v>0</v>
      </c>
      <c r="H40" s="41">
        <f t="shared" si="14"/>
        <v>0</v>
      </c>
      <c r="I40" s="111">
        <f>SUMIF('Current Income Tax Expense'!$K$16:$K$116,'Results Summary (SCH M)'!$B40,'Current Income Tax Expense'!O$16:O$116)</f>
        <v>0</v>
      </c>
    </row>
    <row r="41" spans="1:9" ht="12.75" customHeight="1">
      <c r="A41" s="528"/>
      <c r="B41" s="110" t="s">
        <v>34</v>
      </c>
      <c r="C41" s="453" t="str">
        <f t="shared" si="12"/>
        <v>SCHMATGPS</v>
      </c>
      <c r="D41" s="111">
        <f>SUMIF('Current Income Tax Expense'!$K$16:$K$116,'Results Summary (SCH M)'!$B41,'Current Income Tax Expense'!F$16:F$116)</f>
        <v>-2297298.5099999998</v>
      </c>
      <c r="E41" s="111">
        <f>SUMIF('Current Income Tax Expense'!$K$16:$K$116,'Results Summary (SCH M)'!$B41,'Current Income Tax Expense'!G$16:G$116)</f>
        <v>0</v>
      </c>
      <c r="F41" s="41">
        <f t="shared" si="13"/>
        <v>-2297298.5099999998</v>
      </c>
      <c r="G41" s="111">
        <f>SUMIF('Current Income Tax Expense'!$K$16:$K$116,'Results Summary (SCH M)'!$B41,'Current Income Tax Expense'!I$16:I$116)</f>
        <v>0</v>
      </c>
      <c r="H41" s="41">
        <f t="shared" si="14"/>
        <v>-2297298.5099999998</v>
      </c>
      <c r="I41" s="111">
        <f>SUMIF('Current Income Tax Expense'!$K$16:$K$116,'Results Summary (SCH M)'!$B41,'Current Income Tax Expense'!O$16:O$116)</f>
        <v>-162754</v>
      </c>
    </row>
    <row r="42" spans="1:9" ht="12.75" customHeight="1">
      <c r="A42" s="528"/>
      <c r="B42" s="112" t="s">
        <v>272</v>
      </c>
      <c r="C42" s="453" t="str">
        <f t="shared" si="12"/>
        <v>SCHMATNREG</v>
      </c>
      <c r="D42" s="111">
        <f>SUMIF('Current Income Tax Expense'!$K$16:$K$116,'Results Summary (SCH M)'!$B42,'Current Income Tax Expense'!F$16:F$116)</f>
        <v>16003649.590000043</v>
      </c>
      <c r="E42" s="111">
        <f>SUMIF('Current Income Tax Expense'!$K$16:$K$116,'Results Summary (SCH M)'!$B42,'Current Income Tax Expense'!G$16:G$116)</f>
        <v>0</v>
      </c>
      <c r="F42" s="41">
        <f t="shared" si="13"/>
        <v>16003649.590000043</v>
      </c>
      <c r="G42" s="111">
        <f>SUMIF('Current Income Tax Expense'!$K$16:$K$116,'Results Summary (SCH M)'!$B42,'Current Income Tax Expense'!I$16:I$116)</f>
        <v>0</v>
      </c>
      <c r="H42" s="41">
        <f t="shared" si="14"/>
        <v>16003649.590000043</v>
      </c>
      <c r="I42" s="111">
        <f>SUMIF('Current Income Tax Expense'!$K$16:$K$116,'Results Summary (SCH M)'!$B42,'Current Income Tax Expense'!O$16:O$116)</f>
        <v>0</v>
      </c>
    </row>
    <row r="43" spans="1:9" ht="12.75" customHeight="1">
      <c r="A43" s="528"/>
      <c r="B43" s="112" t="s">
        <v>11</v>
      </c>
      <c r="C43" s="453" t="str">
        <f t="shared" si="12"/>
        <v>SCHMATSCHMDEXP</v>
      </c>
      <c r="D43" s="111">
        <f>SUMIF('Current Income Tax Expense'!$K$16:$K$116,'Results Summary (SCH M)'!$B43,'Current Income Tax Expense'!F$16:F$116)</f>
        <v>1059882091.7</v>
      </c>
      <c r="E43" s="111">
        <f>SUMIF('Current Income Tax Expense'!$K$16:$K$116,'Results Summary (SCH M)'!$B43,'Current Income Tax Expense'!G$16:G$116)</f>
        <v>0</v>
      </c>
      <c r="F43" s="41">
        <f t="shared" si="13"/>
        <v>1059882091.7</v>
      </c>
      <c r="G43" s="111">
        <f>SUMIF('Current Income Tax Expense'!$K$16:$K$116,'Results Summary (SCH M)'!$B43,'Current Income Tax Expense'!I$16:I$116)</f>
        <v>123857148</v>
      </c>
      <c r="H43" s="41">
        <f t="shared" si="14"/>
        <v>1183739239.7</v>
      </c>
      <c r="I43" s="111">
        <f>SUMIF('Current Income Tax Expense'!$K$16:$K$116,'Results Summary (SCH M)'!$B43,'Current Income Tax Expense'!O$16:O$116)</f>
        <v>82223777</v>
      </c>
    </row>
    <row r="44" spans="1:9" ht="12.75" customHeight="1">
      <c r="A44" s="528"/>
      <c r="B44" s="112" t="s">
        <v>13</v>
      </c>
      <c r="C44" s="453" t="str">
        <f t="shared" si="12"/>
        <v>SCHMATSE</v>
      </c>
      <c r="D44" s="111">
        <f>SUMIF('Current Income Tax Expense'!$K$16:$K$116,'Results Summary (SCH M)'!$B44,'Current Income Tax Expense'!F$16:F$116)</f>
        <v>0</v>
      </c>
      <c r="E44" s="111">
        <f>SUMIF('Current Income Tax Expense'!$K$16:$K$116,'Results Summary (SCH M)'!$B44,'Current Income Tax Expense'!G$16:G$116)</f>
        <v>0</v>
      </c>
      <c r="F44" s="41">
        <f t="shared" si="13"/>
        <v>0</v>
      </c>
      <c r="G44" s="111">
        <f>SUMIF('Current Income Tax Expense'!$K$16:$K$116,'Results Summary (SCH M)'!$B44,'Current Income Tax Expense'!I$16:I$116)</f>
        <v>0</v>
      </c>
      <c r="H44" s="41">
        <f t="shared" si="14"/>
        <v>0</v>
      </c>
      <c r="I44" s="111">
        <f>SUMIF('Current Income Tax Expense'!$K$16:$K$116,'Results Summary (SCH M)'!$B44,'Current Income Tax Expense'!O$16:O$116)</f>
        <v>0</v>
      </c>
    </row>
    <row r="45" spans="1:9" ht="12.75" customHeight="1">
      <c r="A45" s="528"/>
      <c r="B45" s="110" t="s">
        <v>18</v>
      </c>
      <c r="C45" s="453" t="str">
        <f t="shared" si="12"/>
        <v>SCHMATSG</v>
      </c>
      <c r="D45" s="111">
        <f>SUMIF('Current Income Tax Expense'!$K$16:$K$116,'Results Summary (SCH M)'!$B45,'Current Income Tax Expense'!F$16:F$116)</f>
        <v>-6240755.4699999997</v>
      </c>
      <c r="E45" s="111">
        <f>SUMIF('Current Income Tax Expense'!$K$16:$K$116,'Results Summary (SCH M)'!$B45,'Current Income Tax Expense'!G$16:G$116)</f>
        <v>0</v>
      </c>
      <c r="F45" s="41">
        <f t="shared" si="13"/>
        <v>-6240755.4699999997</v>
      </c>
      <c r="G45" s="111">
        <f>SUMIF('Current Income Tax Expense'!$K$16:$K$116,'Results Summary (SCH M)'!$B45,'Current Income Tax Expense'!I$16:I$116)</f>
        <v>2870390</v>
      </c>
      <c r="H45" s="41">
        <f t="shared" si="14"/>
        <v>-3370365.4699999997</v>
      </c>
      <c r="I45" s="111">
        <f>SUMIF('Current Income Tax Expense'!$K$16:$K$116,'Results Summary (SCH M)'!$B45,'Current Income Tax Expense'!O$16:O$116)</f>
        <v>-268914</v>
      </c>
    </row>
    <row r="46" spans="1:9" ht="12.75" customHeight="1">
      <c r="A46" s="528"/>
      <c r="B46" s="112" t="s">
        <v>25</v>
      </c>
      <c r="C46" s="453" t="str">
        <f t="shared" si="12"/>
        <v>SCHMATSGCT</v>
      </c>
      <c r="D46" s="111">
        <f>SUMIF('Current Income Tax Expense'!$K$16:$K$116,'Results Summary (SCH M)'!$B46,'Current Income Tax Expense'!F$16:F$116)</f>
        <v>0</v>
      </c>
      <c r="E46" s="111">
        <f>SUMIF('Current Income Tax Expense'!$K$16:$K$116,'Results Summary (SCH M)'!$B46,'Current Income Tax Expense'!G$16:G$116)</f>
        <v>0</v>
      </c>
      <c r="F46" s="41">
        <f t="shared" si="13"/>
        <v>0</v>
      </c>
      <c r="G46" s="111">
        <f>SUMIF('Current Income Tax Expense'!$K$16:$K$116,'Results Summary (SCH M)'!$B46,'Current Income Tax Expense'!I$16:I$116)</f>
        <v>0</v>
      </c>
      <c r="H46" s="41">
        <f t="shared" si="14"/>
        <v>0</v>
      </c>
      <c r="I46" s="111">
        <f>SUMIF('Current Income Tax Expense'!$K$16:$K$116,'Results Summary (SCH M)'!$B46,'Current Income Tax Expense'!O$16:O$116)</f>
        <v>0</v>
      </c>
    </row>
    <row r="47" spans="1:9" ht="12.75" customHeight="1">
      <c r="A47" s="528"/>
      <c r="B47" s="112" t="s">
        <v>15</v>
      </c>
      <c r="C47" s="453" t="str">
        <f t="shared" si="12"/>
        <v>SCHMATSNP</v>
      </c>
      <c r="D47" s="111">
        <f>SUMIF('Current Income Tax Expense'!$K$16:$K$116,'Results Summary (SCH M)'!$B47,'Current Income Tax Expense'!F$16:F$116)</f>
        <v>175944640.53467301</v>
      </c>
      <c r="E47" s="111">
        <f>SUMIF('Current Income Tax Expense'!$K$16:$K$116,'Results Summary (SCH M)'!$B47,'Current Income Tax Expense'!G$16:G$116)</f>
        <v>0</v>
      </c>
      <c r="F47" s="41">
        <f t="shared" si="13"/>
        <v>175944640.53467301</v>
      </c>
      <c r="G47" s="111">
        <f>SUMIF('Current Income Tax Expense'!$K$16:$K$116,'Results Summary (SCH M)'!$B47,'Current Income Tax Expense'!I$16:I$116)</f>
        <v>37819649</v>
      </c>
      <c r="H47" s="41">
        <f t="shared" si="14"/>
        <v>213764289.53467301</v>
      </c>
      <c r="I47" s="111">
        <f>SUMIF('Current Income Tax Expense'!$K$16:$K$116,'Results Summary (SCH M)'!$B47,'Current Income Tax Expense'!O$16:O$116)</f>
        <v>14715843</v>
      </c>
    </row>
    <row r="48" spans="1:9" ht="12.75" customHeight="1">
      <c r="A48" s="528"/>
      <c r="B48" s="110" t="s">
        <v>20</v>
      </c>
      <c r="C48" s="453" t="str">
        <f t="shared" si="12"/>
        <v>SCHMATSNPD</v>
      </c>
      <c r="D48" s="111">
        <f>SUMIF('Current Income Tax Expense'!$K$16:$K$116,'Results Summary (SCH M)'!$B48,'Current Income Tax Expense'!F$16:F$116)</f>
        <v>0</v>
      </c>
      <c r="E48" s="111">
        <f>SUMIF('Current Income Tax Expense'!$K$16:$K$116,'Results Summary (SCH M)'!$B48,'Current Income Tax Expense'!G$16:G$116)</f>
        <v>0</v>
      </c>
      <c r="F48" s="41">
        <f t="shared" si="13"/>
        <v>0</v>
      </c>
      <c r="G48" s="111">
        <f>SUMIF('Current Income Tax Expense'!$K$16:$K$116,'Results Summary (SCH M)'!$B48,'Current Income Tax Expense'!I$16:I$116)</f>
        <v>0</v>
      </c>
      <c r="H48" s="41">
        <f t="shared" si="14"/>
        <v>0</v>
      </c>
      <c r="I48" s="111">
        <f>SUMIF('Current Income Tax Expense'!$K$16:$K$116,'Results Summary (SCH M)'!$B48,'Current Income Tax Expense'!O$16:O$116)</f>
        <v>0</v>
      </c>
    </row>
    <row r="49" spans="1:12" ht="12.75" customHeight="1">
      <c r="A49" s="528"/>
      <c r="B49" s="112" t="s">
        <v>10</v>
      </c>
      <c r="C49" s="453" t="str">
        <f t="shared" si="12"/>
        <v>SCHMATSO</v>
      </c>
      <c r="D49" s="111">
        <f>SUMIF('Current Income Tax Expense'!$K$16:$K$116,'Results Summary (SCH M)'!$B49,'Current Income Tax Expense'!F$16:F$116)</f>
        <v>-19557735.990568656</v>
      </c>
      <c r="E49" s="111">
        <f>SUMIF('Current Income Tax Expense'!$K$16:$K$116,'Results Summary (SCH M)'!$B49,'Current Income Tax Expense'!G$16:G$116)</f>
        <v>0</v>
      </c>
      <c r="F49" s="41">
        <f t="shared" si="13"/>
        <v>-19557735.990568656</v>
      </c>
      <c r="G49" s="111">
        <f>SUMIF('Current Income Tax Expense'!$K$16:$K$116,'Results Summary (SCH M)'!$B49,'Current Income Tax Expense'!I$16:I$116)</f>
        <v>364674</v>
      </c>
      <c r="H49" s="41">
        <f t="shared" si="14"/>
        <v>-19193061.990568656</v>
      </c>
      <c r="I49" s="111">
        <f>SUMIF('Current Income Tax Expense'!$K$16:$K$116,'Results Summary (SCH M)'!$B49,'Current Income Tax Expense'!O$16:O$116)</f>
        <v>-1359747</v>
      </c>
    </row>
    <row r="50" spans="1:12" ht="12.75" customHeight="1">
      <c r="A50" s="528"/>
      <c r="B50" s="110" t="s">
        <v>31</v>
      </c>
      <c r="C50" s="453" t="str">
        <f t="shared" si="12"/>
        <v>SCHMATTAXDEPR</v>
      </c>
      <c r="D50" s="111">
        <f>SUMIF('Current Income Tax Expense'!$K$16:$K$116,'Results Summary (SCH M)'!$B50,'Current Income Tax Expense'!F$16:F$116)</f>
        <v>0</v>
      </c>
      <c r="E50" s="111">
        <f>SUMIF('Current Income Tax Expense'!$K$16:$K$116,'Results Summary (SCH M)'!$B50,'Current Income Tax Expense'!G$16:G$116)</f>
        <v>0</v>
      </c>
      <c r="F50" s="41">
        <f t="shared" si="13"/>
        <v>0</v>
      </c>
      <c r="G50" s="111">
        <f>SUMIF('Current Income Tax Expense'!$K$16:$K$116,'Results Summary (SCH M)'!$B50,'Current Income Tax Expense'!I$16:I$116)</f>
        <v>0</v>
      </c>
      <c r="H50" s="41">
        <f t="shared" si="14"/>
        <v>0</v>
      </c>
      <c r="I50" s="111">
        <f>SUMIF('Current Income Tax Expense'!$K$16:$K$116,'Results Summary (SCH M)'!$B50,'Current Income Tax Expense'!O$16:O$116)</f>
        <v>0</v>
      </c>
    </row>
    <row r="51" spans="1:12" ht="12.75" customHeight="1">
      <c r="A51" s="529"/>
      <c r="B51" s="120" t="s">
        <v>29</v>
      </c>
      <c r="C51" s="457" t="str">
        <f t="shared" si="12"/>
        <v>SCHMATTROJD</v>
      </c>
      <c r="D51" s="115">
        <f>SUMIF('Current Income Tax Expense'!$K$16:$K$116,'Results Summary (SCH M)'!$B51,'Current Income Tax Expense'!F$16:F$116)</f>
        <v>0</v>
      </c>
      <c r="E51" s="111">
        <f>SUMIF('Current Income Tax Expense'!$K$16:$K$116,'Results Summary (SCH M)'!$B51,'Current Income Tax Expense'!G$16:G$116)</f>
        <v>0</v>
      </c>
      <c r="F51" s="42">
        <f t="shared" si="13"/>
        <v>0</v>
      </c>
      <c r="G51" s="115">
        <f>SUMIF('Current Income Tax Expense'!$K$16:$K$116,'Results Summary (SCH M)'!$B51,'Current Income Tax Expense'!I$16:I$116)</f>
        <v>0</v>
      </c>
      <c r="H51" s="42">
        <f t="shared" si="14"/>
        <v>0</v>
      </c>
      <c r="I51" s="115">
        <f>SUMIF('Current Income Tax Expense'!$K$16:$K$116,'Results Summary (SCH M)'!$B51,'Current Income Tax Expense'!O$16:O$116)</f>
        <v>0</v>
      </c>
    </row>
    <row r="52" spans="1:12" ht="12.75" customHeight="1">
      <c r="A52" s="51"/>
      <c r="B52" s="47"/>
      <c r="C52" s="47"/>
      <c r="D52" s="60">
        <f t="shared" ref="D52:I52" si="15">SUBTOTAL(9,D28:D51)</f>
        <v>1263773361.8641043</v>
      </c>
      <c r="E52" s="60">
        <f t="shared" si="15"/>
        <v>0</v>
      </c>
      <c r="F52" s="60">
        <f t="shared" si="15"/>
        <v>1263773361.8641043</v>
      </c>
      <c r="G52" s="60">
        <f t="shared" si="15"/>
        <v>148704225</v>
      </c>
      <c r="H52" s="60">
        <f t="shared" si="15"/>
        <v>1412477586.8641043</v>
      </c>
      <c r="I52" s="60">
        <f t="shared" si="15"/>
        <v>105450100</v>
      </c>
    </row>
    <row r="53" spans="1:12" ht="12.75" customHeight="1">
      <c r="A53" s="46"/>
      <c r="B53" s="47"/>
      <c r="C53" s="47"/>
      <c r="D53" s="21">
        <f t="shared" ref="D53:I53" si="16">SUBTOTAL(9,D3:D52)</f>
        <v>1265127482.7102597</v>
      </c>
      <c r="E53" s="21">
        <f t="shared" si="16"/>
        <v>0</v>
      </c>
      <c r="F53" s="21">
        <f t="shared" si="16"/>
        <v>1265127482.7102597</v>
      </c>
      <c r="G53" s="21">
        <f t="shared" si="16"/>
        <v>148704225</v>
      </c>
      <c r="H53" s="21">
        <f t="shared" si="16"/>
        <v>1413831707.7102597</v>
      </c>
      <c r="I53" s="21">
        <f t="shared" si="16"/>
        <v>105545885</v>
      </c>
    </row>
    <row r="54" spans="1:12" ht="12.75" customHeight="1">
      <c r="A54" s="527" t="s">
        <v>214</v>
      </c>
      <c r="B54" s="10" t="s">
        <v>16</v>
      </c>
      <c r="C54" s="10" t="str">
        <f t="shared" ref="C54:C61" si="17">CONCATENATE("SCHMDP",B54)</f>
        <v>SCHMDPCA</v>
      </c>
      <c r="D54" s="48">
        <f>SUMIF('Current Income Tax Expense'!$K$12:$K$15,'Results Summary (SCH M)'!$B54,'Current Income Tax Expense'!F$12:F$15)</f>
        <v>0</v>
      </c>
      <c r="E54" s="49">
        <f>SUMIF('Current Income Tax Expense'!$K$12:$K$15,'Results Summary (SCH M)'!$B54,'Current Income Tax Expense'!G$12:G$15)</f>
        <v>0</v>
      </c>
      <c r="F54" s="52">
        <f t="shared" ref="F54:F62" si="18">SUM(D54:E54)</f>
        <v>0</v>
      </c>
      <c r="G54" s="48">
        <f>SUMIF('Current Income Tax Expense'!$K$12:$K$15,'Results Summary (SCH M)'!$B54,'Current Income Tax Expense'!I$12:I$15)</f>
        <v>0</v>
      </c>
      <c r="H54" s="12">
        <f>SUM(F54:G54)</f>
        <v>0</v>
      </c>
      <c r="I54" s="48">
        <f>SUMIF('Current Income Tax Expense'!$K$12:$K$15,'Results Summary (SCH M)'!$B54,'Current Income Tax Expense'!O$12:O$15)</f>
        <v>0</v>
      </c>
      <c r="L54" s="343"/>
    </row>
    <row r="55" spans="1:12" ht="12.75" customHeight="1">
      <c r="A55" s="528"/>
      <c r="B55" s="13" t="s">
        <v>46</v>
      </c>
      <c r="C55" s="13" t="str">
        <f t="shared" si="17"/>
        <v>SCHMDPFERC</v>
      </c>
      <c r="D55" s="49">
        <f>SUMIF('Current Income Tax Expense'!$K$12:$K$15,'Results Summary (SCH M)'!$B55,'Current Income Tax Expense'!F$12:F$15)</f>
        <v>0</v>
      </c>
      <c r="E55" s="49">
        <f>SUMIF('Current Income Tax Expense'!$K$12:$K$15,'Results Summary (SCH M)'!$B55,'Current Income Tax Expense'!G$12:G$15)</f>
        <v>0</v>
      </c>
      <c r="F55" s="14">
        <f t="shared" si="18"/>
        <v>0</v>
      </c>
      <c r="G55" s="49">
        <f>SUMIF('Current Income Tax Expense'!$K$12:$K$15,'Results Summary (SCH M)'!$B55,'Current Income Tax Expense'!I$12:I$15)</f>
        <v>0</v>
      </c>
      <c r="H55" s="14">
        <f t="shared" ref="H55:H62" si="19">SUM(F55:G55)</f>
        <v>0</v>
      </c>
      <c r="I55" s="49">
        <f>SUMIF('Current Income Tax Expense'!$K$12:$K$15,'Results Summary (SCH M)'!$B55,'Current Income Tax Expense'!O$12:O$15)</f>
        <v>0</v>
      </c>
      <c r="L55" s="343"/>
    </row>
    <row r="56" spans="1:12" ht="12.75" customHeight="1">
      <c r="A56" s="528"/>
      <c r="B56" s="15" t="s">
        <v>23</v>
      </c>
      <c r="C56" s="15" t="str">
        <f t="shared" si="17"/>
        <v>SCHMDPIDU</v>
      </c>
      <c r="D56" s="49">
        <f>SUMIF('Current Income Tax Expense'!$K$12:$K$15,'Results Summary (SCH M)'!$B56,'Current Income Tax Expense'!F$12:F$15)</f>
        <v>0</v>
      </c>
      <c r="E56" s="49">
        <f>SUMIF('Current Income Tax Expense'!$K$12:$K$15,'Results Summary (SCH M)'!$B56,'Current Income Tax Expense'!G$12:G$15)</f>
        <v>0</v>
      </c>
      <c r="F56" s="14">
        <f t="shared" si="18"/>
        <v>0</v>
      </c>
      <c r="G56" s="49">
        <f>SUMIF('Current Income Tax Expense'!$K$12:$K$15,'Results Summary (SCH M)'!$B56,'Current Income Tax Expense'!I$12:I$15)</f>
        <v>0</v>
      </c>
      <c r="H56" s="14">
        <f t="shared" si="19"/>
        <v>0</v>
      </c>
      <c r="I56" s="49">
        <f>SUMIF('Current Income Tax Expense'!$K$12:$K$15,'Results Summary (SCH M)'!$B56,'Current Income Tax Expense'!O$12:O$15)</f>
        <v>0</v>
      </c>
      <c r="L56" s="343"/>
    </row>
    <row r="57" spans="1:12" ht="12.75" customHeight="1">
      <c r="A57" s="528"/>
      <c r="B57" s="15" t="s">
        <v>24</v>
      </c>
      <c r="C57" s="15" t="str">
        <f t="shared" si="17"/>
        <v>SCHMDPOR</v>
      </c>
      <c r="D57" s="49">
        <f>SUMIF('Current Income Tax Expense'!$K$12:$K$15,'Results Summary (SCH M)'!$B57,'Current Income Tax Expense'!F$12:F$15)</f>
        <v>0</v>
      </c>
      <c r="E57" s="49">
        <f>SUMIF('Current Income Tax Expense'!$K$12:$K$15,'Results Summary (SCH M)'!$B57,'Current Income Tax Expense'!G$12:G$15)</f>
        <v>0</v>
      </c>
      <c r="F57" s="14">
        <f t="shared" si="18"/>
        <v>0</v>
      </c>
      <c r="G57" s="49">
        <f>SUMIF('Current Income Tax Expense'!$K$12:$K$15,'Results Summary (SCH M)'!$B57,'Current Income Tax Expense'!I$12:I$15)</f>
        <v>0</v>
      </c>
      <c r="H57" s="14">
        <f t="shared" si="19"/>
        <v>0</v>
      </c>
      <c r="I57" s="49">
        <f>SUMIF('Current Income Tax Expense'!$K$12:$K$15,'Results Summary (SCH M)'!$B57,'Current Income Tax Expense'!O$12:O$15)</f>
        <v>0</v>
      </c>
      <c r="L57" s="343"/>
    </row>
    <row r="58" spans="1:12" ht="12.75" customHeight="1">
      <c r="A58" s="528"/>
      <c r="B58" s="16" t="s">
        <v>14</v>
      </c>
      <c r="C58" s="460" t="str">
        <f t="shared" si="17"/>
        <v>SCHMDPOTHER</v>
      </c>
      <c r="D58" s="49">
        <f>SUMIF('Current Income Tax Expense'!$K$12:$K$15,'Results Summary (SCH M)'!$B58,'Current Income Tax Expense'!F$12:F$15)</f>
        <v>0</v>
      </c>
      <c r="E58" s="49">
        <f>SUMIF('Current Income Tax Expense'!$K$12:$K$15,'Results Summary (SCH M)'!$B58,'Current Income Tax Expense'!G$12:G$15)</f>
        <v>0</v>
      </c>
      <c r="F58" s="14">
        <f t="shared" si="18"/>
        <v>0</v>
      </c>
      <c r="G58" s="49">
        <f>SUMIF('Current Income Tax Expense'!$K$12:$K$15,'Results Summary (SCH M)'!$B58,'Current Income Tax Expense'!I$12:I$15)</f>
        <v>0</v>
      </c>
      <c r="H58" s="14">
        <f t="shared" si="19"/>
        <v>0</v>
      </c>
      <c r="I58" s="49">
        <f>SUMIF('Current Income Tax Expense'!$K$12:$K$15,'Results Summary (SCH M)'!$B58,'Current Income Tax Expense'!O$12:O$15)</f>
        <v>0</v>
      </c>
    </row>
    <row r="59" spans="1:12" ht="12.75" customHeight="1">
      <c r="A59" s="528"/>
      <c r="B59" s="16" t="s">
        <v>22</v>
      </c>
      <c r="C59" s="460" t="str">
        <f t="shared" si="17"/>
        <v>SCHMDPUT</v>
      </c>
      <c r="D59" s="49">
        <f>SUMIF('Current Income Tax Expense'!$K$12:$K$15,'Results Summary (SCH M)'!$B59,'Current Income Tax Expense'!F$12:F$15)</f>
        <v>0</v>
      </c>
      <c r="E59" s="49">
        <f>SUMIF('Current Income Tax Expense'!$K$12:$K$15,'Results Summary (SCH M)'!$B59,'Current Income Tax Expense'!G$12:G$15)</f>
        <v>0</v>
      </c>
      <c r="F59" s="14">
        <f t="shared" si="18"/>
        <v>0</v>
      </c>
      <c r="G59" s="49">
        <f>SUMIF('Current Income Tax Expense'!$K$12:$K$15,'Results Summary (SCH M)'!$B59,'Current Income Tax Expense'!I$12:I$15)</f>
        <v>0</v>
      </c>
      <c r="H59" s="14">
        <f t="shared" si="19"/>
        <v>0</v>
      </c>
      <c r="I59" s="49">
        <f>SUMIF('Current Income Tax Expense'!$K$12:$K$15,'Results Summary (SCH M)'!$B59,'Current Income Tax Expense'!O$12:O$15)</f>
        <v>0</v>
      </c>
    </row>
    <row r="60" spans="1:12" ht="12.75" customHeight="1">
      <c r="A60" s="528"/>
      <c r="B60" s="15" t="s">
        <v>21</v>
      </c>
      <c r="C60" s="460" t="str">
        <f t="shared" si="17"/>
        <v>SCHMDPWA</v>
      </c>
      <c r="D60" s="49">
        <f>SUMIF('Current Income Tax Expense'!$K$12:$K$15,'Results Summary (SCH M)'!$B60,'Current Income Tax Expense'!F$12:F$15)</f>
        <v>0</v>
      </c>
      <c r="E60" s="49">
        <f>SUMIF('Current Income Tax Expense'!$K$12:$K$15,'Results Summary (SCH M)'!$B60,'Current Income Tax Expense'!G$12:G$15)</f>
        <v>0</v>
      </c>
      <c r="F60" s="14">
        <f t="shared" si="18"/>
        <v>0</v>
      </c>
      <c r="G60" s="49">
        <f>SUMIF('Current Income Tax Expense'!$K$12:$K$15,'Results Summary (SCH M)'!$B60,'Current Income Tax Expense'!I$12:I$15)</f>
        <v>0</v>
      </c>
      <c r="H60" s="14">
        <f t="shared" si="19"/>
        <v>0</v>
      </c>
      <c r="I60" s="49">
        <f>SUMIF('Current Income Tax Expense'!$K$12:$K$15,'Results Summary (SCH M)'!$B60,'Current Income Tax Expense'!O$12:O$15)</f>
        <v>0</v>
      </c>
    </row>
    <row r="61" spans="1:12" ht="12.75" customHeight="1">
      <c r="A61" s="528"/>
      <c r="B61" s="15" t="s">
        <v>26</v>
      </c>
      <c r="C61" s="460" t="str">
        <f t="shared" si="17"/>
        <v>SCHMDPWYP</v>
      </c>
      <c r="D61" s="49">
        <f>SUMIF('Current Income Tax Expense'!$K$12:$K$15,'Results Summary (SCH M)'!$B61,'Current Income Tax Expense'!F$12:F$15)</f>
        <v>0</v>
      </c>
      <c r="E61" s="49">
        <f>SUMIF('Current Income Tax Expense'!$K$12:$K$15,'Results Summary (SCH M)'!$B61,'Current Income Tax Expense'!G$12:G$15)</f>
        <v>0</v>
      </c>
      <c r="F61" s="14">
        <f t="shared" si="18"/>
        <v>0</v>
      </c>
      <c r="G61" s="49">
        <f>SUMIF('Current Income Tax Expense'!$K$12:$K$15,'Results Summary (SCH M)'!$B61,'Current Income Tax Expense'!I$12:I$15)</f>
        <v>0</v>
      </c>
      <c r="H61" s="14">
        <f t="shared" si="19"/>
        <v>0</v>
      </c>
      <c r="I61" s="49">
        <f>SUMIF('Current Income Tax Expense'!$K$12:$K$15,'Results Summary (SCH M)'!$B61,'Current Income Tax Expense'!O$12:O$15)</f>
        <v>0</v>
      </c>
    </row>
    <row r="62" spans="1:12" ht="12.75" customHeight="1">
      <c r="A62" s="528"/>
      <c r="B62" s="17" t="s">
        <v>47</v>
      </c>
      <c r="C62" s="461" t="str">
        <f>CONCATENATE("SCHMAP",B62)</f>
        <v>SCHMAPWYU</v>
      </c>
      <c r="D62" s="50">
        <f>SUMIF('Current Income Tax Expense'!$K$12:$K$15,'Results Summary (SCH M)'!$B62,'Current Income Tax Expense'!F$12:F$15)</f>
        <v>0</v>
      </c>
      <c r="E62" s="511">
        <f>SUMIF('Current Income Tax Expense'!$K$12:$K$15,'Results Summary (SCH M)'!$B62,'Current Income Tax Expense'!G$12:G$15)</f>
        <v>0</v>
      </c>
      <c r="F62" s="18">
        <f t="shared" si="18"/>
        <v>0</v>
      </c>
      <c r="G62" s="50">
        <f>SUMIF('Current Income Tax Expense'!$K$12:$K$15,'Results Summary (SCH M)'!$B62,'Current Income Tax Expense'!I$12:I$15)</f>
        <v>0</v>
      </c>
      <c r="H62" s="18">
        <f t="shared" si="19"/>
        <v>0</v>
      </c>
      <c r="I62" s="50">
        <f>SUMIF('Current Income Tax Expense'!$K$12:$K$15,'Results Summary (SCH M)'!$B62,'Current Income Tax Expense'!O$12:O$15)</f>
        <v>0</v>
      </c>
    </row>
    <row r="63" spans="1:12" ht="12.75" customHeight="1">
      <c r="A63" s="528"/>
      <c r="B63" s="47"/>
      <c r="C63" s="455"/>
      <c r="D63" s="19">
        <f t="shared" ref="D63:I63" si="20">SUBTOTAL(9,D54:D62)</f>
        <v>0</v>
      </c>
      <c r="E63" s="521">
        <f t="shared" si="20"/>
        <v>0</v>
      </c>
      <c r="F63" s="19">
        <f t="shared" si="20"/>
        <v>0</v>
      </c>
      <c r="G63" s="19">
        <f t="shared" si="20"/>
        <v>0</v>
      </c>
      <c r="H63" s="19">
        <f t="shared" si="20"/>
        <v>0</v>
      </c>
      <c r="I63" s="59">
        <f t="shared" si="20"/>
        <v>0</v>
      </c>
    </row>
    <row r="64" spans="1:12" ht="12.75" customHeight="1">
      <c r="A64" s="528"/>
      <c r="B64" s="10" t="s">
        <v>38</v>
      </c>
      <c r="C64" s="458" t="str">
        <f t="shared" ref="C64:C77" si="21">CONCATENATE("SCHMDP",B64)</f>
        <v>SCHMDPBADDEBT</v>
      </c>
      <c r="D64" s="48">
        <f>SUMIF('Current Income Tax Expense'!$K$12:$K$15,'Results Summary (SCH M)'!$B64,'Current Income Tax Expense'!F$12:F$15)</f>
        <v>0</v>
      </c>
      <c r="E64" s="49">
        <f>SUMIF('Current Income Tax Expense'!$K$12:$K$15,'Results Summary (SCH M)'!$B64,'Current Income Tax Expense'!G$12:G$15)</f>
        <v>0</v>
      </c>
      <c r="F64" s="52">
        <f t="shared" ref="F64:F77" si="22">SUM(D64:E64)</f>
        <v>0</v>
      </c>
      <c r="G64" s="48">
        <f>SUMIF('Current Income Tax Expense'!$K$12:$K$15,'Results Summary (SCH M)'!$B64,'Current Income Tax Expense'!I$12:I$15)</f>
        <v>0</v>
      </c>
      <c r="H64" s="12">
        <f t="shared" ref="H64:H77" si="23">SUM(F64:G64)</f>
        <v>0</v>
      </c>
      <c r="I64" s="118">
        <f>SUMIF('Current Income Tax Expense'!$K$12:$K$15,'Results Summary (SCH M)'!$B64,'Current Income Tax Expense'!O$12:O$15)</f>
        <v>0</v>
      </c>
    </row>
    <row r="65" spans="1:12" ht="12.75" customHeight="1">
      <c r="A65" s="528"/>
      <c r="B65" s="16" t="s">
        <v>19</v>
      </c>
      <c r="C65" s="460" t="str">
        <f t="shared" si="21"/>
        <v>SCHMDPCIAC</v>
      </c>
      <c r="D65" s="49">
        <f>SUMIF('Current Income Tax Expense'!$K$12:$K$15,'Results Summary (SCH M)'!$B65,'Current Income Tax Expense'!F$12:F$15)</f>
        <v>0</v>
      </c>
      <c r="E65" s="49">
        <f>SUMIF('Current Income Tax Expense'!$K$12:$K$15,'Results Summary (SCH M)'!$B65,'Current Income Tax Expense'!G$12:G$15)</f>
        <v>0</v>
      </c>
      <c r="F65" s="14">
        <f t="shared" si="22"/>
        <v>0</v>
      </c>
      <c r="G65" s="49">
        <f>SUMIF('Current Income Tax Expense'!$K$12:$K$15,'Results Summary (SCH M)'!$B65,'Current Income Tax Expense'!I$12:I$15)</f>
        <v>0</v>
      </c>
      <c r="H65" s="14">
        <f t="shared" si="23"/>
        <v>0</v>
      </c>
      <c r="I65" s="111">
        <f>SUMIF('Current Income Tax Expense'!$K$12:$K$15,'Results Summary (SCH M)'!$B65,'Current Income Tax Expense'!O$12:O$15)</f>
        <v>0</v>
      </c>
    </row>
    <row r="66" spans="1:12" ht="12.75" customHeight="1">
      <c r="A66" s="528"/>
      <c r="B66" s="15" t="s">
        <v>39</v>
      </c>
      <c r="C66" s="460" t="str">
        <f t="shared" si="21"/>
        <v>SCHMDPCN</v>
      </c>
      <c r="D66" s="49">
        <f>SUMIF('Current Income Tax Expense'!$K$12:$K$15,'Results Summary (SCH M)'!$B66,'Current Income Tax Expense'!F$12:F$15)</f>
        <v>0</v>
      </c>
      <c r="E66" s="49">
        <f>SUMIF('Current Income Tax Expense'!$K$12:$K$15,'Results Summary (SCH M)'!$B66,'Current Income Tax Expense'!G$12:G$15)</f>
        <v>0</v>
      </c>
      <c r="F66" s="14">
        <f t="shared" si="22"/>
        <v>0</v>
      </c>
      <c r="G66" s="49">
        <f>SUMIF('Current Income Tax Expense'!$K$12:$K$15,'Results Summary (SCH M)'!$B66,'Current Income Tax Expense'!I$12:I$15)</f>
        <v>0</v>
      </c>
      <c r="H66" s="14">
        <f t="shared" si="23"/>
        <v>0</v>
      </c>
      <c r="I66" s="111">
        <f>SUMIF('Current Income Tax Expense'!$K$12:$K$15,'Results Summary (SCH M)'!$B66,'Current Income Tax Expense'!O$12:O$15)</f>
        <v>0</v>
      </c>
    </row>
    <row r="67" spans="1:12" ht="12.75" customHeight="1">
      <c r="A67" s="528"/>
      <c r="B67" s="15" t="s">
        <v>34</v>
      </c>
      <c r="C67" s="460" t="str">
        <f t="shared" si="21"/>
        <v>SCHMDPGPS</v>
      </c>
      <c r="D67" s="49">
        <f>SUMIF('Current Income Tax Expense'!$K$12:$K$15,'Results Summary (SCH M)'!$B67,'Current Income Tax Expense'!F$12:F$15)</f>
        <v>0</v>
      </c>
      <c r="E67" s="49">
        <f>SUMIF('Current Income Tax Expense'!$K$12:$K$15,'Results Summary (SCH M)'!$B67,'Current Income Tax Expense'!G$12:G$15)</f>
        <v>0</v>
      </c>
      <c r="F67" s="14">
        <f t="shared" si="22"/>
        <v>0</v>
      </c>
      <c r="G67" s="49">
        <f>SUMIF('Current Income Tax Expense'!$K$12:$K$15,'Results Summary (SCH M)'!$B67,'Current Income Tax Expense'!I$12:I$15)</f>
        <v>0</v>
      </c>
      <c r="H67" s="14">
        <f t="shared" si="23"/>
        <v>0</v>
      </c>
      <c r="I67" s="111">
        <f>SUMIF('Current Income Tax Expense'!$K$12:$K$15,'Results Summary (SCH M)'!$B67,'Current Income Tax Expense'!O$12:O$15)</f>
        <v>0</v>
      </c>
    </row>
    <row r="68" spans="1:12" ht="12.75" customHeight="1">
      <c r="A68" s="528"/>
      <c r="B68" s="16" t="s">
        <v>272</v>
      </c>
      <c r="C68" s="460" t="str">
        <f t="shared" si="21"/>
        <v>SCHMDPNREG</v>
      </c>
      <c r="D68" s="49">
        <f>SUMIF('Current Income Tax Expense'!$K$12:$K$15,'Results Summary (SCH M)'!$B68,'Current Income Tax Expense'!F$12:F$15)</f>
        <v>0</v>
      </c>
      <c r="E68" s="49">
        <f>SUMIF('Current Income Tax Expense'!$K$12:$K$15,'Results Summary (SCH M)'!$B68,'Current Income Tax Expense'!G$12:G$15)</f>
        <v>0</v>
      </c>
      <c r="F68" s="14">
        <f t="shared" si="22"/>
        <v>0</v>
      </c>
      <c r="G68" s="49">
        <f>SUMIF('Current Income Tax Expense'!$K$12:$K$15,'Results Summary (SCH M)'!$B68,'Current Income Tax Expense'!I$12:I$15)</f>
        <v>0</v>
      </c>
      <c r="H68" s="14">
        <f t="shared" si="23"/>
        <v>0</v>
      </c>
      <c r="I68" s="111">
        <f>SUMIF('Current Income Tax Expense'!$K$12:$K$15,'Results Summary (SCH M)'!$B68,'Current Income Tax Expense'!O$12:O$15)</f>
        <v>0</v>
      </c>
    </row>
    <row r="69" spans="1:12" ht="12.75" customHeight="1">
      <c r="A69" s="528"/>
      <c r="B69" s="16" t="s">
        <v>11</v>
      </c>
      <c r="C69" s="460" t="str">
        <f t="shared" si="21"/>
        <v>SCHMDPSCHMDEXP</v>
      </c>
      <c r="D69" s="49">
        <f>SUMIF('Current Income Tax Expense'!$K$12:$K$15,'Results Summary (SCH M)'!$B69,'Current Income Tax Expense'!F$12:F$15)</f>
        <v>0</v>
      </c>
      <c r="E69" s="49">
        <f>SUMIF('Current Income Tax Expense'!$K$12:$K$15,'Results Summary (SCH M)'!$B69,'Current Income Tax Expense'!G$12:G$15)</f>
        <v>0</v>
      </c>
      <c r="F69" s="14">
        <f t="shared" si="22"/>
        <v>0</v>
      </c>
      <c r="G69" s="49">
        <f>SUMIF('Current Income Tax Expense'!$K$12:$K$15,'Results Summary (SCH M)'!$B69,'Current Income Tax Expense'!I$12:I$15)</f>
        <v>0</v>
      </c>
      <c r="H69" s="14">
        <f t="shared" si="23"/>
        <v>0</v>
      </c>
      <c r="I69" s="111">
        <f>SUMIF('Current Income Tax Expense'!$K$12:$K$15,'Results Summary (SCH M)'!$B69,'Current Income Tax Expense'!O$12:O$15)</f>
        <v>0</v>
      </c>
    </row>
    <row r="70" spans="1:12" ht="12.75" customHeight="1">
      <c r="A70" s="528"/>
      <c r="B70" s="16" t="s">
        <v>13</v>
      </c>
      <c r="C70" s="460" t="str">
        <f t="shared" si="21"/>
        <v>SCHMDPSE</v>
      </c>
      <c r="D70" s="49">
        <f>SUMIF('Current Income Tax Expense'!$K$12:$K$15,'Results Summary (SCH M)'!$B70,'Current Income Tax Expense'!F$12:F$15)</f>
        <v>0</v>
      </c>
      <c r="E70" s="49">
        <f>SUMIF('Current Income Tax Expense'!$K$12:$K$15,'Results Summary (SCH M)'!$B70,'Current Income Tax Expense'!G$12:G$15)</f>
        <v>0</v>
      </c>
      <c r="F70" s="14">
        <f t="shared" si="22"/>
        <v>0</v>
      </c>
      <c r="G70" s="49">
        <f>SUMIF('Current Income Tax Expense'!$K$12:$K$15,'Results Summary (SCH M)'!$B70,'Current Income Tax Expense'!I$12:I$15)</f>
        <v>0</v>
      </c>
      <c r="H70" s="14">
        <f t="shared" si="23"/>
        <v>0</v>
      </c>
      <c r="I70" s="111">
        <f>SUMIF('Current Income Tax Expense'!$K$12:$K$15,'Results Summary (SCH M)'!$B70,'Current Income Tax Expense'!O$12:O$15)</f>
        <v>0</v>
      </c>
    </row>
    <row r="71" spans="1:12" ht="12.75" customHeight="1">
      <c r="A71" s="528"/>
      <c r="B71" s="15" t="s">
        <v>18</v>
      </c>
      <c r="C71" s="460" t="str">
        <f t="shared" si="21"/>
        <v>SCHMDPSG</v>
      </c>
      <c r="D71" s="49">
        <f>SUMIF('Current Income Tax Expense'!$K$12:$K$15,'Results Summary (SCH M)'!$B71,'Current Income Tax Expense'!F$12:F$15)</f>
        <v>0</v>
      </c>
      <c r="E71" s="49">
        <f>SUMIF('Current Income Tax Expense'!$K$12:$K$15,'Results Summary (SCH M)'!$B71,'Current Income Tax Expense'!G$12:G$15)</f>
        <v>0</v>
      </c>
      <c r="F71" s="14">
        <f t="shared" si="22"/>
        <v>0</v>
      </c>
      <c r="G71" s="49">
        <f>SUMIF('Current Income Tax Expense'!$K$12:$K$15,'Results Summary (SCH M)'!$B71,'Current Income Tax Expense'!I$12:I$15)</f>
        <v>0</v>
      </c>
      <c r="H71" s="14">
        <f t="shared" si="23"/>
        <v>0</v>
      </c>
      <c r="I71" s="111">
        <f>SUMIF('Current Income Tax Expense'!$K$12:$K$15,'Results Summary (SCH M)'!$B71,'Current Income Tax Expense'!O$12:O$15)</f>
        <v>0</v>
      </c>
    </row>
    <row r="72" spans="1:12" ht="12.75" customHeight="1">
      <c r="A72" s="528"/>
      <c r="B72" s="16" t="s">
        <v>25</v>
      </c>
      <c r="C72" s="460" t="str">
        <f t="shared" si="21"/>
        <v>SCHMDPSGCT</v>
      </c>
      <c r="D72" s="49">
        <f>SUMIF('Current Income Tax Expense'!$K$12:$K$15,'Results Summary (SCH M)'!$B72,'Current Income Tax Expense'!F$12:F$15)</f>
        <v>0</v>
      </c>
      <c r="E72" s="49">
        <f>SUMIF('Current Income Tax Expense'!$K$12:$K$15,'Results Summary (SCH M)'!$B72,'Current Income Tax Expense'!G$12:G$15)</f>
        <v>0</v>
      </c>
      <c r="F72" s="14">
        <f t="shared" si="22"/>
        <v>0</v>
      </c>
      <c r="G72" s="49">
        <f>SUMIF('Current Income Tax Expense'!$K$12:$K$15,'Results Summary (SCH M)'!$B72,'Current Income Tax Expense'!I$12:I$15)</f>
        <v>0</v>
      </c>
      <c r="H72" s="14">
        <f t="shared" si="23"/>
        <v>0</v>
      </c>
      <c r="I72" s="111">
        <f>SUMIF('Current Income Tax Expense'!$K$12:$K$15,'Results Summary (SCH M)'!$B72,'Current Income Tax Expense'!O$12:O$15)</f>
        <v>0</v>
      </c>
    </row>
    <row r="73" spans="1:12" ht="12.75" customHeight="1">
      <c r="A73" s="528"/>
      <c r="B73" s="16" t="s">
        <v>15</v>
      </c>
      <c r="C73" s="460" t="str">
        <f t="shared" si="21"/>
        <v>SCHMDPSNP</v>
      </c>
      <c r="D73" s="49">
        <f>SUMIF('Current Income Tax Expense'!$K$12:$K$15,'Results Summary (SCH M)'!$B73,'Current Income Tax Expense'!F$12:F$15)</f>
        <v>-107934.92239243274</v>
      </c>
      <c r="E73" s="49">
        <f>SUMIF('Current Income Tax Expense'!$K$12:$K$15,'Results Summary (SCH M)'!$B73,'Current Income Tax Expense'!G$12:G$15)</f>
        <v>0</v>
      </c>
      <c r="F73" s="14">
        <f t="shared" si="22"/>
        <v>-107934.92239243274</v>
      </c>
      <c r="G73" s="49">
        <f>SUMIF('Current Income Tax Expense'!$K$12:$K$15,'Results Summary (SCH M)'!$B73,'Current Income Tax Expense'!I$12:I$15)</f>
        <v>0</v>
      </c>
      <c r="H73" s="14">
        <f t="shared" si="23"/>
        <v>-107934.92239243274</v>
      </c>
      <c r="I73" s="111">
        <f>SUMIF('Current Income Tax Expense'!$K$12:$K$15,'Results Summary (SCH M)'!$B73,'Current Income Tax Expense'!O$12:O$15)</f>
        <v>-7430</v>
      </c>
    </row>
    <row r="74" spans="1:12" ht="12.75" customHeight="1">
      <c r="A74" s="528"/>
      <c r="B74" s="15" t="s">
        <v>20</v>
      </c>
      <c r="C74" s="460" t="str">
        <f t="shared" si="21"/>
        <v>SCHMDPSNPD</v>
      </c>
      <c r="D74" s="49">
        <f>SUMIF('Current Income Tax Expense'!$K$12:$K$15,'Results Summary (SCH M)'!$B74,'Current Income Tax Expense'!F$12:F$15)</f>
        <v>0</v>
      </c>
      <c r="E74" s="49">
        <f>SUMIF('Current Income Tax Expense'!$K$12:$K$15,'Results Summary (SCH M)'!$B74,'Current Income Tax Expense'!G$12:G$15)</f>
        <v>0</v>
      </c>
      <c r="F74" s="14">
        <f t="shared" si="22"/>
        <v>0</v>
      </c>
      <c r="G74" s="49">
        <f>SUMIF('Current Income Tax Expense'!$K$12:$K$15,'Results Summary (SCH M)'!$B74,'Current Income Tax Expense'!I$12:I$15)</f>
        <v>0</v>
      </c>
      <c r="H74" s="14">
        <f t="shared" si="23"/>
        <v>0</v>
      </c>
      <c r="I74" s="111">
        <f>SUMIF('Current Income Tax Expense'!$K$12:$K$15,'Results Summary (SCH M)'!$B74,'Current Income Tax Expense'!O$12:O$15)</f>
        <v>0</v>
      </c>
    </row>
    <row r="75" spans="1:12" ht="12.75" customHeight="1">
      <c r="A75" s="528"/>
      <c r="B75" s="16" t="s">
        <v>10</v>
      </c>
      <c r="C75" s="460" t="str">
        <f t="shared" si="21"/>
        <v>SCHMDPSO</v>
      </c>
      <c r="D75" s="49">
        <f>SUMIF('Current Income Tax Expense'!$K$12:$K$15,'Results Summary (SCH M)'!$B75,'Current Income Tax Expense'!F$12:F$15)</f>
        <v>0</v>
      </c>
      <c r="E75" s="49">
        <f>SUMIF('Current Income Tax Expense'!$K$12:$K$15,'Results Summary (SCH M)'!$B75,'Current Income Tax Expense'!G$12:G$15)</f>
        <v>0</v>
      </c>
      <c r="F75" s="14">
        <f t="shared" si="22"/>
        <v>0</v>
      </c>
      <c r="G75" s="49">
        <f>SUMIF('Current Income Tax Expense'!$K$12:$K$15,'Results Summary (SCH M)'!$B75,'Current Income Tax Expense'!I$12:I$15)</f>
        <v>0</v>
      </c>
      <c r="H75" s="14">
        <f t="shared" si="23"/>
        <v>0</v>
      </c>
      <c r="I75" s="111">
        <f>SUMIF('Current Income Tax Expense'!$K$12:$K$15,'Results Summary (SCH M)'!$B75,'Current Income Tax Expense'!O$12:O$15)</f>
        <v>0</v>
      </c>
    </row>
    <row r="76" spans="1:12" ht="12.75" customHeight="1">
      <c r="A76" s="528"/>
      <c r="B76" s="15" t="s">
        <v>31</v>
      </c>
      <c r="C76" s="460" t="str">
        <f t="shared" si="21"/>
        <v>SCHMDPTAXDEPR</v>
      </c>
      <c r="D76" s="49">
        <f>SUMIF('Current Income Tax Expense'!$K$12:$K$15,'Results Summary (SCH M)'!$B76,'Current Income Tax Expense'!F$12:F$15)</f>
        <v>0</v>
      </c>
      <c r="E76" s="49">
        <f>SUMIF('Current Income Tax Expense'!$K$12:$K$15,'Results Summary (SCH M)'!$B76,'Current Income Tax Expense'!G$12:G$15)</f>
        <v>0</v>
      </c>
      <c r="F76" s="14">
        <f t="shared" si="22"/>
        <v>0</v>
      </c>
      <c r="G76" s="49">
        <f>SUMIF('Current Income Tax Expense'!$K$12:$K$15,'Results Summary (SCH M)'!$B76,'Current Income Tax Expense'!I$12:I$15)</f>
        <v>0</v>
      </c>
      <c r="H76" s="14">
        <f t="shared" si="23"/>
        <v>0</v>
      </c>
      <c r="I76" s="49">
        <f>SUMIF('Current Income Tax Expense'!$K$12:$K$15,'Results Summary (SCH M)'!$B76,'Current Income Tax Expense'!O$12:O$15)</f>
        <v>0</v>
      </c>
    </row>
    <row r="77" spans="1:12" ht="12.75" customHeight="1">
      <c r="A77" s="529"/>
      <c r="B77" s="20" t="s">
        <v>29</v>
      </c>
      <c r="C77" s="462" t="str">
        <f t="shared" si="21"/>
        <v>SCHMDPTROJD</v>
      </c>
      <c r="D77" s="50">
        <f>SUMIF('Current Income Tax Expense'!$K$12:$K$15,'Results Summary (SCH M)'!$B77,'Current Income Tax Expense'!F$12:F$15)</f>
        <v>0</v>
      </c>
      <c r="E77" s="49">
        <f>SUMIF('Current Income Tax Expense'!$K$12:$K$15,'Results Summary (SCH M)'!$B77,'Current Income Tax Expense'!G$12:G$15)</f>
        <v>0</v>
      </c>
      <c r="F77" s="18">
        <f t="shared" si="22"/>
        <v>0</v>
      </c>
      <c r="G77" s="49">
        <f>SUMIF('Current Income Tax Expense'!$K$12:$K$15,'Results Summary (SCH M)'!$B77,'Current Income Tax Expense'!I$12:I$15)</f>
        <v>0</v>
      </c>
      <c r="H77" s="18">
        <f t="shared" si="23"/>
        <v>0</v>
      </c>
      <c r="I77" s="49">
        <f>SUMIF('Current Income Tax Expense'!$K$12:$K$15,'Results Summary (SCH M)'!$B77,'Current Income Tax Expense'!O$12:O$15)</f>
        <v>0</v>
      </c>
    </row>
    <row r="78" spans="1:12" ht="12.75" customHeight="1">
      <c r="A78" s="46"/>
      <c r="B78" s="47"/>
      <c r="C78" s="455"/>
      <c r="D78" s="21">
        <f t="shared" ref="D78:I78" si="24">SUBTOTAL(9,D54:D77)</f>
        <v>-107934.92239243274</v>
      </c>
      <c r="E78" s="21">
        <f t="shared" si="24"/>
        <v>0</v>
      </c>
      <c r="F78" s="21">
        <f t="shared" si="24"/>
        <v>-107934.92239243274</v>
      </c>
      <c r="G78" s="21">
        <f t="shared" si="24"/>
        <v>0</v>
      </c>
      <c r="H78" s="21">
        <f t="shared" si="24"/>
        <v>-107934.92239243274</v>
      </c>
      <c r="I78" s="21">
        <f t="shared" si="24"/>
        <v>-7430</v>
      </c>
      <c r="L78" s="343"/>
    </row>
    <row r="79" spans="1:12" ht="12.75" customHeight="1">
      <c r="A79" s="527" t="s">
        <v>215</v>
      </c>
      <c r="B79" s="10" t="s">
        <v>16</v>
      </c>
      <c r="C79" s="458" t="str">
        <f t="shared" ref="C79:C87" si="25">CONCATENATE("SCHMDT",B79)</f>
        <v>SCHMDTCA</v>
      </c>
      <c r="D79" s="49">
        <f>SUMIF('Current Income Tax Expense'!$K$117:$K$212,'Results Summary (SCH M)'!$B79,'Current Income Tax Expense'!F$117:F$212)</f>
        <v>-977418.83000000007</v>
      </c>
      <c r="E79" s="49">
        <f>SUMIF('Current Income Tax Expense'!$K$117:$K$212,'Results Summary (SCH M)'!$B79,'Current Income Tax Expense'!G$117:G$212)</f>
        <v>0</v>
      </c>
      <c r="F79" s="52">
        <f t="shared" ref="F79:F87" si="26">SUM(D79:E79)</f>
        <v>-977418.83000000007</v>
      </c>
      <c r="G79" s="49">
        <f>SUMIF('Current Income Tax Expense'!$K$117:$K$212,'Results Summary (SCH M)'!$B79,'Current Income Tax Expense'!I$117:I$212)</f>
        <v>0</v>
      </c>
      <c r="H79" s="12">
        <f>SUM(F79:G79)</f>
        <v>-977418.83000000007</v>
      </c>
      <c r="I79" s="49">
        <f>SUMIF('Current Income Tax Expense'!$K$117:$K$212,'Results Summary (SCH M)'!$B79,'Current Income Tax Expense'!O$117:O$212)</f>
        <v>0</v>
      </c>
      <c r="L79" s="343"/>
    </row>
    <row r="80" spans="1:12" ht="12.75" customHeight="1">
      <c r="A80" s="528"/>
      <c r="B80" s="13" t="s">
        <v>46</v>
      </c>
      <c r="C80" s="459" t="str">
        <f t="shared" si="25"/>
        <v>SCHMDTFERC</v>
      </c>
      <c r="D80" s="49">
        <f>SUMIF('Current Income Tax Expense'!$K$117:$K$212,'Results Summary (SCH M)'!$B80,'Current Income Tax Expense'!F$117:F$212)</f>
        <v>0</v>
      </c>
      <c r="E80" s="49">
        <f>SUMIF('Current Income Tax Expense'!$K$117:$K$212,'Results Summary (SCH M)'!$B80,'Current Income Tax Expense'!G$117:G$212)</f>
        <v>0</v>
      </c>
      <c r="F80" s="14">
        <f t="shared" si="26"/>
        <v>0</v>
      </c>
      <c r="G80" s="49">
        <f>SUMIF('Current Income Tax Expense'!$K$117:$K$212,'Results Summary (SCH M)'!$B80,'Current Income Tax Expense'!I$117:I$212)</f>
        <v>0</v>
      </c>
      <c r="H80" s="14">
        <f t="shared" ref="H80:H87" si="27">SUM(F80:G80)</f>
        <v>0</v>
      </c>
      <c r="I80" s="49">
        <f>SUMIF('Current Income Tax Expense'!$K$117:$K$212,'Results Summary (SCH M)'!$B80,'Current Income Tax Expense'!O$117:O$212)</f>
        <v>0</v>
      </c>
      <c r="L80" s="343"/>
    </row>
    <row r="81" spans="1:12" ht="12.75" customHeight="1">
      <c r="A81" s="528"/>
      <c r="B81" s="15" t="s">
        <v>23</v>
      </c>
      <c r="C81" s="460" t="str">
        <f t="shared" si="25"/>
        <v>SCHMDTIDU</v>
      </c>
      <c r="D81" s="49">
        <f>SUMIF('Current Income Tax Expense'!$K$117:$K$212,'Results Summary (SCH M)'!$B81,'Current Income Tax Expense'!F$117:F$212)</f>
        <v>-4795871.8500000006</v>
      </c>
      <c r="E81" s="49">
        <f>SUMIF('Current Income Tax Expense'!$K$117:$K$212,'Results Summary (SCH M)'!$B81,'Current Income Tax Expense'!G$117:G$212)</f>
        <v>0</v>
      </c>
      <c r="F81" s="41">
        <f t="shared" si="26"/>
        <v>-4795871.8500000006</v>
      </c>
      <c r="G81" s="49">
        <f>SUMIF('Current Income Tax Expense'!$K$117:$K$212,'Results Summary (SCH M)'!$B81,'Current Income Tax Expense'!I$117:I$212)</f>
        <v>0</v>
      </c>
      <c r="H81" s="41">
        <f t="shared" si="27"/>
        <v>-4795871.8500000006</v>
      </c>
      <c r="I81" s="49">
        <f>SUMIF('Current Income Tax Expense'!$K$117:$K$212,'Results Summary (SCH M)'!$B81,'Current Income Tax Expense'!O$117:O$212)</f>
        <v>0</v>
      </c>
      <c r="L81" s="343"/>
    </row>
    <row r="82" spans="1:12" ht="12.75" customHeight="1">
      <c r="A82" s="528"/>
      <c r="B82" s="15" t="s">
        <v>24</v>
      </c>
      <c r="C82" s="460" t="str">
        <f t="shared" si="25"/>
        <v>SCHMDTOR</v>
      </c>
      <c r="D82" s="49">
        <f>SUMIF('Current Income Tax Expense'!$K$117:$K$212,'Results Summary (SCH M)'!$B82,'Current Income Tax Expense'!F$117:F$212)</f>
        <v>-3573063.620000001</v>
      </c>
      <c r="E82" s="49">
        <f>SUMIF('Current Income Tax Expense'!$K$117:$K$212,'Results Summary (SCH M)'!$B82,'Current Income Tax Expense'!G$117:G$212)</f>
        <v>0</v>
      </c>
      <c r="F82" s="41">
        <f t="shared" si="26"/>
        <v>-3573063.620000001</v>
      </c>
      <c r="G82" s="49">
        <f>SUMIF('Current Income Tax Expense'!$K$117:$K$212,'Results Summary (SCH M)'!$B82,'Current Income Tax Expense'!I$117:I$212)</f>
        <v>0</v>
      </c>
      <c r="H82" s="41">
        <f t="shared" si="27"/>
        <v>-3573063.620000001</v>
      </c>
      <c r="I82" s="49">
        <f>SUMIF('Current Income Tax Expense'!$K$117:$K$212,'Results Summary (SCH M)'!$B82,'Current Income Tax Expense'!O$117:O$212)</f>
        <v>0</v>
      </c>
      <c r="L82" s="343"/>
    </row>
    <row r="83" spans="1:12" ht="12.75" customHeight="1">
      <c r="A83" s="528"/>
      <c r="B83" s="16" t="s">
        <v>14</v>
      </c>
      <c r="C83" s="460" t="str">
        <f t="shared" si="25"/>
        <v>SCHMDTOTHER</v>
      </c>
      <c r="D83" s="49">
        <f>SUMIF('Current Income Tax Expense'!$K$117:$K$212,'Results Summary (SCH M)'!$B83,'Current Income Tax Expense'!F$117:F$212)</f>
        <v>-86899811.390000015</v>
      </c>
      <c r="E83" s="49">
        <f>SUMIF('Current Income Tax Expense'!$K$117:$K$212,'Results Summary (SCH M)'!$B83,'Current Income Tax Expense'!G$117:G$212)</f>
        <v>0</v>
      </c>
      <c r="F83" s="41">
        <f t="shared" si="26"/>
        <v>-86899811.390000015</v>
      </c>
      <c r="G83" s="49">
        <f>SUMIF('Current Income Tax Expense'!$K$117:$K$212,'Results Summary (SCH M)'!$B83,'Current Income Tax Expense'!I$117:I$212)</f>
        <v>0</v>
      </c>
      <c r="H83" s="41">
        <f t="shared" si="27"/>
        <v>-86899811.390000015</v>
      </c>
      <c r="I83" s="49">
        <f>SUMIF('Current Income Tax Expense'!$K$117:$K$212,'Results Summary (SCH M)'!$B83,'Current Income Tax Expense'!O$117:O$212)</f>
        <v>0</v>
      </c>
      <c r="L83" s="343"/>
    </row>
    <row r="84" spans="1:12" ht="12.75" customHeight="1">
      <c r="A84" s="528"/>
      <c r="B84" s="16" t="s">
        <v>22</v>
      </c>
      <c r="C84" s="460" t="str">
        <f t="shared" si="25"/>
        <v>SCHMDTUT</v>
      </c>
      <c r="D84" s="49">
        <f>SUMIF('Current Income Tax Expense'!$K$117:$K$212,'Results Summary (SCH M)'!$B84,'Current Income Tax Expense'!F$117:F$212)</f>
        <v>9430048.0399999991</v>
      </c>
      <c r="E84" s="49">
        <f>SUMIF('Current Income Tax Expense'!$K$117:$K$212,'Results Summary (SCH M)'!$B84,'Current Income Tax Expense'!G$117:G$212)</f>
        <v>0</v>
      </c>
      <c r="F84" s="41">
        <f t="shared" si="26"/>
        <v>9430048.0399999991</v>
      </c>
      <c r="G84" s="49">
        <f>SUMIF('Current Income Tax Expense'!$K$117:$K$212,'Results Summary (SCH M)'!$B84,'Current Income Tax Expense'!I$117:I$212)</f>
        <v>0</v>
      </c>
      <c r="H84" s="41">
        <f t="shared" si="27"/>
        <v>9430048.0399999991</v>
      </c>
      <c r="I84" s="49">
        <f>SUMIF('Current Income Tax Expense'!$K$117:$K$212,'Results Summary (SCH M)'!$B84,'Current Income Tax Expense'!O$117:O$212)</f>
        <v>0</v>
      </c>
      <c r="L84" s="343"/>
    </row>
    <row r="85" spans="1:12" ht="12.75" customHeight="1">
      <c r="A85" s="528"/>
      <c r="B85" s="15" t="s">
        <v>21</v>
      </c>
      <c r="C85" s="460" t="str">
        <f t="shared" si="25"/>
        <v>SCHMDTWA</v>
      </c>
      <c r="D85" s="49">
        <f>SUMIF('Current Income Tax Expense'!$K$117:$K$212,'Results Summary (SCH M)'!$B85,'Current Income Tax Expense'!F$117:F$212)</f>
        <v>826092.54</v>
      </c>
      <c r="E85" s="49">
        <f>SUMIF('Current Income Tax Expense'!$K$117:$K$212,'Results Summary (SCH M)'!$B85,'Current Income Tax Expense'!G$117:G$212)</f>
        <v>0</v>
      </c>
      <c r="F85" s="41">
        <f t="shared" si="26"/>
        <v>826092.54</v>
      </c>
      <c r="G85" s="49">
        <f>SUMIF('Current Income Tax Expense'!$K$117:$K$212,'Results Summary (SCH M)'!$B85,'Current Income Tax Expense'!I$117:I$212)</f>
        <v>-826092.54</v>
      </c>
      <c r="H85" s="41">
        <f t="shared" si="27"/>
        <v>0</v>
      </c>
      <c r="I85" s="49">
        <f>SUMIF('Current Income Tax Expense'!$K$117:$K$212,'Results Summary (SCH M)'!$B85,'Current Income Tax Expense'!O$117:O$212)</f>
        <v>0</v>
      </c>
      <c r="L85" s="343"/>
    </row>
    <row r="86" spans="1:12" ht="12.75" customHeight="1">
      <c r="A86" s="528"/>
      <c r="B86" s="15" t="s">
        <v>26</v>
      </c>
      <c r="C86" s="460" t="str">
        <f t="shared" si="25"/>
        <v>SCHMDTWYP</v>
      </c>
      <c r="D86" s="49">
        <f>SUMIF('Current Income Tax Expense'!$K$117:$K$212,'Results Summary (SCH M)'!$B86,'Current Income Tax Expense'!F$117:F$212)</f>
        <v>4169187.4099999992</v>
      </c>
      <c r="E86" s="49">
        <f>SUMIF('Current Income Tax Expense'!$K$117:$K$212,'Results Summary (SCH M)'!$B86,'Current Income Tax Expense'!G$117:G$212)</f>
        <v>0</v>
      </c>
      <c r="F86" s="41">
        <f t="shared" si="26"/>
        <v>4169187.4099999992</v>
      </c>
      <c r="G86" s="49">
        <f>SUMIF('Current Income Tax Expense'!$K$117:$K$212,'Results Summary (SCH M)'!$B86,'Current Income Tax Expense'!I$117:I$212)</f>
        <v>0</v>
      </c>
      <c r="H86" s="41">
        <f t="shared" si="27"/>
        <v>4169187.4099999992</v>
      </c>
      <c r="I86" s="49">
        <f>SUMIF('Current Income Tax Expense'!$K$117:$K$212,'Results Summary (SCH M)'!$B86,'Current Income Tax Expense'!O$117:O$212)</f>
        <v>0</v>
      </c>
      <c r="L86" s="343"/>
    </row>
    <row r="87" spans="1:12" ht="12.75" customHeight="1">
      <c r="A87" s="528"/>
      <c r="B87" s="17" t="s">
        <v>47</v>
      </c>
      <c r="C87" s="461" t="str">
        <f t="shared" si="25"/>
        <v>SCHMDTWYU</v>
      </c>
      <c r="D87" s="49">
        <f>SUMIF('Current Income Tax Expense'!$K$117:$K$212,'Results Summary (SCH M)'!$B87,'Current Income Tax Expense'!F$117:F$212)</f>
        <v>-202212.35999999987</v>
      </c>
      <c r="E87" s="49">
        <f>SUMIF('Current Income Tax Expense'!$K$117:$K$212,'Results Summary (SCH M)'!$B87,'Current Income Tax Expense'!G$117:G$212)</f>
        <v>0</v>
      </c>
      <c r="F87" s="18">
        <f t="shared" si="26"/>
        <v>-202212.35999999987</v>
      </c>
      <c r="G87" s="49">
        <f>SUMIF('Current Income Tax Expense'!$K$117:$K$212,'Results Summary (SCH M)'!$B87,'Current Income Tax Expense'!I$117:I$212)</f>
        <v>0</v>
      </c>
      <c r="H87" s="18">
        <f t="shared" si="27"/>
        <v>-202212.35999999987</v>
      </c>
      <c r="I87" s="49">
        <f>SUMIF('Current Income Tax Expense'!$K$117:$K$212,'Results Summary (SCH M)'!$B87,'Current Income Tax Expense'!O$117:O$212)</f>
        <v>0</v>
      </c>
      <c r="L87" s="343"/>
    </row>
    <row r="88" spans="1:12" ht="12.75" customHeight="1">
      <c r="A88" s="528"/>
      <c r="B88" s="47"/>
      <c r="C88" s="455"/>
      <c r="D88" s="204">
        <f t="shared" ref="D88:I88" si="28">SUBTOTAL(9,D79:D87)</f>
        <v>-82023050.060000002</v>
      </c>
      <c r="E88" s="204">
        <f t="shared" si="28"/>
        <v>0</v>
      </c>
      <c r="F88" s="19">
        <f t="shared" si="28"/>
        <v>-82023050.060000002</v>
      </c>
      <c r="G88" s="204">
        <f t="shared" si="28"/>
        <v>-826092.54</v>
      </c>
      <c r="H88" s="19">
        <f t="shared" si="28"/>
        <v>-82849142.600000009</v>
      </c>
      <c r="I88" s="204">
        <f t="shared" si="28"/>
        <v>0</v>
      </c>
      <c r="L88" s="343"/>
    </row>
    <row r="89" spans="1:12" ht="12.75" customHeight="1">
      <c r="A89" s="528"/>
      <c r="B89" s="10" t="s">
        <v>38</v>
      </c>
      <c r="C89" s="458" t="str">
        <f t="shared" ref="C89:C102" si="29">CONCATENATE("SCHMDT",B89)</f>
        <v>SCHMDTBADDEBT</v>
      </c>
      <c r="D89" s="49">
        <f>SUMIF('Current Income Tax Expense'!$K$117:$K$212,'Results Summary (SCH M)'!$B89,'Current Income Tax Expense'!F$117:F$212)</f>
        <v>0</v>
      </c>
      <c r="E89" s="49">
        <f>SUMIF('Current Income Tax Expense'!$K$117:$K$212,'Results Summary (SCH M)'!$B89,'Current Income Tax Expense'!G$117:G$212)</f>
        <v>0</v>
      </c>
      <c r="F89" s="52">
        <f t="shared" ref="F89:F102" si="30">SUM(D89:E89)</f>
        <v>0</v>
      </c>
      <c r="G89" s="49">
        <f>SUMIF('Current Income Tax Expense'!$K$117:$K$212,'Results Summary (SCH M)'!$B89,'Current Income Tax Expense'!I$117:I$212)</f>
        <v>0</v>
      </c>
      <c r="H89" s="12">
        <f t="shared" ref="H89:H102" si="31">SUM(F89:G89)</f>
        <v>0</v>
      </c>
      <c r="I89" s="49">
        <f>SUMIF('Current Income Tax Expense'!$K$117:$K$212,'Results Summary (SCH M)'!$B89,'Current Income Tax Expense'!O$117:O$212)</f>
        <v>0</v>
      </c>
      <c r="L89" s="343"/>
    </row>
    <row r="90" spans="1:12" ht="12.75" customHeight="1">
      <c r="A90" s="528"/>
      <c r="B90" s="16" t="s">
        <v>19</v>
      </c>
      <c r="C90" s="460" t="str">
        <f t="shared" si="29"/>
        <v>SCHMDTCIAC</v>
      </c>
      <c r="D90" s="49">
        <f>SUMIF('Current Income Tax Expense'!$K$117:$K$212,'Results Summary (SCH M)'!$B90,'Current Income Tax Expense'!F$117:F$212)</f>
        <v>0</v>
      </c>
      <c r="E90" s="49">
        <f>SUMIF('Current Income Tax Expense'!$K$117:$K$212,'Results Summary (SCH M)'!$B90,'Current Income Tax Expense'!G$117:G$212)</f>
        <v>0</v>
      </c>
      <c r="F90" s="14">
        <f t="shared" si="30"/>
        <v>0</v>
      </c>
      <c r="G90" s="49">
        <f>SUMIF('Current Income Tax Expense'!$K$117:$K$212,'Results Summary (SCH M)'!$B90,'Current Income Tax Expense'!I$117:I$212)</f>
        <v>0</v>
      </c>
      <c r="H90" s="14">
        <f t="shared" si="31"/>
        <v>0</v>
      </c>
      <c r="I90" s="49">
        <f>SUMIF('Current Income Tax Expense'!$K$117:$K$212,'Results Summary (SCH M)'!$B90,'Current Income Tax Expense'!O$117:O$212)</f>
        <v>0</v>
      </c>
      <c r="L90" s="343"/>
    </row>
    <row r="91" spans="1:12" ht="12.75" customHeight="1">
      <c r="A91" s="528"/>
      <c r="B91" s="15" t="s">
        <v>39</v>
      </c>
      <c r="C91" s="460" t="str">
        <f t="shared" si="29"/>
        <v>SCHMDTCN</v>
      </c>
      <c r="D91" s="49">
        <f>SUMIF('Current Income Tax Expense'!$K$117:$K$212,'Results Summary (SCH M)'!$B91,'Current Income Tax Expense'!F$117:F$212)</f>
        <v>0</v>
      </c>
      <c r="E91" s="49">
        <f>SUMIF('Current Income Tax Expense'!$K$117:$K$212,'Results Summary (SCH M)'!$B91,'Current Income Tax Expense'!G$117:G$212)</f>
        <v>0</v>
      </c>
      <c r="F91" s="41">
        <f t="shared" si="30"/>
        <v>0</v>
      </c>
      <c r="G91" s="49">
        <f>SUMIF('Current Income Tax Expense'!$K$117:$K$212,'Results Summary (SCH M)'!$B91,'Current Income Tax Expense'!I$117:I$212)</f>
        <v>0</v>
      </c>
      <c r="H91" s="41">
        <f t="shared" si="31"/>
        <v>0</v>
      </c>
      <c r="I91" s="49">
        <f>SUMIF('Current Income Tax Expense'!$K$117:$K$212,'Results Summary (SCH M)'!$B91,'Current Income Tax Expense'!O$117:O$212)</f>
        <v>0</v>
      </c>
      <c r="L91" s="343"/>
    </row>
    <row r="92" spans="1:12" ht="12.75" customHeight="1">
      <c r="A92" s="528"/>
      <c r="B92" s="15" t="s">
        <v>34</v>
      </c>
      <c r="C92" s="460" t="str">
        <f t="shared" si="29"/>
        <v>SCHMDTGPS</v>
      </c>
      <c r="D92" s="49">
        <f>SUMIF('Current Income Tax Expense'!$K$117:$K$212,'Results Summary (SCH M)'!$B92,'Current Income Tax Expense'!F$117:F$212)</f>
        <v>-46147886.019999996</v>
      </c>
      <c r="E92" s="49">
        <f>SUMIF('Current Income Tax Expense'!$K$117:$K$212,'Results Summary (SCH M)'!$B92,'Current Income Tax Expense'!G$117:G$212)</f>
        <v>0</v>
      </c>
      <c r="F92" s="41">
        <f t="shared" si="30"/>
        <v>-46147886.019999996</v>
      </c>
      <c r="G92" s="49">
        <f>SUMIF('Current Income Tax Expense'!$K$117:$K$212,'Results Summary (SCH M)'!$B92,'Current Income Tax Expense'!I$117:I$212)</f>
        <v>-2822090</v>
      </c>
      <c r="H92" s="41">
        <f t="shared" si="31"/>
        <v>-48969976.019999996</v>
      </c>
      <c r="I92" s="49">
        <f>SUMIF('Current Income Tax Expense'!$K$117:$K$212,'Results Summary (SCH M)'!$B92,'Current Income Tax Expense'!O$117:O$212)</f>
        <v>-3469317</v>
      </c>
      <c r="L92" s="343"/>
    </row>
    <row r="93" spans="1:12" ht="12.75" customHeight="1">
      <c r="A93" s="528"/>
      <c r="B93" s="16" t="s">
        <v>272</v>
      </c>
      <c r="C93" s="460" t="str">
        <f t="shared" si="29"/>
        <v>SCHMDTNREG</v>
      </c>
      <c r="D93" s="49">
        <f>SUMIF('Current Income Tax Expense'!$K$117:$K$212,'Results Summary (SCH M)'!$B93,'Current Income Tax Expense'!F$117:F$212)</f>
        <v>0</v>
      </c>
      <c r="E93" s="49">
        <f>SUMIF('Current Income Tax Expense'!$K$117:$K$212,'Results Summary (SCH M)'!$B93,'Current Income Tax Expense'!G$117:G$212)</f>
        <v>0</v>
      </c>
      <c r="F93" s="41">
        <f t="shared" si="30"/>
        <v>0</v>
      </c>
      <c r="G93" s="49">
        <f>SUMIF('Current Income Tax Expense'!$K$117:$K$212,'Results Summary (SCH M)'!$B93,'Current Income Tax Expense'!I$117:I$212)</f>
        <v>0</v>
      </c>
      <c r="H93" s="41">
        <f t="shared" si="31"/>
        <v>0</v>
      </c>
      <c r="I93" s="49">
        <f>SUMIF('Current Income Tax Expense'!$K$117:$K$212,'Results Summary (SCH M)'!$B93,'Current Income Tax Expense'!O$117:O$212)</f>
        <v>0</v>
      </c>
      <c r="L93" s="343"/>
    </row>
    <row r="94" spans="1:12" ht="12.75" customHeight="1">
      <c r="A94" s="528"/>
      <c r="B94" s="16" t="s">
        <v>11</v>
      </c>
      <c r="C94" s="460" t="str">
        <f t="shared" si="29"/>
        <v>SCHMDTSCHMDEXP</v>
      </c>
      <c r="D94" s="49">
        <f>SUMIF('Current Income Tax Expense'!$K$117:$K$212,'Results Summary (SCH M)'!$B94,'Current Income Tax Expense'!F$117:F$212)</f>
        <v>0</v>
      </c>
      <c r="E94" s="49">
        <f>SUMIF('Current Income Tax Expense'!$K$117:$K$212,'Results Summary (SCH M)'!$B94,'Current Income Tax Expense'!G$117:G$212)</f>
        <v>0</v>
      </c>
      <c r="F94" s="41">
        <f t="shared" si="30"/>
        <v>0</v>
      </c>
      <c r="G94" s="49">
        <f>SUMIF('Current Income Tax Expense'!$K$117:$K$212,'Results Summary (SCH M)'!$B94,'Current Income Tax Expense'!I$117:I$212)</f>
        <v>0</v>
      </c>
      <c r="H94" s="41">
        <f t="shared" si="31"/>
        <v>0</v>
      </c>
      <c r="I94" s="49">
        <f>SUMIF('Current Income Tax Expense'!$K$117:$K$212,'Results Summary (SCH M)'!$B94,'Current Income Tax Expense'!O$117:O$212)</f>
        <v>0</v>
      </c>
      <c r="L94" s="343"/>
    </row>
    <row r="95" spans="1:12" ht="12.6" customHeight="1">
      <c r="A95" s="528"/>
      <c r="B95" s="16" t="s">
        <v>13</v>
      </c>
      <c r="C95" s="460" t="str">
        <f t="shared" si="29"/>
        <v>SCHMDTSE</v>
      </c>
      <c r="D95" s="49">
        <f>SUMIF('Current Income Tax Expense'!$K$117:$K$212,'Results Summary (SCH M)'!$B95,'Current Income Tax Expense'!F$117:F$212)</f>
        <v>0</v>
      </c>
      <c r="E95" s="49">
        <f>SUMIF('Current Income Tax Expense'!$K$117:$K$212,'Results Summary (SCH M)'!$B95,'Current Income Tax Expense'!G$117:G$212)</f>
        <v>0</v>
      </c>
      <c r="F95" s="41">
        <f t="shared" si="30"/>
        <v>0</v>
      </c>
      <c r="G95" s="49">
        <f>SUMIF('Current Income Tax Expense'!$K$117:$K$212,'Results Summary (SCH M)'!$B95,'Current Income Tax Expense'!I$117:I$212)</f>
        <v>0</v>
      </c>
      <c r="H95" s="41">
        <f t="shared" si="31"/>
        <v>0</v>
      </c>
      <c r="I95" s="49">
        <f>SUMIF('Current Income Tax Expense'!$K$117:$K$212,'Results Summary (SCH M)'!$B95,'Current Income Tax Expense'!O$117:O$212)</f>
        <v>0</v>
      </c>
      <c r="L95" s="343"/>
    </row>
    <row r="96" spans="1:12" ht="12.75" customHeight="1">
      <c r="A96" s="528"/>
      <c r="B96" s="15" t="s">
        <v>18</v>
      </c>
      <c r="C96" s="460" t="str">
        <f t="shared" si="29"/>
        <v>SCHMDTSG</v>
      </c>
      <c r="D96" s="49">
        <f>SUMIF('Current Income Tax Expense'!$K$117:$K$212,'Results Summary (SCH M)'!$B96,'Current Income Tax Expense'!F$117:F$212)</f>
        <v>-149744810.02000001</v>
      </c>
      <c r="E96" s="49">
        <f>SUMIF('Current Income Tax Expense'!$K$117:$K$212,'Results Summary (SCH M)'!$B96,'Current Income Tax Expense'!G$117:G$212)</f>
        <v>0</v>
      </c>
      <c r="F96" s="41">
        <f t="shared" si="30"/>
        <v>-149744810.02000001</v>
      </c>
      <c r="G96" s="49">
        <f>SUMIF('Current Income Tax Expense'!$K$117:$K$212,'Results Summary (SCH M)'!$B96,'Current Income Tax Expense'!I$117:I$212)</f>
        <v>-11423198</v>
      </c>
      <c r="H96" s="41">
        <f t="shared" si="31"/>
        <v>-161168008.02000001</v>
      </c>
      <c r="I96" s="49">
        <f>SUMIF('Current Income Tax Expense'!$K$117:$K$212,'Results Summary (SCH M)'!$B96,'Current Income Tax Expense'!O$117:O$212)</f>
        <v>-12859237</v>
      </c>
      <c r="L96" s="343"/>
    </row>
    <row r="97" spans="1:12" ht="12.75" customHeight="1">
      <c r="A97" s="528"/>
      <c r="B97" s="16" t="s">
        <v>25</v>
      </c>
      <c r="C97" s="460" t="str">
        <f t="shared" si="29"/>
        <v>SCHMDTSGCT</v>
      </c>
      <c r="D97" s="49">
        <f>SUMIF('Current Income Tax Expense'!$K$117:$K$212,'Results Summary (SCH M)'!$B97,'Current Income Tax Expense'!F$117:F$212)</f>
        <v>0</v>
      </c>
      <c r="E97" s="49">
        <f>SUMIF('Current Income Tax Expense'!$K$117:$K$212,'Results Summary (SCH M)'!$B97,'Current Income Tax Expense'!G$117:G$212)</f>
        <v>0</v>
      </c>
      <c r="F97" s="41">
        <f t="shared" si="30"/>
        <v>0</v>
      </c>
      <c r="G97" s="49">
        <f>SUMIF('Current Income Tax Expense'!$K$117:$K$212,'Results Summary (SCH M)'!$B97,'Current Income Tax Expense'!I$117:I$212)</f>
        <v>0</v>
      </c>
      <c r="H97" s="41">
        <f t="shared" si="31"/>
        <v>0</v>
      </c>
      <c r="I97" s="49">
        <f>SUMIF('Current Income Tax Expense'!$K$117:$K$212,'Results Summary (SCH M)'!$B97,'Current Income Tax Expense'!O$117:O$212)</f>
        <v>0</v>
      </c>
      <c r="L97" s="343"/>
    </row>
    <row r="98" spans="1:12" ht="12.75" customHeight="1">
      <c r="A98" s="528"/>
      <c r="B98" s="16" t="s">
        <v>15</v>
      </c>
      <c r="C98" s="460" t="str">
        <f t="shared" si="29"/>
        <v>SCHMDTSNP</v>
      </c>
      <c r="D98" s="49">
        <f>SUMIF('Current Income Tax Expense'!$K$117:$K$212,'Results Summary (SCH M)'!$B98,'Current Income Tax Expense'!F$117:F$212)</f>
        <v>-339529750.88999999</v>
      </c>
      <c r="E98" s="49">
        <f>SUMIF('Current Income Tax Expense'!$K$117:$K$212,'Results Summary (SCH M)'!$B98,'Current Income Tax Expense'!G$117:G$212)</f>
        <v>0</v>
      </c>
      <c r="F98" s="41">
        <f t="shared" si="30"/>
        <v>-339529750.88999999</v>
      </c>
      <c r="G98" s="49">
        <f>SUMIF('Current Income Tax Expense'!$K$117:$K$212,'Results Summary (SCH M)'!$B98,'Current Income Tax Expense'!I$117:I$212)</f>
        <v>32039780</v>
      </c>
      <c r="H98" s="41">
        <f t="shared" si="31"/>
        <v>-307489970.88999999</v>
      </c>
      <c r="I98" s="49">
        <f>SUMIF('Current Income Tax Expense'!$K$117:$K$212,'Results Summary (SCH M)'!$B98,'Current Income Tax Expense'!O$117:O$212)</f>
        <v>-21168055</v>
      </c>
      <c r="L98" s="343"/>
    </row>
    <row r="99" spans="1:12" ht="12.75" customHeight="1">
      <c r="A99" s="528"/>
      <c r="B99" s="15" t="s">
        <v>20</v>
      </c>
      <c r="C99" s="460" t="str">
        <f t="shared" si="29"/>
        <v>SCHMDTSNPD</v>
      </c>
      <c r="D99" s="49">
        <f>SUMIF('Current Income Tax Expense'!$K$117:$K$212,'Results Summary (SCH M)'!$B99,'Current Income Tax Expense'!F$117:F$212)</f>
        <v>-535855.48000000021</v>
      </c>
      <c r="E99" s="49">
        <f>SUMIF('Current Income Tax Expense'!$K$117:$K$212,'Results Summary (SCH M)'!$B99,'Current Income Tax Expense'!G$117:G$212)</f>
        <v>0</v>
      </c>
      <c r="F99" s="41">
        <f t="shared" si="30"/>
        <v>-535855.48000000021</v>
      </c>
      <c r="G99" s="49">
        <f>SUMIF('Current Income Tax Expense'!$K$117:$K$212,'Results Summary (SCH M)'!$B99,'Current Income Tax Expense'!I$117:I$212)</f>
        <v>0</v>
      </c>
      <c r="H99" s="41">
        <f t="shared" si="31"/>
        <v>-535855.48000000021</v>
      </c>
      <c r="I99" s="49">
        <f>SUMIF('Current Income Tax Expense'!$K$117:$K$212,'Results Summary (SCH M)'!$B99,'Current Income Tax Expense'!O$117:O$212)</f>
        <v>-33566</v>
      </c>
      <c r="L99" s="343"/>
    </row>
    <row r="100" spans="1:12" ht="12.75" customHeight="1">
      <c r="A100" s="528"/>
      <c r="B100" s="16" t="s">
        <v>10</v>
      </c>
      <c r="C100" s="460" t="str">
        <f t="shared" si="29"/>
        <v>SCHMDTSO</v>
      </c>
      <c r="D100" s="49">
        <f>SUMIF('Current Income Tax Expense'!$K$117:$K$212,'Results Summary (SCH M)'!$B100,'Current Income Tax Expense'!F$117:F$212)</f>
        <v>128197747.52</v>
      </c>
      <c r="E100" s="49">
        <f>SUMIF('Current Income Tax Expense'!$K$117:$K$212,'Results Summary (SCH M)'!$B100,'Current Income Tax Expense'!G$117:G$212)</f>
        <v>0</v>
      </c>
      <c r="F100" s="41">
        <f t="shared" si="30"/>
        <v>128197747.52</v>
      </c>
      <c r="G100" s="49">
        <f>SUMIF('Current Income Tax Expense'!$K$117:$K$212,'Results Summary (SCH M)'!$B100,'Current Income Tax Expense'!I$117:I$212)</f>
        <v>-40623662</v>
      </c>
      <c r="H100" s="41">
        <f t="shared" si="31"/>
        <v>87574085.519999996</v>
      </c>
      <c r="I100" s="49">
        <f>SUMIF('Current Income Tax Expense'!$K$117:$K$212,'Results Summary (SCH M)'!$B100,'Current Income Tax Expense'!O$117:O$212)</f>
        <v>6204258</v>
      </c>
      <c r="L100" s="343"/>
    </row>
    <row r="101" spans="1:12" ht="12.75" customHeight="1">
      <c r="A101" s="528"/>
      <c r="B101" s="15" t="s">
        <v>31</v>
      </c>
      <c r="C101" s="460" t="str">
        <f t="shared" si="29"/>
        <v>SCHMDTTAXDEPR</v>
      </c>
      <c r="D101" s="49">
        <f>SUMIF('Current Income Tax Expense'!$K$117:$K$212,'Results Summary (SCH M)'!$B101,'Current Income Tax Expense'!F$117:F$212)</f>
        <v>-1378571251</v>
      </c>
      <c r="E101" s="49">
        <f>SUMIF('Current Income Tax Expense'!$K$117:$K$212,'Results Summary (SCH M)'!$B101,'Current Income Tax Expense'!G$117:G$212)</f>
        <v>0</v>
      </c>
      <c r="F101" s="41">
        <f t="shared" si="30"/>
        <v>-1378571251</v>
      </c>
      <c r="G101" s="49">
        <f>SUMIF('Current Income Tax Expense'!$K$117:$K$212,'Results Summary (SCH M)'!$B101,'Current Income Tax Expense'!I$117:I$212)</f>
        <v>-313956397</v>
      </c>
      <c r="H101" s="41">
        <f t="shared" si="31"/>
        <v>-1692527648</v>
      </c>
      <c r="I101" s="49">
        <f>SUMIF('Current Income Tax Expense'!$K$117:$K$212,'Results Summary (SCH M)'!$B101,'Current Income Tax Expense'!O$117:O$212)</f>
        <v>-101908169</v>
      </c>
      <c r="L101" s="343"/>
    </row>
    <row r="102" spans="1:12" ht="12.75" customHeight="1">
      <c r="A102" s="529"/>
      <c r="B102" s="20" t="s">
        <v>29</v>
      </c>
      <c r="C102" s="462" t="str">
        <f t="shared" si="29"/>
        <v>SCHMDTTROJD</v>
      </c>
      <c r="D102" s="49">
        <f>SUMIF('Current Income Tax Expense'!$K$117:$K$212,'Results Summary (SCH M)'!$B102,'Current Income Tax Expense'!F$117:F$212)</f>
        <v>0</v>
      </c>
      <c r="E102" s="49">
        <f>SUMIF('Current Income Tax Expense'!$K$117:$K$212,'Results Summary (SCH M)'!$B102,'Current Income Tax Expense'!G$117:G$212)</f>
        <v>0</v>
      </c>
      <c r="F102" s="18">
        <f t="shared" si="30"/>
        <v>0</v>
      </c>
      <c r="G102" s="49">
        <f>SUMIF('Current Income Tax Expense'!$K$117:$K$212,'Results Summary (SCH M)'!$B102,'Current Income Tax Expense'!I$117:I$212)</f>
        <v>0</v>
      </c>
      <c r="H102" s="18">
        <f t="shared" si="31"/>
        <v>0</v>
      </c>
      <c r="I102" s="49">
        <f>SUMIF('Current Income Tax Expense'!$K$117:$K$212,'Results Summary (SCH M)'!$B102,'Current Income Tax Expense'!O$117:O$212)</f>
        <v>0</v>
      </c>
      <c r="L102" s="343"/>
    </row>
    <row r="103" spans="1:12" ht="12.75" customHeight="1">
      <c r="A103" s="51"/>
      <c r="B103" s="47"/>
      <c r="C103" s="47"/>
      <c r="D103" s="21">
        <f t="shared" ref="D103:I103" si="32">SUBTOTAL(9,D79:D102)</f>
        <v>-1868354855.95</v>
      </c>
      <c r="E103" s="21">
        <f t="shared" si="32"/>
        <v>0</v>
      </c>
      <c r="F103" s="21">
        <f t="shared" si="32"/>
        <v>-1868354855.95</v>
      </c>
      <c r="G103" s="21">
        <f t="shared" si="32"/>
        <v>-337611659.54000002</v>
      </c>
      <c r="H103" s="21">
        <f t="shared" si="32"/>
        <v>-2205966515.4899998</v>
      </c>
      <c r="I103" s="21">
        <f t="shared" si="32"/>
        <v>-133234086</v>
      </c>
      <c r="L103" s="343"/>
    </row>
    <row r="104" spans="1:12" ht="12.75" customHeight="1">
      <c r="A104" s="46"/>
      <c r="B104" s="47"/>
      <c r="C104" s="47"/>
      <c r="D104" s="21">
        <f t="shared" ref="D104:I104" si="33">SUBTOTAL(9,D54:D103)</f>
        <v>-1868462790.8723924</v>
      </c>
      <c r="E104" s="21">
        <f t="shared" si="33"/>
        <v>0</v>
      </c>
      <c r="F104" s="21">
        <f t="shared" si="33"/>
        <v>-1868462790.8723924</v>
      </c>
      <c r="G104" s="21">
        <f t="shared" si="33"/>
        <v>-337611659.54000002</v>
      </c>
      <c r="H104" s="21">
        <f t="shared" si="33"/>
        <v>-2206074450.4123926</v>
      </c>
      <c r="I104" s="21">
        <f t="shared" si="33"/>
        <v>-133241516</v>
      </c>
      <c r="L104" s="343"/>
    </row>
    <row r="105" spans="1:12" ht="12.75" customHeight="1">
      <c r="A105" s="46"/>
      <c r="B105" s="47"/>
      <c r="C105" s="47"/>
      <c r="D105" s="21">
        <f t="shared" ref="D105:I105" si="34">SUBTOTAL(9,D3:D104)</f>
        <v>-603335308.16213238</v>
      </c>
      <c r="E105" s="21">
        <f t="shared" si="34"/>
        <v>0</v>
      </c>
      <c r="F105" s="21">
        <f t="shared" si="34"/>
        <v>-603335308.16213238</v>
      </c>
      <c r="G105" s="21">
        <f t="shared" si="34"/>
        <v>-188907434.53999999</v>
      </c>
      <c r="H105" s="21">
        <f t="shared" si="34"/>
        <v>-792242742.70213234</v>
      </c>
      <c r="I105" s="21">
        <f t="shared" si="34"/>
        <v>-27695631</v>
      </c>
      <c r="L105" s="343"/>
    </row>
  </sheetData>
  <mergeCells count="4">
    <mergeCell ref="A3:A26"/>
    <mergeCell ref="A28:A51"/>
    <mergeCell ref="A54:A77"/>
    <mergeCell ref="A79:A102"/>
  </mergeCells>
  <pageMargins left="0.75" right="0.75" top="1" bottom="0.75" header="0.5" footer="0.5"/>
  <pageSetup scale="51" orientation="portrait" r:id="rId1"/>
  <headerFooter>
    <oddHeader>&amp;L&amp;"Arial,Bold"&amp;10PacifiCorp 
Washington General Rate Case
Twelve Months Ending December 31, 2025</oddHeader>
    <oddFooter>&amp;L&amp;"Arial,Bold"&amp;10RESULTS SUMMARY ~ SCHEDULE M&amp;R&amp;"Arial,Bold"&amp;10Page &amp;P of &amp;N</oddFooter>
  </headerFooter>
  <ignoredErrors>
    <ignoredError sqref="G3:G10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I34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.5703125" style="82" customWidth="1"/>
    <col min="2" max="9" width="18.7109375" style="82" customWidth="1"/>
    <col min="10" max="10" width="12.7109375" style="82" bestFit="1" customWidth="1"/>
    <col min="11" max="16384" width="9.140625" style="82"/>
  </cols>
  <sheetData>
    <row r="2" spans="1:8" ht="63.75">
      <c r="A2" s="355" t="s">
        <v>2</v>
      </c>
      <c r="B2" s="478" t="s">
        <v>618</v>
      </c>
      <c r="C2" s="355" t="s">
        <v>619</v>
      </c>
      <c r="D2" s="355" t="s">
        <v>620</v>
      </c>
      <c r="E2" s="355" t="s">
        <v>621</v>
      </c>
      <c r="F2" s="472" t="s">
        <v>622</v>
      </c>
      <c r="G2" s="355" t="s">
        <v>623</v>
      </c>
      <c r="H2" s="355" t="s">
        <v>60</v>
      </c>
    </row>
    <row r="3" spans="1:8">
      <c r="A3" s="372"/>
      <c r="B3" s="479">
        <v>14.1</v>
      </c>
      <c r="C3" s="357">
        <v>14.7</v>
      </c>
      <c r="D3" s="357">
        <v>14.8</v>
      </c>
      <c r="E3" s="473">
        <v>15.4</v>
      </c>
      <c r="F3" s="473">
        <v>15.4</v>
      </c>
      <c r="G3" s="473">
        <v>15.4</v>
      </c>
      <c r="H3" s="357"/>
    </row>
    <row r="4" spans="1:8">
      <c r="A4" s="376"/>
      <c r="B4" s="404">
        <v>41010</v>
      </c>
      <c r="C4" s="357">
        <v>41010</v>
      </c>
      <c r="D4" s="357">
        <v>41010</v>
      </c>
      <c r="E4" s="404">
        <v>41010</v>
      </c>
      <c r="F4" s="404">
        <v>41010</v>
      </c>
      <c r="G4" s="404">
        <v>41010</v>
      </c>
      <c r="H4" s="357">
        <v>41010</v>
      </c>
    </row>
    <row r="5" spans="1:8">
      <c r="A5" s="360" t="s">
        <v>127</v>
      </c>
      <c r="B5" s="470">
        <v>0</v>
      </c>
      <c r="C5" s="470">
        <v>0</v>
      </c>
      <c r="D5" s="470">
        <v>0</v>
      </c>
      <c r="E5" s="470">
        <v>0</v>
      </c>
      <c r="F5" s="470">
        <v>-67824</v>
      </c>
      <c r="G5" s="470">
        <v>0</v>
      </c>
      <c r="H5" s="362">
        <f t="shared" ref="H5:H11" si="0">SUM(B5:G5)</f>
        <v>-67824</v>
      </c>
    </row>
    <row r="6" spans="1:8">
      <c r="A6" s="360" t="s">
        <v>125</v>
      </c>
      <c r="B6" s="470">
        <v>0</v>
      </c>
      <c r="C6" s="470">
        <f>25892</f>
        <v>25892</v>
      </c>
      <c r="D6" s="470">
        <v>0</v>
      </c>
      <c r="E6" s="470">
        <v>0</v>
      </c>
      <c r="F6" s="470">
        <v>-8643</v>
      </c>
      <c r="G6" s="470">
        <v>0</v>
      </c>
      <c r="H6" s="362">
        <f t="shared" si="0"/>
        <v>17249</v>
      </c>
    </row>
    <row r="7" spans="1:8">
      <c r="A7" s="360" t="s">
        <v>34</v>
      </c>
      <c r="B7" s="470">
        <v>0</v>
      </c>
      <c r="C7" s="470">
        <v>0</v>
      </c>
      <c r="D7" s="470">
        <v>0</v>
      </c>
      <c r="E7" s="470">
        <v>693856</v>
      </c>
      <c r="F7" s="470">
        <v>0</v>
      </c>
      <c r="G7" s="470">
        <v>0</v>
      </c>
      <c r="H7" s="362">
        <f t="shared" si="0"/>
        <v>693856</v>
      </c>
    </row>
    <row r="8" spans="1:8">
      <c r="A8" s="360" t="s">
        <v>133</v>
      </c>
      <c r="B8" s="470">
        <v>0</v>
      </c>
      <c r="C8" s="470">
        <f>-363-1082</f>
        <v>-1445</v>
      </c>
      <c r="D8" s="470">
        <v>216085</v>
      </c>
      <c r="E8" s="470">
        <v>0</v>
      </c>
      <c r="F8" s="470">
        <v>0</v>
      </c>
      <c r="G8" s="470">
        <v>0</v>
      </c>
      <c r="H8" s="362">
        <f t="shared" si="0"/>
        <v>214640</v>
      </c>
    </row>
    <row r="9" spans="1:8">
      <c r="A9" s="360" t="s">
        <v>18</v>
      </c>
      <c r="B9" s="470">
        <v>2544348</v>
      </c>
      <c r="C9" s="470">
        <v>0</v>
      </c>
      <c r="D9" s="470">
        <v>0</v>
      </c>
      <c r="E9" s="470">
        <v>596990</v>
      </c>
      <c r="F9" s="470">
        <v>76467</v>
      </c>
      <c r="G9" s="470">
        <v>-409228</v>
      </c>
      <c r="H9" s="362">
        <f t="shared" si="0"/>
        <v>2808577</v>
      </c>
    </row>
    <row r="10" spans="1:8">
      <c r="A10" s="360" t="s">
        <v>10</v>
      </c>
      <c r="B10" s="470">
        <v>9987977</v>
      </c>
      <c r="C10" s="470">
        <v>0</v>
      </c>
      <c r="D10" s="470">
        <v>0</v>
      </c>
      <c r="E10" s="470">
        <v>0</v>
      </c>
      <c r="F10" s="470">
        <v>0</v>
      </c>
      <c r="G10" s="470">
        <v>0</v>
      </c>
      <c r="H10" s="362">
        <f t="shared" si="0"/>
        <v>9987977</v>
      </c>
    </row>
    <row r="11" spans="1:8">
      <c r="A11" s="360" t="s">
        <v>15</v>
      </c>
      <c r="B11" s="470">
        <v>0</v>
      </c>
      <c r="C11" s="470">
        <v>0</v>
      </c>
      <c r="D11" s="470">
        <v>0</v>
      </c>
      <c r="E11" s="470">
        <v>-7877493</v>
      </c>
      <c r="F11" s="470">
        <v>0</v>
      </c>
      <c r="G11" s="470">
        <v>0</v>
      </c>
      <c r="H11" s="362">
        <f t="shared" si="0"/>
        <v>-7877493</v>
      </c>
    </row>
    <row r="12" spans="1:8">
      <c r="A12" s="364" t="s">
        <v>396</v>
      </c>
      <c r="B12" s="365">
        <f t="shared" ref="B12:H12" si="1">SUM(B5:B11)</f>
        <v>12532325</v>
      </c>
      <c r="C12" s="365">
        <f t="shared" si="1"/>
        <v>24447</v>
      </c>
      <c r="D12" s="365">
        <f t="shared" si="1"/>
        <v>216085</v>
      </c>
      <c r="E12" s="365">
        <f t="shared" si="1"/>
        <v>-6586647</v>
      </c>
      <c r="F12" s="365">
        <f t="shared" si="1"/>
        <v>0</v>
      </c>
      <c r="G12" s="365">
        <f t="shared" si="1"/>
        <v>-409228</v>
      </c>
      <c r="H12" s="365">
        <f t="shared" si="1"/>
        <v>5776982</v>
      </c>
    </row>
    <row r="14" spans="1:8">
      <c r="A14" s="499" t="s">
        <v>31</v>
      </c>
      <c r="B14" s="500">
        <v>0</v>
      </c>
      <c r="C14" s="500">
        <v>0</v>
      </c>
      <c r="D14" s="500">
        <v>0</v>
      </c>
      <c r="E14" s="506">
        <v>77191204</v>
      </c>
      <c r="F14" s="500">
        <v>0</v>
      </c>
      <c r="G14" s="500">
        <v>0</v>
      </c>
      <c r="H14" s="500">
        <f>SUM(B14:G14)</f>
        <v>77191204</v>
      </c>
    </row>
    <row r="16" spans="1:8">
      <c r="A16" s="364" t="s">
        <v>401</v>
      </c>
      <c r="B16" s="365">
        <f t="shared" ref="B16:H16" si="2">SUM(B12:B14)</f>
        <v>12532325</v>
      </c>
      <c r="C16" s="365">
        <f t="shared" si="2"/>
        <v>24447</v>
      </c>
      <c r="D16" s="365">
        <f t="shared" si="2"/>
        <v>216085</v>
      </c>
      <c r="E16" s="365">
        <f t="shared" si="2"/>
        <v>70604557</v>
      </c>
      <c r="F16" s="365">
        <f t="shared" si="2"/>
        <v>0</v>
      </c>
      <c r="G16" s="365">
        <f t="shared" si="2"/>
        <v>-409228</v>
      </c>
      <c r="H16" s="365">
        <f t="shared" si="2"/>
        <v>82968186</v>
      </c>
    </row>
    <row r="20" spans="1:9" ht="63.75">
      <c r="A20" s="354" t="s">
        <v>606</v>
      </c>
      <c r="B20" s="355" t="str">
        <f t="shared" ref="B20:G22" si="3">B2</f>
        <v>Pro Forma Major Plant Additions
Year 2</v>
      </c>
      <c r="C20" s="355" t="str">
        <f t="shared" si="3"/>
        <v>Pro Forma JB Units 3, 4 and Colstrip 4 Additions
Year 2</v>
      </c>
      <c r="D20" s="355" t="str">
        <f t="shared" si="3"/>
        <v>Pro Forma JB Units 1 &amp; 2 Additions
Year 2</v>
      </c>
      <c r="E20" s="355" t="str">
        <f t="shared" si="3"/>
        <v>PowerTax ADIT Balance Adjustment
Year 2</v>
      </c>
      <c r="F20" s="355" t="str">
        <f t="shared" si="3"/>
        <v>PowerTax ADIT Adjustment - WIJAM Reallocation 2025</v>
      </c>
      <c r="G20" s="355" t="str">
        <f t="shared" si="3"/>
        <v>PowerTax ADIT Adjustment - Remove Labor Day Wildfire Restoration 2025</v>
      </c>
      <c r="H20" s="355" t="s">
        <v>60</v>
      </c>
      <c r="I20" s="355" t="s">
        <v>398</v>
      </c>
    </row>
    <row r="21" spans="1:9">
      <c r="A21" s="372"/>
      <c r="B21" s="357">
        <f t="shared" si="3"/>
        <v>14.1</v>
      </c>
      <c r="C21" s="357">
        <f t="shared" si="3"/>
        <v>14.7</v>
      </c>
      <c r="D21" s="357">
        <f t="shared" si="3"/>
        <v>14.8</v>
      </c>
      <c r="E21" s="357">
        <f t="shared" si="3"/>
        <v>15.4</v>
      </c>
      <c r="F21" s="357">
        <f t="shared" si="3"/>
        <v>15.4</v>
      </c>
      <c r="G21" s="357">
        <f t="shared" si="3"/>
        <v>15.4</v>
      </c>
      <c r="H21" s="357"/>
      <c r="I21" s="372"/>
    </row>
    <row r="22" spans="1:9">
      <c r="A22" s="376"/>
      <c r="B22" s="357">
        <f t="shared" si="3"/>
        <v>41010</v>
      </c>
      <c r="C22" s="357">
        <f t="shared" si="3"/>
        <v>41010</v>
      </c>
      <c r="D22" s="357">
        <f t="shared" si="3"/>
        <v>41010</v>
      </c>
      <c r="E22" s="357">
        <f t="shared" si="3"/>
        <v>41010</v>
      </c>
      <c r="F22" s="357">
        <f t="shared" si="3"/>
        <v>41010</v>
      </c>
      <c r="G22" s="357">
        <f t="shared" si="3"/>
        <v>41010</v>
      </c>
      <c r="H22" s="357">
        <v>41010</v>
      </c>
      <c r="I22" s="357">
        <v>41010</v>
      </c>
    </row>
    <row r="23" spans="1:9">
      <c r="A23" s="360" t="s">
        <v>127</v>
      </c>
      <c r="B23" s="362">
        <f t="shared" ref="B23:G29" si="4">ROUND(B5*$I23,0)</f>
        <v>0</v>
      </c>
      <c r="C23" s="362">
        <f t="shared" si="4"/>
        <v>0</v>
      </c>
      <c r="D23" s="362">
        <f t="shared" si="4"/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ref="H23:H29" si="5">SUM(B23:G23)</f>
        <v>0</v>
      </c>
      <c r="I23" s="373">
        <f>VLOOKUP(A23,'Allocation Factors'!$B$4:$P$88,15,FALSE)</f>
        <v>0</v>
      </c>
    </row>
    <row r="24" spans="1:9">
      <c r="A24" s="360" t="s">
        <v>125</v>
      </c>
      <c r="B24" s="362">
        <f t="shared" si="4"/>
        <v>0</v>
      </c>
      <c r="C24" s="362">
        <f t="shared" si="4"/>
        <v>5738</v>
      </c>
      <c r="D24" s="362">
        <f t="shared" si="4"/>
        <v>0</v>
      </c>
      <c r="E24" s="362">
        <f t="shared" si="4"/>
        <v>0</v>
      </c>
      <c r="F24" s="362">
        <f t="shared" si="4"/>
        <v>-1916</v>
      </c>
      <c r="G24" s="362">
        <f t="shared" si="4"/>
        <v>0</v>
      </c>
      <c r="H24" s="362">
        <f t="shared" si="5"/>
        <v>3822</v>
      </c>
      <c r="I24" s="373">
        <f>VLOOKUP(A24,'Allocation Factors'!$B$4:$P$88,15,FALSE)</f>
        <v>0.22162982918040364</v>
      </c>
    </row>
    <row r="25" spans="1:9">
      <c r="A25" s="360" t="s">
        <v>34</v>
      </c>
      <c r="B25" s="362">
        <f t="shared" si="4"/>
        <v>0</v>
      </c>
      <c r="C25" s="362">
        <f t="shared" si="4"/>
        <v>0</v>
      </c>
      <c r="D25" s="362">
        <f t="shared" si="4"/>
        <v>0</v>
      </c>
      <c r="E25" s="362">
        <f t="shared" si="4"/>
        <v>49157</v>
      </c>
      <c r="F25" s="362">
        <f t="shared" si="4"/>
        <v>0</v>
      </c>
      <c r="G25" s="362">
        <f t="shared" si="4"/>
        <v>0</v>
      </c>
      <c r="H25" s="362">
        <f t="shared" si="5"/>
        <v>49157</v>
      </c>
      <c r="I25" s="373">
        <f>VLOOKUP(A25,'Allocation Factors'!$B$4:$P$88,15,FALSE)</f>
        <v>7.0845810240555071E-2</v>
      </c>
    </row>
    <row r="26" spans="1:9">
      <c r="A26" s="360" t="s">
        <v>133</v>
      </c>
      <c r="B26" s="362">
        <f t="shared" si="4"/>
        <v>0</v>
      </c>
      <c r="C26" s="362">
        <f t="shared" si="4"/>
        <v>-320</v>
      </c>
      <c r="D26" s="362">
        <f t="shared" si="4"/>
        <v>47891</v>
      </c>
      <c r="E26" s="362">
        <f t="shared" si="4"/>
        <v>0</v>
      </c>
      <c r="F26" s="362">
        <f t="shared" si="4"/>
        <v>0</v>
      </c>
      <c r="G26" s="362">
        <f t="shared" si="4"/>
        <v>0</v>
      </c>
      <c r="H26" s="362">
        <f t="shared" si="5"/>
        <v>47571</v>
      </c>
      <c r="I26" s="373">
        <f>VLOOKUP(A26,'Allocation Factors'!$B$4:$P$88,15,FALSE)</f>
        <v>0.22162982918040364</v>
      </c>
    </row>
    <row r="27" spans="1:9">
      <c r="A27" s="360" t="s">
        <v>18</v>
      </c>
      <c r="B27" s="362">
        <f t="shared" si="4"/>
        <v>203008</v>
      </c>
      <c r="C27" s="362">
        <f t="shared" si="4"/>
        <v>0</v>
      </c>
      <c r="D27" s="362">
        <f t="shared" si="4"/>
        <v>0</v>
      </c>
      <c r="E27" s="362">
        <f t="shared" si="4"/>
        <v>47633</v>
      </c>
      <c r="F27" s="362">
        <f t="shared" si="4"/>
        <v>6101</v>
      </c>
      <c r="G27" s="362">
        <f t="shared" si="4"/>
        <v>-32651</v>
      </c>
      <c r="H27" s="362">
        <f t="shared" si="5"/>
        <v>224091</v>
      </c>
      <c r="I27" s="373">
        <f>VLOOKUP(A27,'Allocation Factors'!$B$4:$P$88,15,FALSE)</f>
        <v>7.9787774498314715E-2</v>
      </c>
    </row>
    <row r="28" spans="1:9">
      <c r="A28" s="360" t="s">
        <v>10</v>
      </c>
      <c r="B28" s="362">
        <f t="shared" si="4"/>
        <v>707606</v>
      </c>
      <c r="C28" s="362">
        <f t="shared" si="4"/>
        <v>0</v>
      </c>
      <c r="D28" s="362">
        <f t="shared" si="4"/>
        <v>0</v>
      </c>
      <c r="E28" s="362">
        <f t="shared" si="4"/>
        <v>0</v>
      </c>
      <c r="F28" s="362">
        <f t="shared" si="4"/>
        <v>0</v>
      </c>
      <c r="G28" s="362">
        <f t="shared" si="4"/>
        <v>0</v>
      </c>
      <c r="H28" s="362">
        <f t="shared" si="5"/>
        <v>707606</v>
      </c>
      <c r="I28" s="373">
        <f>VLOOKUP(A28,'Allocation Factors'!$B$4:$P$88,15,FALSE)</f>
        <v>7.0845810240555085E-2</v>
      </c>
    </row>
    <row r="29" spans="1:9">
      <c r="A29" s="360" t="s">
        <v>15</v>
      </c>
      <c r="B29" s="362">
        <f t="shared" si="4"/>
        <v>0</v>
      </c>
      <c r="C29" s="362">
        <f t="shared" si="4"/>
        <v>0</v>
      </c>
      <c r="D29" s="362">
        <f t="shared" si="4"/>
        <v>0</v>
      </c>
      <c r="E29" s="362">
        <f t="shared" si="4"/>
        <v>-542298</v>
      </c>
      <c r="F29" s="362">
        <f t="shared" si="4"/>
        <v>0</v>
      </c>
      <c r="G29" s="362">
        <f t="shared" si="4"/>
        <v>0</v>
      </c>
      <c r="H29" s="362">
        <f t="shared" si="5"/>
        <v>-542298</v>
      </c>
      <c r="I29" s="373">
        <f>VLOOKUP(A29,'Allocation Factors'!$B$4:$P$88,15,FALSE)</f>
        <v>6.8841450639549967E-2</v>
      </c>
    </row>
    <row r="30" spans="1:9">
      <c r="A30" s="381" t="s">
        <v>396</v>
      </c>
      <c r="B30" s="382">
        <f t="shared" ref="B30:H30" si="6">SUM(B23:B29)</f>
        <v>910614</v>
      </c>
      <c r="C30" s="382">
        <f t="shared" si="6"/>
        <v>5418</v>
      </c>
      <c r="D30" s="382">
        <f t="shared" si="6"/>
        <v>47891</v>
      </c>
      <c r="E30" s="382">
        <f t="shared" si="6"/>
        <v>-445508</v>
      </c>
      <c r="F30" s="382">
        <f t="shared" si="6"/>
        <v>4185</v>
      </c>
      <c r="G30" s="382">
        <f t="shared" si="6"/>
        <v>-32651</v>
      </c>
      <c r="H30" s="382">
        <f t="shared" si="6"/>
        <v>489949</v>
      </c>
      <c r="I30" s="393"/>
    </row>
    <row r="32" spans="1:9">
      <c r="A32" s="499" t="s">
        <v>31</v>
      </c>
      <c r="B32" s="500">
        <f t="shared" ref="B32:G32" si="7">ROUND(B14*$I32,0)</f>
        <v>0</v>
      </c>
      <c r="C32" s="500">
        <f t="shared" si="7"/>
        <v>0</v>
      </c>
      <c r="D32" s="500">
        <f t="shared" si="7"/>
        <v>0</v>
      </c>
      <c r="E32" s="500">
        <f t="shared" si="7"/>
        <v>4647732</v>
      </c>
      <c r="F32" s="500">
        <f t="shared" si="7"/>
        <v>0</v>
      </c>
      <c r="G32" s="500">
        <f t="shared" si="7"/>
        <v>0</v>
      </c>
      <c r="H32" s="500">
        <f>SUM(B32:G32)</f>
        <v>4647732</v>
      </c>
      <c r="I32" s="501">
        <f>VLOOKUP(A32,'Allocation Factors'!$B$4:$P$88,15,FALSE)</f>
        <v>6.0210637474561575E-2</v>
      </c>
    </row>
    <row r="34" spans="1:9">
      <c r="A34" s="364" t="s">
        <v>401</v>
      </c>
      <c r="B34" s="365">
        <f t="shared" ref="B34:H34" si="8">SUM(B30:B32)</f>
        <v>910614</v>
      </c>
      <c r="C34" s="365">
        <f t="shared" si="8"/>
        <v>5418</v>
      </c>
      <c r="D34" s="365">
        <f t="shared" si="8"/>
        <v>47891</v>
      </c>
      <c r="E34" s="365">
        <f t="shared" si="8"/>
        <v>4202224</v>
      </c>
      <c r="F34" s="365">
        <f t="shared" si="8"/>
        <v>4185</v>
      </c>
      <c r="G34" s="365">
        <f t="shared" si="8"/>
        <v>-32651</v>
      </c>
      <c r="H34" s="365">
        <f t="shared" si="8"/>
        <v>5137681</v>
      </c>
      <c r="I34" s="393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E12:G12 B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34"/>
  <sheetViews>
    <sheetView zoomScale="80" zoomScaleNormal="80" workbookViewId="0">
      <selection activeCell="J34" sqref="J34"/>
    </sheetView>
  </sheetViews>
  <sheetFormatPr defaultColWidth="9.140625" defaultRowHeight="12.75"/>
  <cols>
    <col min="1" max="1" width="32.7109375" style="82" bestFit="1" customWidth="1"/>
    <col min="2" max="7" width="18.7109375" style="82" customWidth="1"/>
    <col min="8" max="8" width="9.140625" style="82"/>
    <col min="9" max="9" width="11.85546875" style="82" customWidth="1"/>
    <col min="10" max="16384" width="9.140625" style="82"/>
  </cols>
  <sheetData>
    <row r="2" spans="1:10" ht="51">
      <c r="A2" s="355" t="s">
        <v>2</v>
      </c>
      <c r="B2" s="478" t="s">
        <v>618</v>
      </c>
      <c r="C2" s="355" t="s">
        <v>619</v>
      </c>
      <c r="D2" s="355" t="s">
        <v>620</v>
      </c>
      <c r="E2" s="355" t="s">
        <v>621</v>
      </c>
      <c r="F2" s="355" t="s">
        <v>60</v>
      </c>
    </row>
    <row r="3" spans="1:10">
      <c r="A3" s="372"/>
      <c r="B3" s="479">
        <v>14.1</v>
      </c>
      <c r="C3" s="357">
        <v>14.7</v>
      </c>
      <c r="D3" s="357">
        <v>14.8</v>
      </c>
      <c r="E3" s="357">
        <v>15.4</v>
      </c>
      <c r="F3" s="357"/>
    </row>
    <row r="4" spans="1:10">
      <c r="A4" s="376"/>
      <c r="B4" s="357">
        <v>41110</v>
      </c>
      <c r="C4" s="357">
        <v>41110</v>
      </c>
      <c r="D4" s="357">
        <v>41110</v>
      </c>
      <c r="E4" s="357">
        <v>41110</v>
      </c>
      <c r="F4" s="357">
        <v>41110</v>
      </c>
    </row>
    <row r="5" spans="1:10">
      <c r="A5" s="360" t="s">
        <v>125</v>
      </c>
      <c r="B5" s="470">
        <v>0</v>
      </c>
      <c r="C5" s="470">
        <v>-14379</v>
      </c>
      <c r="D5" s="470">
        <v>0</v>
      </c>
      <c r="E5" s="470">
        <v>0</v>
      </c>
      <c r="F5" s="362">
        <f t="shared" ref="F5:F10" si="0">SUM(B5:E5)</f>
        <v>-14379</v>
      </c>
    </row>
    <row r="6" spans="1:10">
      <c r="A6" s="360" t="s">
        <v>19</v>
      </c>
      <c r="B6" s="470">
        <v>0</v>
      </c>
      <c r="C6" s="470">
        <v>0</v>
      </c>
      <c r="D6" s="470">
        <v>0</v>
      </c>
      <c r="E6" s="470">
        <v>3984907</v>
      </c>
      <c r="F6" s="362">
        <f t="shared" si="0"/>
        <v>3984907</v>
      </c>
    </row>
    <row r="7" spans="1:10">
      <c r="A7" s="360" t="s">
        <v>133</v>
      </c>
      <c r="B7" s="470">
        <v>0</v>
      </c>
      <c r="C7" s="470">
        <f>-2043-262</f>
        <v>-2305</v>
      </c>
      <c r="D7" s="470">
        <v>-22261</v>
      </c>
      <c r="E7" s="470">
        <v>0</v>
      </c>
      <c r="F7" s="362">
        <f t="shared" si="0"/>
        <v>-24566</v>
      </c>
    </row>
    <row r="8" spans="1:10">
      <c r="A8" s="360" t="s">
        <v>18</v>
      </c>
      <c r="B8" s="470">
        <v>-705731</v>
      </c>
      <c r="C8" s="470">
        <v>0</v>
      </c>
      <c r="D8" s="470">
        <v>0</v>
      </c>
      <c r="E8" s="470">
        <v>0</v>
      </c>
      <c r="F8" s="362">
        <f t="shared" si="0"/>
        <v>-705731</v>
      </c>
    </row>
    <row r="9" spans="1:10">
      <c r="A9" s="360" t="s">
        <v>10</v>
      </c>
      <c r="B9" s="470">
        <v>-89659</v>
      </c>
      <c r="C9" s="470">
        <v>0</v>
      </c>
      <c r="D9" s="470">
        <v>0</v>
      </c>
      <c r="E9" s="470">
        <v>119454</v>
      </c>
      <c r="F9" s="362">
        <f t="shared" si="0"/>
        <v>29795</v>
      </c>
    </row>
    <row r="10" spans="1:10">
      <c r="A10" s="360" t="s">
        <v>15</v>
      </c>
      <c r="B10" s="470">
        <v>0</v>
      </c>
      <c r="C10" s="470">
        <v>0</v>
      </c>
      <c r="D10" s="470">
        <v>0</v>
      </c>
      <c r="E10" s="470">
        <v>-9298566</v>
      </c>
      <c r="F10" s="362">
        <f t="shared" si="0"/>
        <v>-9298566</v>
      </c>
    </row>
    <row r="11" spans="1:10">
      <c r="A11" s="364" t="s">
        <v>396</v>
      </c>
      <c r="B11" s="383">
        <f>SUM(B5:B10)</f>
        <v>-795390</v>
      </c>
      <c r="C11" s="383">
        <f>SUM(C5:C10)</f>
        <v>-16684</v>
      </c>
      <c r="D11" s="383">
        <f>SUM(D5:D10)</f>
        <v>-22261</v>
      </c>
      <c r="E11" s="383">
        <f>SUM(E5:E10)</f>
        <v>-5194205</v>
      </c>
      <c r="F11" s="383">
        <f>SUM(F5:F10)</f>
        <v>-6028540</v>
      </c>
    </row>
    <row r="13" spans="1:10">
      <c r="A13" s="379" t="s">
        <v>11</v>
      </c>
      <c r="B13" s="361">
        <v>0</v>
      </c>
      <c r="C13" s="410">
        <v>0</v>
      </c>
      <c r="D13" s="410">
        <v>0</v>
      </c>
      <c r="E13" s="481">
        <v>-30452262</v>
      </c>
      <c r="F13" s="361">
        <f>SUM(B13:E13)</f>
        <v>-30452262</v>
      </c>
    </row>
    <row r="14" spans="1:10">
      <c r="A14" s="507" t="s">
        <v>605</v>
      </c>
      <c r="B14" s="508">
        <v>0</v>
      </c>
      <c r="C14" s="508">
        <v>0</v>
      </c>
      <c r="D14" s="508">
        <v>0</v>
      </c>
      <c r="E14" s="509">
        <v>652784</v>
      </c>
      <c r="F14" s="508">
        <f>SUM(B14:E14)</f>
        <v>652784</v>
      </c>
      <c r="H14" s="169"/>
      <c r="I14" s="169"/>
      <c r="J14" s="169"/>
    </row>
    <row r="16" spans="1:10">
      <c r="A16" s="364" t="s">
        <v>402</v>
      </c>
      <c r="B16" s="383">
        <f t="shared" ref="B16:F16" si="1">SUM(B11:B14)</f>
        <v>-795390</v>
      </c>
      <c r="C16" s="383">
        <f>SUM(C11:C14)</f>
        <v>-16684</v>
      </c>
      <c r="D16" s="383">
        <f>SUM(D11:D14)</f>
        <v>-22261</v>
      </c>
      <c r="E16" s="383">
        <f t="shared" si="1"/>
        <v>-34993683</v>
      </c>
      <c r="F16" s="383">
        <f t="shared" si="1"/>
        <v>-35828018</v>
      </c>
      <c r="H16" s="169"/>
      <c r="I16" s="169"/>
      <c r="J16" s="169"/>
    </row>
    <row r="17" spans="1:10">
      <c r="H17" s="169"/>
      <c r="I17" s="169"/>
      <c r="J17" s="169"/>
    </row>
    <row r="18" spans="1:10">
      <c r="H18" s="169"/>
      <c r="I18" s="169"/>
      <c r="J18" s="169"/>
    </row>
    <row r="20" spans="1:10" ht="51">
      <c r="A20" s="354" t="s">
        <v>606</v>
      </c>
      <c r="B20" s="355" t="str">
        <f t="shared" ref="B20:E22" si="2">B2</f>
        <v>Pro Forma Major Plant Additions
Year 2</v>
      </c>
      <c r="C20" s="355" t="str">
        <f t="shared" si="2"/>
        <v>Pro Forma JB Units 3, 4 and Colstrip 4 Additions
Year 2</v>
      </c>
      <c r="D20" s="355" t="str">
        <f t="shared" si="2"/>
        <v>Pro Forma JB Units 1 &amp; 2 Additions
Year 2</v>
      </c>
      <c r="E20" s="355" t="str">
        <f t="shared" si="2"/>
        <v>PowerTax ADIT Balance Adjustment
Year 2</v>
      </c>
      <c r="F20" s="355" t="s">
        <v>60</v>
      </c>
      <c r="G20" s="355" t="s">
        <v>398</v>
      </c>
    </row>
    <row r="21" spans="1:10">
      <c r="A21" s="372"/>
      <c r="B21" s="357">
        <f t="shared" si="2"/>
        <v>14.1</v>
      </c>
      <c r="C21" s="357">
        <f t="shared" si="2"/>
        <v>14.7</v>
      </c>
      <c r="D21" s="357">
        <f t="shared" si="2"/>
        <v>14.8</v>
      </c>
      <c r="E21" s="357">
        <f t="shared" si="2"/>
        <v>15.4</v>
      </c>
      <c r="F21" s="357"/>
      <c r="G21" s="372"/>
    </row>
    <row r="22" spans="1:10">
      <c r="A22" s="376"/>
      <c r="B22" s="357">
        <f t="shared" si="2"/>
        <v>41110</v>
      </c>
      <c r="C22" s="357">
        <f t="shared" si="2"/>
        <v>41110</v>
      </c>
      <c r="D22" s="357">
        <f t="shared" si="2"/>
        <v>41110</v>
      </c>
      <c r="E22" s="357">
        <f t="shared" si="2"/>
        <v>41110</v>
      </c>
      <c r="F22" s="357">
        <v>41110</v>
      </c>
      <c r="G22" s="357">
        <v>41110</v>
      </c>
    </row>
    <row r="23" spans="1:10">
      <c r="A23" s="360" t="s">
        <v>125</v>
      </c>
      <c r="B23" s="362">
        <f t="shared" ref="B23:F28" si="3">ROUND(B5*$G23,0)</f>
        <v>0</v>
      </c>
      <c r="C23" s="362">
        <f t="shared" si="3"/>
        <v>-3187</v>
      </c>
      <c r="D23" s="362">
        <f t="shared" si="3"/>
        <v>0</v>
      </c>
      <c r="E23" s="362">
        <f t="shared" si="3"/>
        <v>0</v>
      </c>
      <c r="F23" s="362">
        <f t="shared" si="3"/>
        <v>-3187</v>
      </c>
      <c r="G23" s="373">
        <f>VLOOKUP(A23,'Allocation Factors'!$B$4:$P$88,15,FALSE)</f>
        <v>0.22162982918040364</v>
      </c>
    </row>
    <row r="24" spans="1:10">
      <c r="A24" s="360" t="s">
        <v>19</v>
      </c>
      <c r="B24" s="362">
        <f t="shared" si="3"/>
        <v>0</v>
      </c>
      <c r="C24" s="362">
        <f t="shared" si="3"/>
        <v>0</v>
      </c>
      <c r="D24" s="362">
        <f t="shared" si="3"/>
        <v>0</v>
      </c>
      <c r="E24" s="362">
        <f t="shared" si="3"/>
        <v>249616</v>
      </c>
      <c r="F24" s="362">
        <f t="shared" si="3"/>
        <v>249616</v>
      </c>
      <c r="G24" s="373">
        <f>VLOOKUP(A24,'Allocation Factors'!$B$4:$P$88,15,FALSE)</f>
        <v>6.264027551852748E-2</v>
      </c>
    </row>
    <row r="25" spans="1:10">
      <c r="A25" s="360" t="s">
        <v>133</v>
      </c>
      <c r="B25" s="362">
        <f t="shared" si="3"/>
        <v>0</v>
      </c>
      <c r="C25" s="362">
        <f t="shared" si="3"/>
        <v>-511</v>
      </c>
      <c r="D25" s="362">
        <f t="shared" si="3"/>
        <v>-4934</v>
      </c>
      <c r="E25" s="362">
        <f t="shared" si="3"/>
        <v>0</v>
      </c>
      <c r="F25" s="362">
        <f t="shared" si="3"/>
        <v>-5445</v>
      </c>
      <c r="G25" s="373">
        <f>VLOOKUP(A25,'Allocation Factors'!$B$4:$P$88,15,FALSE)</f>
        <v>0.22162982918040364</v>
      </c>
    </row>
    <row r="26" spans="1:10">
      <c r="A26" s="360" t="s">
        <v>18</v>
      </c>
      <c r="B26" s="362">
        <f t="shared" si="3"/>
        <v>-56309</v>
      </c>
      <c r="C26" s="362">
        <f t="shared" si="3"/>
        <v>0</v>
      </c>
      <c r="D26" s="362">
        <f t="shared" si="3"/>
        <v>0</v>
      </c>
      <c r="E26" s="362">
        <f t="shared" si="3"/>
        <v>0</v>
      </c>
      <c r="F26" s="362">
        <f t="shared" si="3"/>
        <v>-56309</v>
      </c>
      <c r="G26" s="373">
        <f>VLOOKUP(A26,'Allocation Factors'!$B$4:$P$88,15,FALSE)</f>
        <v>7.9787774498314715E-2</v>
      </c>
    </row>
    <row r="27" spans="1:10">
      <c r="A27" s="360" t="s">
        <v>10</v>
      </c>
      <c r="B27" s="362">
        <f t="shared" si="3"/>
        <v>-6352</v>
      </c>
      <c r="C27" s="362">
        <f t="shared" si="3"/>
        <v>0</v>
      </c>
      <c r="D27" s="362">
        <f t="shared" si="3"/>
        <v>0</v>
      </c>
      <c r="E27" s="362">
        <f t="shared" si="3"/>
        <v>8463</v>
      </c>
      <c r="F27" s="362">
        <f t="shared" si="3"/>
        <v>2111</v>
      </c>
      <c r="G27" s="373">
        <f>VLOOKUP(A27,'Allocation Factors'!$B$4:$P$88,15,FALSE)</f>
        <v>7.0845810240555085E-2</v>
      </c>
    </row>
    <row r="28" spans="1:10">
      <c r="A28" s="360" t="s">
        <v>15</v>
      </c>
      <c r="B28" s="362">
        <f t="shared" si="3"/>
        <v>0</v>
      </c>
      <c r="C28" s="362">
        <f t="shared" si="3"/>
        <v>0</v>
      </c>
      <c r="D28" s="362">
        <f t="shared" si="3"/>
        <v>0</v>
      </c>
      <c r="E28" s="362">
        <f t="shared" si="3"/>
        <v>-640127</v>
      </c>
      <c r="F28" s="362">
        <f t="shared" si="3"/>
        <v>-640127</v>
      </c>
      <c r="G28" s="373">
        <f>VLOOKUP(A28,'Allocation Factors'!$B$4:$P$88,15,FALSE)</f>
        <v>6.8841450639549967E-2</v>
      </c>
    </row>
    <row r="29" spans="1:10">
      <c r="A29" s="364" t="s">
        <v>396</v>
      </c>
      <c r="B29" s="383">
        <f>SUM(B23:B28)</f>
        <v>-62661</v>
      </c>
      <c r="C29" s="383">
        <f>SUM(C23:C28)</f>
        <v>-3698</v>
      </c>
      <c r="D29" s="383">
        <f>SUM(D23:D28)</f>
        <v>-4934</v>
      </c>
      <c r="E29" s="383">
        <f>SUM(E23:E28)</f>
        <v>-382048</v>
      </c>
      <c r="F29" s="383">
        <f>SUM(F23:F28)</f>
        <v>-453341</v>
      </c>
      <c r="G29" s="393"/>
    </row>
    <row r="31" spans="1:10">
      <c r="A31" s="503" t="s">
        <v>11</v>
      </c>
      <c r="B31" s="504">
        <f>ROUND(B13*$G$31,0)</f>
        <v>0</v>
      </c>
      <c r="C31" s="504">
        <f>ROUND(C13*$G$31,0)</f>
        <v>0</v>
      </c>
      <c r="D31" s="504">
        <f>ROUND(D13*$G$31,0)</f>
        <v>0</v>
      </c>
      <c r="E31" s="504">
        <f>ROUND(E13*$G$31,0)</f>
        <v>-2115246</v>
      </c>
      <c r="F31" s="504">
        <f>SUM(B31:E31)</f>
        <v>-2115246</v>
      </c>
      <c r="G31" s="505">
        <f>VLOOKUP(A31,'Allocation Factors'!$B$4:$P$88,15,FALSE)</f>
        <v>6.946105534858768E-2</v>
      </c>
    </row>
    <row r="32" spans="1:10">
      <c r="A32" s="507" t="s">
        <v>605</v>
      </c>
      <c r="B32" s="508">
        <f>+B14</f>
        <v>0</v>
      </c>
      <c r="C32" s="508">
        <f>+C14</f>
        <v>0</v>
      </c>
      <c r="D32" s="508">
        <f>+D14</f>
        <v>0</v>
      </c>
      <c r="E32" s="508">
        <f>+E14</f>
        <v>652784</v>
      </c>
      <c r="F32" s="508">
        <f>SUM(B32:E32)</f>
        <v>652784</v>
      </c>
      <c r="G32" s="510">
        <v>1</v>
      </c>
    </row>
    <row r="34" spans="1:7">
      <c r="A34" s="364" t="s">
        <v>402</v>
      </c>
      <c r="B34" s="383">
        <f t="shared" ref="B34:F34" si="4">SUM(B29:B32)</f>
        <v>-62661</v>
      </c>
      <c r="C34" s="383">
        <f>SUM(C29:C32)</f>
        <v>-3698</v>
      </c>
      <c r="D34" s="383">
        <f>SUM(D29:D32)</f>
        <v>-4934</v>
      </c>
      <c r="E34" s="383">
        <f t="shared" si="4"/>
        <v>-1844510</v>
      </c>
      <c r="F34" s="383">
        <f t="shared" si="4"/>
        <v>-1915803</v>
      </c>
      <c r="G34" s="393"/>
    </row>
  </sheetData>
  <pageMargins left="0.7" right="0.7" top="0.75" bottom="0.75" header="0.3" footer="0.3"/>
  <pageSetup paperSize="3" scale="77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D11:E11 B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J40"/>
  <sheetViews>
    <sheetView zoomScale="80" zoomScaleNormal="80" workbookViewId="0">
      <selection activeCell="A42" sqref="A42"/>
    </sheetView>
  </sheetViews>
  <sheetFormatPr defaultColWidth="9.140625" defaultRowHeight="12.75"/>
  <cols>
    <col min="1" max="1" width="22.28515625" style="82" customWidth="1"/>
    <col min="2" max="10" width="18.7109375" style="82" customWidth="1"/>
    <col min="11" max="16384" width="9.140625" style="82"/>
  </cols>
  <sheetData>
    <row r="2" spans="1:9" ht="63.75">
      <c r="A2" s="355" t="s">
        <v>2</v>
      </c>
      <c r="B2" s="478" t="s">
        <v>618</v>
      </c>
      <c r="C2" s="478" t="s">
        <v>624</v>
      </c>
      <c r="D2" s="355" t="s">
        <v>619</v>
      </c>
      <c r="E2" s="355" t="s">
        <v>620</v>
      </c>
      <c r="F2" s="355" t="s">
        <v>621</v>
      </c>
      <c r="G2" s="472" t="s">
        <v>622</v>
      </c>
      <c r="H2" s="355" t="s">
        <v>623</v>
      </c>
      <c r="I2" s="355" t="s">
        <v>60</v>
      </c>
    </row>
    <row r="3" spans="1:9">
      <c r="A3" s="372"/>
      <c r="B3" s="479">
        <v>14.1</v>
      </c>
      <c r="C3" s="479">
        <v>14.6</v>
      </c>
      <c r="D3" s="357">
        <v>14.7</v>
      </c>
      <c r="E3" s="357">
        <v>14.8</v>
      </c>
      <c r="F3" s="358">
        <v>15.4</v>
      </c>
      <c r="G3" s="358">
        <v>15.4</v>
      </c>
      <c r="H3" s="358">
        <v>15.4</v>
      </c>
      <c r="I3" s="357"/>
    </row>
    <row r="4" spans="1:9">
      <c r="A4" s="376"/>
      <c r="B4" s="357">
        <v>282</v>
      </c>
      <c r="C4" s="479">
        <v>282</v>
      </c>
      <c r="D4" s="357">
        <v>282</v>
      </c>
      <c r="E4" s="357">
        <v>282</v>
      </c>
      <c r="F4" s="357">
        <v>282</v>
      </c>
      <c r="G4" s="357">
        <v>282</v>
      </c>
      <c r="H4" s="357">
        <v>282</v>
      </c>
      <c r="I4" s="357">
        <v>282</v>
      </c>
    </row>
    <row r="5" spans="1:9">
      <c r="A5" s="384" t="s">
        <v>16</v>
      </c>
      <c r="B5" s="470">
        <v>0</v>
      </c>
      <c r="C5" s="470">
        <v>0</v>
      </c>
      <c r="D5" s="470">
        <v>0</v>
      </c>
      <c r="E5" s="470">
        <v>0</v>
      </c>
      <c r="F5" s="470">
        <v>-2048548</v>
      </c>
      <c r="G5" s="470">
        <v>0</v>
      </c>
      <c r="H5" s="470">
        <v>0</v>
      </c>
      <c r="I5" s="362">
        <f t="shared" ref="I5:I16" si="0">SUM(B5:H5)</f>
        <v>-2048548</v>
      </c>
    </row>
    <row r="6" spans="1:9">
      <c r="A6" s="384" t="s">
        <v>127</v>
      </c>
      <c r="B6" s="470">
        <v>0</v>
      </c>
      <c r="C6" s="470">
        <v>0</v>
      </c>
      <c r="D6" s="470">
        <v>0</v>
      </c>
      <c r="E6" s="470">
        <v>0</v>
      </c>
      <c r="F6" s="470">
        <v>0</v>
      </c>
      <c r="G6" s="470">
        <v>-479605</v>
      </c>
      <c r="H6" s="470">
        <v>0</v>
      </c>
      <c r="I6" s="362">
        <f t="shared" si="0"/>
        <v>-479605</v>
      </c>
    </row>
    <row r="7" spans="1:9">
      <c r="A7" s="384" t="s">
        <v>125</v>
      </c>
      <c r="B7" s="470">
        <v>0</v>
      </c>
      <c r="C7" s="470">
        <v>634740</v>
      </c>
      <c r="D7" s="470">
        <v>-77425</v>
      </c>
      <c r="E7" s="470">
        <v>0</v>
      </c>
      <c r="F7" s="470">
        <v>0</v>
      </c>
      <c r="G7" s="470">
        <v>-107862</v>
      </c>
      <c r="H7" s="470">
        <v>0</v>
      </c>
      <c r="I7" s="362">
        <f t="shared" si="0"/>
        <v>449453</v>
      </c>
    </row>
    <row r="8" spans="1:9">
      <c r="A8" s="384" t="s">
        <v>23</v>
      </c>
      <c r="B8" s="470">
        <v>0</v>
      </c>
      <c r="C8" s="470">
        <v>0</v>
      </c>
      <c r="D8" s="470">
        <v>0</v>
      </c>
      <c r="E8" s="470">
        <v>0</v>
      </c>
      <c r="F8" s="470">
        <v>-12332482</v>
      </c>
      <c r="G8" s="470">
        <v>0</v>
      </c>
      <c r="H8" s="470">
        <v>0</v>
      </c>
      <c r="I8" s="362">
        <f t="shared" si="0"/>
        <v>-12332482</v>
      </c>
    </row>
    <row r="9" spans="1:9">
      <c r="A9" s="384" t="s">
        <v>24</v>
      </c>
      <c r="B9" s="470">
        <v>0</v>
      </c>
      <c r="C9" s="470">
        <v>0</v>
      </c>
      <c r="D9" s="470">
        <v>0</v>
      </c>
      <c r="E9" s="470">
        <v>0</v>
      </c>
      <c r="F9" s="470">
        <v>-30915005</v>
      </c>
      <c r="G9" s="470">
        <v>0</v>
      </c>
      <c r="H9" s="470">
        <v>0</v>
      </c>
      <c r="I9" s="362">
        <f t="shared" si="0"/>
        <v>-30915005</v>
      </c>
    </row>
    <row r="10" spans="1:9">
      <c r="A10" s="384" t="s">
        <v>133</v>
      </c>
      <c r="B10" s="470">
        <v>0</v>
      </c>
      <c r="C10" s="470">
        <v>2640684</v>
      </c>
      <c r="D10" s="470">
        <f>-311802-11320</f>
        <v>-323122</v>
      </c>
      <c r="E10" s="470">
        <v>-306456</v>
      </c>
      <c r="F10" s="470">
        <v>0</v>
      </c>
      <c r="G10" s="470">
        <v>0</v>
      </c>
      <c r="H10" s="470">
        <v>0</v>
      </c>
      <c r="I10" s="362">
        <f t="shared" si="0"/>
        <v>2011106</v>
      </c>
    </row>
    <row r="11" spans="1:9">
      <c r="A11" s="384" t="s">
        <v>14</v>
      </c>
      <c r="B11" s="470">
        <v>0</v>
      </c>
      <c r="C11" s="470">
        <v>0</v>
      </c>
      <c r="D11" s="470">
        <v>0</v>
      </c>
      <c r="E11" s="470">
        <v>0</v>
      </c>
      <c r="F11" s="470">
        <v>3193974</v>
      </c>
      <c r="G11" s="470">
        <v>0</v>
      </c>
      <c r="H11" s="470">
        <v>0</v>
      </c>
      <c r="I11" s="362">
        <f t="shared" si="0"/>
        <v>3193974</v>
      </c>
    </row>
    <row r="12" spans="1:9">
      <c r="A12" s="384" t="s">
        <v>18</v>
      </c>
      <c r="B12" s="470">
        <v>-2559958</v>
      </c>
      <c r="C12" s="470">
        <v>0</v>
      </c>
      <c r="D12" s="470">
        <v>0</v>
      </c>
      <c r="E12" s="470">
        <v>0</v>
      </c>
      <c r="F12" s="470">
        <v>0</v>
      </c>
      <c r="G12" s="470">
        <v>587467</v>
      </c>
      <c r="H12" s="470">
        <v>3488813</v>
      </c>
      <c r="I12" s="362">
        <f t="shared" si="0"/>
        <v>1516322</v>
      </c>
    </row>
    <row r="13" spans="1:9">
      <c r="A13" s="384" t="s">
        <v>10</v>
      </c>
      <c r="B13" s="470">
        <v>6709349</v>
      </c>
      <c r="C13" s="470">
        <v>0</v>
      </c>
      <c r="D13" s="470">
        <v>0</v>
      </c>
      <c r="E13" s="470">
        <v>0</v>
      </c>
      <c r="F13" s="470">
        <v>0</v>
      </c>
      <c r="G13" s="470">
        <v>0</v>
      </c>
      <c r="H13" s="470">
        <v>0</v>
      </c>
      <c r="I13" s="362">
        <f t="shared" si="0"/>
        <v>6709349</v>
      </c>
    </row>
    <row r="14" spans="1:9">
      <c r="A14" s="384" t="s">
        <v>22</v>
      </c>
      <c r="B14" s="470">
        <v>0</v>
      </c>
      <c r="C14" s="470">
        <v>0</v>
      </c>
      <c r="D14" s="470">
        <v>0</v>
      </c>
      <c r="E14" s="470">
        <v>0</v>
      </c>
      <c r="F14" s="470">
        <v>-55911187</v>
      </c>
      <c r="G14" s="470">
        <v>0</v>
      </c>
      <c r="H14" s="470">
        <v>0</v>
      </c>
      <c r="I14" s="362">
        <f t="shared" si="0"/>
        <v>-55911187</v>
      </c>
    </row>
    <row r="15" spans="1:9">
      <c r="A15" s="384" t="s">
        <v>21</v>
      </c>
      <c r="B15" s="470">
        <v>0</v>
      </c>
      <c r="C15" s="470">
        <v>0</v>
      </c>
      <c r="D15" s="470">
        <v>0</v>
      </c>
      <c r="E15" s="470">
        <v>0</v>
      </c>
      <c r="F15" s="470">
        <v>-24510338</v>
      </c>
      <c r="G15" s="470">
        <v>0</v>
      </c>
      <c r="H15" s="470">
        <v>0</v>
      </c>
      <c r="I15" s="362">
        <f t="shared" si="0"/>
        <v>-24510338</v>
      </c>
    </row>
    <row r="16" spans="1:9">
      <c r="A16" s="384" t="s">
        <v>26</v>
      </c>
      <c r="B16" s="470">
        <v>0</v>
      </c>
      <c r="C16" s="470">
        <v>0</v>
      </c>
      <c r="D16" s="470">
        <v>0</v>
      </c>
      <c r="E16" s="470">
        <v>0</v>
      </c>
      <c r="F16" s="470">
        <v>-28333438</v>
      </c>
      <c r="G16" s="470">
        <v>0</v>
      </c>
      <c r="H16" s="470">
        <v>0</v>
      </c>
      <c r="I16" s="362">
        <f t="shared" si="0"/>
        <v>-28333438</v>
      </c>
    </row>
    <row r="17" spans="1:10">
      <c r="A17" s="385" t="s">
        <v>403</v>
      </c>
      <c r="B17" s="382">
        <f t="shared" ref="B17:I17" si="1">SUM(B5:B16)</f>
        <v>4149391</v>
      </c>
      <c r="C17" s="382">
        <f t="shared" si="1"/>
        <v>3275424</v>
      </c>
      <c r="D17" s="382">
        <f t="shared" si="1"/>
        <v>-400547</v>
      </c>
      <c r="E17" s="382">
        <f t="shared" si="1"/>
        <v>-306456</v>
      </c>
      <c r="F17" s="382">
        <f t="shared" si="1"/>
        <v>-150857024</v>
      </c>
      <c r="G17" s="382">
        <f t="shared" si="1"/>
        <v>0</v>
      </c>
      <c r="H17" s="382">
        <f t="shared" si="1"/>
        <v>3488813</v>
      </c>
      <c r="I17" s="382">
        <f t="shared" si="1"/>
        <v>-140650399</v>
      </c>
    </row>
    <row r="18" spans="1:10">
      <c r="A18" s="386"/>
    </row>
    <row r="19" spans="1:10">
      <c r="A19" s="385" t="s">
        <v>404</v>
      </c>
      <c r="B19" s="382">
        <f>+B17</f>
        <v>4149391</v>
      </c>
      <c r="C19" s="382">
        <f>+C17</f>
        <v>3275424</v>
      </c>
      <c r="D19" s="382">
        <f>+D17</f>
        <v>-400547</v>
      </c>
      <c r="E19" s="382">
        <f>+E17</f>
        <v>-306456</v>
      </c>
      <c r="F19" s="382">
        <f t="shared" ref="F19:I19" si="2">+F17</f>
        <v>-150857024</v>
      </c>
      <c r="G19" s="382">
        <f t="shared" si="2"/>
        <v>0</v>
      </c>
      <c r="H19" s="382">
        <f t="shared" si="2"/>
        <v>3488813</v>
      </c>
      <c r="I19" s="382">
        <f t="shared" si="2"/>
        <v>-140650399</v>
      </c>
    </row>
    <row r="20" spans="1:10">
      <c r="F20" s="387"/>
      <c r="G20" s="387"/>
      <c r="H20" s="387"/>
    </row>
    <row r="23" spans="1:10" ht="66.75" customHeight="1">
      <c r="A23" s="354" t="s">
        <v>606</v>
      </c>
      <c r="B23" s="355" t="str">
        <f t="shared" ref="B23:H25" si="3">B2</f>
        <v>Pro Forma Major Plant Additions
Year 2</v>
      </c>
      <c r="C23" s="355" t="str">
        <f t="shared" si="3"/>
        <v>Existing Coal-Fired Generation Assets
Year 2</v>
      </c>
      <c r="D23" s="355" t="str">
        <f t="shared" si="3"/>
        <v>Pro Forma JB Units 3, 4 and Colstrip 4 Additions
Year 2</v>
      </c>
      <c r="E23" s="355" t="str">
        <f t="shared" si="3"/>
        <v>Pro Forma JB Units 1 &amp; 2 Additions
Year 2</v>
      </c>
      <c r="F23" s="355" t="str">
        <f t="shared" si="3"/>
        <v>PowerTax ADIT Balance Adjustment
Year 2</v>
      </c>
      <c r="G23" s="355" t="str">
        <f t="shared" si="3"/>
        <v>PowerTax ADIT Adjustment - WIJAM Reallocation 2025</v>
      </c>
      <c r="H23" s="355" t="str">
        <f t="shared" si="3"/>
        <v>PowerTax ADIT Adjustment - Remove Labor Day Wildfire Restoration 2025</v>
      </c>
      <c r="I23" s="355" t="s">
        <v>60</v>
      </c>
      <c r="J23" s="355" t="s">
        <v>398</v>
      </c>
    </row>
    <row r="24" spans="1:10">
      <c r="A24" s="372"/>
      <c r="B24" s="358">
        <f t="shared" si="3"/>
        <v>14.1</v>
      </c>
      <c r="C24" s="358">
        <f t="shared" si="3"/>
        <v>14.6</v>
      </c>
      <c r="D24" s="358">
        <f t="shared" si="3"/>
        <v>14.7</v>
      </c>
      <c r="E24" s="358">
        <f t="shared" si="3"/>
        <v>14.8</v>
      </c>
      <c r="F24" s="358">
        <f t="shared" si="3"/>
        <v>15.4</v>
      </c>
      <c r="G24" s="358">
        <f t="shared" si="3"/>
        <v>15.4</v>
      </c>
      <c r="H24" s="358">
        <f t="shared" si="3"/>
        <v>15.4</v>
      </c>
      <c r="I24" s="357"/>
      <c r="J24" s="372"/>
    </row>
    <row r="25" spans="1:10">
      <c r="A25" s="376"/>
      <c r="B25" s="357">
        <f t="shared" si="3"/>
        <v>282</v>
      </c>
      <c r="C25" s="357">
        <f t="shared" si="3"/>
        <v>282</v>
      </c>
      <c r="D25" s="357">
        <f t="shared" si="3"/>
        <v>282</v>
      </c>
      <c r="E25" s="357">
        <f t="shared" si="3"/>
        <v>282</v>
      </c>
      <c r="F25" s="357">
        <f t="shared" si="3"/>
        <v>282</v>
      </c>
      <c r="G25" s="357">
        <f t="shared" si="3"/>
        <v>282</v>
      </c>
      <c r="H25" s="357">
        <f t="shared" si="3"/>
        <v>282</v>
      </c>
      <c r="I25" s="357">
        <v>282</v>
      </c>
      <c r="J25" s="357">
        <v>282</v>
      </c>
    </row>
    <row r="26" spans="1:10">
      <c r="A26" s="384" t="s">
        <v>16</v>
      </c>
      <c r="B26" s="362">
        <f t="shared" ref="B26:I37" si="4">ROUND(B5*$J26,0)</f>
        <v>0</v>
      </c>
      <c r="C26" s="362">
        <f t="shared" si="4"/>
        <v>0</v>
      </c>
      <c r="D26" s="362">
        <f t="shared" si="4"/>
        <v>0</v>
      </c>
      <c r="E26" s="362">
        <f t="shared" si="4"/>
        <v>0</v>
      </c>
      <c r="F26" s="362">
        <f t="shared" si="4"/>
        <v>0</v>
      </c>
      <c r="G26" s="362">
        <f t="shared" si="4"/>
        <v>0</v>
      </c>
      <c r="H26" s="362">
        <f t="shared" si="4"/>
        <v>0</v>
      </c>
      <c r="I26" s="362">
        <f t="shared" si="4"/>
        <v>0</v>
      </c>
      <c r="J26" s="380">
        <v>0</v>
      </c>
    </row>
    <row r="27" spans="1:10">
      <c r="A27" s="384" t="s">
        <v>127</v>
      </c>
      <c r="B27" s="362">
        <f t="shared" si="4"/>
        <v>0</v>
      </c>
      <c r="C27" s="362">
        <f t="shared" si="4"/>
        <v>0</v>
      </c>
      <c r="D27" s="362">
        <f t="shared" si="4"/>
        <v>0</v>
      </c>
      <c r="E27" s="362">
        <f t="shared" si="4"/>
        <v>0</v>
      </c>
      <c r="F27" s="362">
        <f t="shared" si="4"/>
        <v>0</v>
      </c>
      <c r="G27" s="362">
        <f t="shared" si="4"/>
        <v>0</v>
      </c>
      <c r="H27" s="362">
        <f t="shared" si="4"/>
        <v>0</v>
      </c>
      <c r="I27" s="362">
        <f t="shared" si="4"/>
        <v>0</v>
      </c>
      <c r="J27" s="373">
        <f>VLOOKUP(A27,'Allocation Factors'!$B$4:$P$88,15,FALSE)</f>
        <v>0</v>
      </c>
    </row>
    <row r="28" spans="1:10">
      <c r="A28" s="384" t="s">
        <v>125</v>
      </c>
      <c r="B28" s="362">
        <f t="shared" si="4"/>
        <v>0</v>
      </c>
      <c r="C28" s="362">
        <f t="shared" si="4"/>
        <v>140677</v>
      </c>
      <c r="D28" s="362">
        <f t="shared" si="4"/>
        <v>-17160</v>
      </c>
      <c r="E28" s="362">
        <f t="shared" si="4"/>
        <v>0</v>
      </c>
      <c r="F28" s="362">
        <f t="shared" si="4"/>
        <v>0</v>
      </c>
      <c r="G28" s="362">
        <f t="shared" si="4"/>
        <v>-23905</v>
      </c>
      <c r="H28" s="362">
        <f t="shared" si="4"/>
        <v>0</v>
      </c>
      <c r="I28" s="362">
        <f t="shared" si="4"/>
        <v>99612</v>
      </c>
      <c r="J28" s="373">
        <f>VLOOKUP(A28,'Allocation Factors'!$B$4:$P$88,15,FALSE)</f>
        <v>0.22162982918040364</v>
      </c>
    </row>
    <row r="29" spans="1:10">
      <c r="A29" s="384" t="s">
        <v>23</v>
      </c>
      <c r="B29" s="362">
        <f t="shared" si="4"/>
        <v>0</v>
      </c>
      <c r="C29" s="362">
        <f t="shared" si="4"/>
        <v>0</v>
      </c>
      <c r="D29" s="362">
        <f t="shared" si="4"/>
        <v>0</v>
      </c>
      <c r="E29" s="362">
        <f t="shared" si="4"/>
        <v>0</v>
      </c>
      <c r="F29" s="362">
        <f t="shared" si="4"/>
        <v>0</v>
      </c>
      <c r="G29" s="362">
        <f t="shared" si="4"/>
        <v>0</v>
      </c>
      <c r="H29" s="362">
        <f t="shared" si="4"/>
        <v>0</v>
      </c>
      <c r="I29" s="362">
        <f t="shared" si="4"/>
        <v>0</v>
      </c>
      <c r="J29" s="373">
        <v>0</v>
      </c>
    </row>
    <row r="30" spans="1:10">
      <c r="A30" s="384" t="s">
        <v>24</v>
      </c>
      <c r="B30" s="362">
        <f t="shared" si="4"/>
        <v>0</v>
      </c>
      <c r="C30" s="362">
        <f t="shared" si="4"/>
        <v>0</v>
      </c>
      <c r="D30" s="362">
        <f t="shared" si="4"/>
        <v>0</v>
      </c>
      <c r="E30" s="362">
        <f t="shared" si="4"/>
        <v>0</v>
      </c>
      <c r="F30" s="362">
        <f t="shared" si="4"/>
        <v>0</v>
      </c>
      <c r="G30" s="362">
        <f t="shared" si="4"/>
        <v>0</v>
      </c>
      <c r="H30" s="362">
        <f t="shared" si="4"/>
        <v>0</v>
      </c>
      <c r="I30" s="362">
        <f t="shared" si="4"/>
        <v>0</v>
      </c>
      <c r="J30" s="373">
        <v>0</v>
      </c>
    </row>
    <row r="31" spans="1:10">
      <c r="A31" s="384" t="s">
        <v>133</v>
      </c>
      <c r="B31" s="362">
        <f t="shared" si="4"/>
        <v>0</v>
      </c>
      <c r="C31" s="362">
        <f t="shared" si="4"/>
        <v>585254</v>
      </c>
      <c r="D31" s="362">
        <f t="shared" si="4"/>
        <v>-71613</v>
      </c>
      <c r="E31" s="362">
        <f t="shared" si="4"/>
        <v>-67920</v>
      </c>
      <c r="F31" s="362">
        <f t="shared" si="4"/>
        <v>0</v>
      </c>
      <c r="G31" s="362">
        <f t="shared" si="4"/>
        <v>0</v>
      </c>
      <c r="H31" s="362">
        <f t="shared" si="4"/>
        <v>0</v>
      </c>
      <c r="I31" s="362">
        <f t="shared" si="4"/>
        <v>445721</v>
      </c>
      <c r="J31" s="373">
        <f>VLOOKUP(A31,'Allocation Factors'!$B$4:$P$88,15,FALSE)</f>
        <v>0.22162982918040364</v>
      </c>
    </row>
    <row r="32" spans="1:10">
      <c r="A32" s="384" t="s">
        <v>14</v>
      </c>
      <c r="B32" s="362">
        <f t="shared" si="4"/>
        <v>0</v>
      </c>
      <c r="C32" s="362">
        <f t="shared" si="4"/>
        <v>0</v>
      </c>
      <c r="D32" s="362">
        <f t="shared" si="4"/>
        <v>0</v>
      </c>
      <c r="E32" s="362">
        <f t="shared" si="4"/>
        <v>0</v>
      </c>
      <c r="F32" s="362">
        <f t="shared" si="4"/>
        <v>0</v>
      </c>
      <c r="G32" s="362">
        <f t="shared" si="4"/>
        <v>0</v>
      </c>
      <c r="H32" s="362">
        <f t="shared" si="4"/>
        <v>0</v>
      </c>
      <c r="I32" s="362">
        <f t="shared" si="4"/>
        <v>0</v>
      </c>
      <c r="J32" s="373">
        <f>VLOOKUP(A32,'Allocation Factors'!$B$4:$P$88,15,FALSE)</f>
        <v>0</v>
      </c>
    </row>
    <row r="33" spans="1:10">
      <c r="A33" s="384" t="s">
        <v>18</v>
      </c>
      <c r="B33" s="362">
        <f t="shared" si="4"/>
        <v>-204253</v>
      </c>
      <c r="C33" s="362">
        <f t="shared" si="4"/>
        <v>0</v>
      </c>
      <c r="D33" s="362">
        <f t="shared" si="4"/>
        <v>0</v>
      </c>
      <c r="E33" s="362">
        <f t="shared" si="4"/>
        <v>0</v>
      </c>
      <c r="F33" s="362">
        <f t="shared" si="4"/>
        <v>0</v>
      </c>
      <c r="G33" s="362">
        <f t="shared" si="4"/>
        <v>46873</v>
      </c>
      <c r="H33" s="362">
        <f t="shared" si="4"/>
        <v>278365</v>
      </c>
      <c r="I33" s="362">
        <f t="shared" si="4"/>
        <v>120984</v>
      </c>
      <c r="J33" s="373">
        <f>VLOOKUP(A33,'Allocation Factors'!$B$4:$P$88,15,FALSE)</f>
        <v>7.9787774498314715E-2</v>
      </c>
    </row>
    <row r="34" spans="1:10">
      <c r="A34" s="384" t="s">
        <v>10</v>
      </c>
      <c r="B34" s="362">
        <f t="shared" si="4"/>
        <v>475329</v>
      </c>
      <c r="C34" s="362">
        <f t="shared" si="4"/>
        <v>0</v>
      </c>
      <c r="D34" s="362">
        <f t="shared" si="4"/>
        <v>0</v>
      </c>
      <c r="E34" s="362">
        <f t="shared" si="4"/>
        <v>0</v>
      </c>
      <c r="F34" s="362">
        <f t="shared" si="4"/>
        <v>0</v>
      </c>
      <c r="G34" s="362">
        <f t="shared" si="4"/>
        <v>0</v>
      </c>
      <c r="H34" s="362">
        <f t="shared" si="4"/>
        <v>0</v>
      </c>
      <c r="I34" s="362">
        <f t="shared" si="4"/>
        <v>475329</v>
      </c>
      <c r="J34" s="373">
        <f>VLOOKUP(A34,'Allocation Factors'!$B$4:$P$88,15,FALSE)</f>
        <v>7.0845810240555085E-2</v>
      </c>
    </row>
    <row r="35" spans="1:10">
      <c r="A35" s="384" t="s">
        <v>22</v>
      </c>
      <c r="B35" s="362">
        <f t="shared" si="4"/>
        <v>0</v>
      </c>
      <c r="C35" s="362">
        <f t="shared" si="4"/>
        <v>0</v>
      </c>
      <c r="D35" s="362">
        <f t="shared" si="4"/>
        <v>0</v>
      </c>
      <c r="E35" s="362">
        <f t="shared" si="4"/>
        <v>0</v>
      </c>
      <c r="F35" s="362">
        <f t="shared" si="4"/>
        <v>0</v>
      </c>
      <c r="G35" s="362">
        <f t="shared" si="4"/>
        <v>0</v>
      </c>
      <c r="H35" s="362">
        <f t="shared" si="4"/>
        <v>0</v>
      </c>
      <c r="I35" s="362">
        <f t="shared" si="4"/>
        <v>0</v>
      </c>
      <c r="J35" s="373">
        <v>0</v>
      </c>
    </row>
    <row r="36" spans="1:10">
      <c r="A36" s="384" t="s">
        <v>21</v>
      </c>
      <c r="B36" s="362">
        <f t="shared" si="4"/>
        <v>0</v>
      </c>
      <c r="C36" s="362">
        <f t="shared" si="4"/>
        <v>0</v>
      </c>
      <c r="D36" s="362">
        <f t="shared" si="4"/>
        <v>0</v>
      </c>
      <c r="E36" s="362">
        <f t="shared" si="4"/>
        <v>0</v>
      </c>
      <c r="F36" s="362">
        <f t="shared" si="4"/>
        <v>-24510338</v>
      </c>
      <c r="G36" s="362">
        <f t="shared" si="4"/>
        <v>0</v>
      </c>
      <c r="H36" s="362">
        <f t="shared" si="4"/>
        <v>0</v>
      </c>
      <c r="I36" s="362">
        <f t="shared" si="4"/>
        <v>-24510338</v>
      </c>
      <c r="J36" s="373">
        <v>1</v>
      </c>
    </row>
    <row r="37" spans="1:10">
      <c r="A37" s="384" t="s">
        <v>26</v>
      </c>
      <c r="B37" s="362">
        <f t="shared" si="4"/>
        <v>0</v>
      </c>
      <c r="C37" s="362">
        <f t="shared" si="4"/>
        <v>0</v>
      </c>
      <c r="D37" s="362">
        <f t="shared" si="4"/>
        <v>0</v>
      </c>
      <c r="E37" s="362">
        <f t="shared" si="4"/>
        <v>0</v>
      </c>
      <c r="F37" s="362">
        <f t="shared" si="4"/>
        <v>0</v>
      </c>
      <c r="G37" s="362">
        <f t="shared" si="4"/>
        <v>0</v>
      </c>
      <c r="H37" s="362">
        <f t="shared" si="4"/>
        <v>0</v>
      </c>
      <c r="I37" s="362">
        <f t="shared" si="4"/>
        <v>0</v>
      </c>
      <c r="J37" s="374">
        <v>0</v>
      </c>
    </row>
    <row r="38" spans="1:10">
      <c r="A38" s="385" t="s">
        <v>403</v>
      </c>
      <c r="B38" s="382">
        <f t="shared" ref="B38:I38" si="5">SUM(B26:B37)</f>
        <v>271076</v>
      </c>
      <c r="C38" s="382">
        <f t="shared" si="5"/>
        <v>725931</v>
      </c>
      <c r="D38" s="382">
        <f t="shared" si="5"/>
        <v>-88773</v>
      </c>
      <c r="E38" s="382">
        <f t="shared" si="5"/>
        <v>-67920</v>
      </c>
      <c r="F38" s="382">
        <f t="shared" si="5"/>
        <v>-24510338</v>
      </c>
      <c r="G38" s="382">
        <f t="shared" si="5"/>
        <v>22968</v>
      </c>
      <c r="H38" s="382">
        <f t="shared" si="5"/>
        <v>278365</v>
      </c>
      <c r="I38" s="382">
        <f t="shared" si="5"/>
        <v>-23368692</v>
      </c>
      <c r="J38" s="393"/>
    </row>
    <row r="39" spans="1:10">
      <c r="A39" s="386"/>
      <c r="J39" s="388"/>
    </row>
    <row r="40" spans="1:10">
      <c r="A40" s="385" t="s">
        <v>404</v>
      </c>
      <c r="B40" s="382">
        <f t="shared" ref="B40:I40" si="6">+B38</f>
        <v>271076</v>
      </c>
      <c r="C40" s="382">
        <f>+C38</f>
        <v>725931</v>
      </c>
      <c r="D40" s="382">
        <f>+D38</f>
        <v>-88773</v>
      </c>
      <c r="E40" s="382">
        <f>+E38</f>
        <v>-67920</v>
      </c>
      <c r="F40" s="382">
        <f t="shared" si="6"/>
        <v>-24510338</v>
      </c>
      <c r="G40" s="382">
        <f t="shared" si="6"/>
        <v>22968</v>
      </c>
      <c r="H40" s="382">
        <f t="shared" si="6"/>
        <v>278365</v>
      </c>
      <c r="I40" s="382">
        <f t="shared" si="6"/>
        <v>-23368692</v>
      </c>
      <c r="J40" s="393"/>
    </row>
  </sheetData>
  <pageMargins left="0.7" right="0.7" top="0.75" bottom="0.75" header="0.3" footer="0.3"/>
  <pageSetup paperSize="3" scale="86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F17:H17 B17 C17: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1" width="12.28515625" style="3" bestFit="1" customWidth="1"/>
    <col min="12" max="12" width="10" style="3" bestFit="1" customWidth="1"/>
    <col min="13" max="16384" width="9.140625" style="3"/>
  </cols>
  <sheetData>
    <row r="1" spans="1:9">
      <c r="A1" s="131" t="s">
        <v>6</v>
      </c>
      <c r="B1" s="132"/>
      <c r="C1" s="133"/>
      <c r="D1" s="134" t="s">
        <v>2</v>
      </c>
      <c r="E1" s="135"/>
      <c r="F1" s="135"/>
      <c r="G1" s="135"/>
      <c r="H1" s="136"/>
      <c r="I1" s="61" t="s">
        <v>268</v>
      </c>
    </row>
    <row r="2" spans="1:9">
      <c r="A2" s="137"/>
      <c r="B2" s="138"/>
      <c r="C2" s="129"/>
      <c r="D2" s="513" t="s">
        <v>56</v>
      </c>
      <c r="E2" s="514" t="s">
        <v>280</v>
      </c>
      <c r="F2" s="513" t="s">
        <v>439</v>
      </c>
      <c r="G2" s="514" t="s">
        <v>239</v>
      </c>
      <c r="H2" s="514" t="s">
        <v>54</v>
      </c>
      <c r="I2" s="515" t="s">
        <v>247</v>
      </c>
    </row>
    <row r="3" spans="1:9" ht="12.75" customHeight="1">
      <c r="A3" s="527" t="s">
        <v>216</v>
      </c>
      <c r="B3" s="10" t="s">
        <v>16</v>
      </c>
      <c r="C3" s="10" t="str">
        <f t="shared" ref="C3:C11" si="0">CONCATENATE("41010",B3)</f>
        <v>41010CA</v>
      </c>
      <c r="D3" s="516">
        <f>SUMIF('Deferred Income Tax Expense'!$K$105:$K$200,'Results Summary (DIT EXP)'!$B3,'Deferred Income Tax Expense'!F$105:F$200)</f>
        <v>240314</v>
      </c>
      <c r="E3" s="517">
        <f>SUMIF('Deferred Income Tax Expense'!$K$105:$K$200,'Results Summary (DIT EXP)'!$B3,'Deferred Income Tax Expense'!G$105:G$200)</f>
        <v>0</v>
      </c>
      <c r="F3" s="512">
        <f>SUM(D3:E3)</f>
        <v>240314</v>
      </c>
      <c r="G3" s="516">
        <f>SUMIF('Deferred Income Tax Expense'!$K$105:$K$200,'Results Summary (DIT EXP)'!$B3,'Deferred Income Tax Expense'!I$105:I$200)</f>
        <v>0</v>
      </c>
      <c r="H3" s="512">
        <f>SUM(F3:G3)</f>
        <v>240314</v>
      </c>
      <c r="I3" s="516">
        <f>SUMIF('Deferred Income Tax Expense'!$K$105:$K$200,'Results Summary (DIT EXP)'!$B3,'Deferred Income Tax Expense'!O$105:O$200)</f>
        <v>0</v>
      </c>
    </row>
    <row r="4" spans="1:9">
      <c r="A4" s="528"/>
      <c r="B4" s="13" t="s">
        <v>46</v>
      </c>
      <c r="C4" s="119" t="str">
        <f t="shared" si="0"/>
        <v>41010FERC</v>
      </c>
      <c r="D4" s="57">
        <f>SUMIF('Deferred Income Tax Expense'!$K$105:$K$200,'Results Summary (DIT EXP)'!$B4,'Deferred Income Tax Expense'!F$105:F$200)</f>
        <v>0</v>
      </c>
      <c r="E4" s="111">
        <f>SUMIF('Deferred Income Tax Expense'!$K$105:$K$200,'Results Summary (DIT EXP)'!$B4,'Deferred Income Tax Expense'!G$105:G$200)</f>
        <v>0</v>
      </c>
      <c r="F4" s="41">
        <f t="shared" ref="F4:F11" si="1">SUM(D4:E4)</f>
        <v>0</v>
      </c>
      <c r="G4" s="57">
        <f>SUMIF('Deferred Income Tax Expense'!$K$105:$K$200,'Results Summary (DIT EXP)'!$B4,'Deferred Income Tax Expense'!I$105:I$200)</f>
        <v>0</v>
      </c>
      <c r="H4" s="41">
        <f t="shared" ref="H4:H11" si="2">SUM(F4:G4)</f>
        <v>0</v>
      </c>
      <c r="I4" s="57">
        <f>SUMIF('Deferred Income Tax Expense'!$K$105:$K$200,'Results Summary (DIT EXP)'!$B4,'Deferred Income Tax Expense'!O$105:O$200)</f>
        <v>0</v>
      </c>
    </row>
    <row r="5" spans="1:9">
      <c r="A5" s="528"/>
      <c r="B5" s="15" t="s">
        <v>23</v>
      </c>
      <c r="C5" s="110" t="str">
        <f t="shared" si="0"/>
        <v>41010IDU</v>
      </c>
      <c r="D5" s="57">
        <f>SUMIF('Deferred Income Tax Expense'!$K$105:$K$200,'Results Summary (DIT EXP)'!$B5,'Deferred Income Tax Expense'!F$105:F$200)</f>
        <v>1179141</v>
      </c>
      <c r="E5" s="111">
        <f>SUMIF('Deferred Income Tax Expense'!$K$105:$K$200,'Results Summary (DIT EXP)'!$B5,'Deferred Income Tax Expense'!G$105:G$200)</f>
        <v>0</v>
      </c>
      <c r="F5" s="41">
        <f t="shared" si="1"/>
        <v>1179141</v>
      </c>
      <c r="G5" s="57">
        <f>SUMIF('Deferred Income Tax Expense'!$K$105:$K$200,'Results Summary (DIT EXP)'!$B5,'Deferred Income Tax Expense'!I$105:I$200)</f>
        <v>0</v>
      </c>
      <c r="H5" s="41">
        <f t="shared" si="2"/>
        <v>1179141</v>
      </c>
      <c r="I5" s="57">
        <f>SUMIF('Deferred Income Tax Expense'!$K$105:$K$200,'Results Summary (DIT EXP)'!$B5,'Deferred Income Tax Expense'!O$105:O$200)</f>
        <v>0</v>
      </c>
    </row>
    <row r="6" spans="1:9">
      <c r="A6" s="528"/>
      <c r="B6" s="15" t="s">
        <v>24</v>
      </c>
      <c r="C6" s="110" t="str">
        <f t="shared" si="0"/>
        <v>41010OR</v>
      </c>
      <c r="D6" s="57">
        <f>SUMIF('Deferred Income Tax Expense'!$K$105:$K$200,'Results Summary (DIT EXP)'!$B6,'Deferred Income Tax Expense'!F$105:F$200)</f>
        <v>878496</v>
      </c>
      <c r="E6" s="111">
        <f>SUMIF('Deferred Income Tax Expense'!$K$105:$K$200,'Results Summary (DIT EXP)'!$B6,'Deferred Income Tax Expense'!G$105:G$200)</f>
        <v>0</v>
      </c>
      <c r="F6" s="41">
        <f t="shared" si="1"/>
        <v>878496</v>
      </c>
      <c r="G6" s="57">
        <f>SUMIF('Deferred Income Tax Expense'!$K$105:$K$200,'Results Summary (DIT EXP)'!$B6,'Deferred Income Tax Expense'!I$105:I$200)</f>
        <v>0</v>
      </c>
      <c r="H6" s="41">
        <f t="shared" si="2"/>
        <v>878496</v>
      </c>
      <c r="I6" s="57">
        <f>SUMIF('Deferred Income Tax Expense'!$K$105:$K$200,'Results Summary (DIT EXP)'!$B6,'Deferred Income Tax Expense'!O$105:O$200)</f>
        <v>0</v>
      </c>
    </row>
    <row r="7" spans="1:9">
      <c r="A7" s="528"/>
      <c r="B7" s="16" t="s">
        <v>14</v>
      </c>
      <c r="C7" s="453" t="str">
        <f t="shared" si="0"/>
        <v>41010OTHER</v>
      </c>
      <c r="D7" s="57">
        <f>SUMIF('Deferred Income Tax Expense'!$K$105:$K$200,'Results Summary (DIT EXP)'!$B7,'Deferred Income Tax Expense'!F$105:F$200)</f>
        <v>21365710</v>
      </c>
      <c r="E7" s="111">
        <f>SUMIF('Deferred Income Tax Expense'!$K$105:$K$200,'Results Summary (DIT EXP)'!$B7,'Deferred Income Tax Expense'!G$105:G$200)</f>
        <v>0</v>
      </c>
      <c r="F7" s="41">
        <f t="shared" si="1"/>
        <v>21365710</v>
      </c>
      <c r="G7" s="57">
        <f>SUMIF('Deferred Income Tax Expense'!$K$105:$K$200,'Results Summary (DIT EXP)'!$B7,'Deferred Income Tax Expense'!I$105:I$200)</f>
        <v>0</v>
      </c>
      <c r="H7" s="41">
        <f t="shared" si="2"/>
        <v>21365710</v>
      </c>
      <c r="I7" s="57">
        <f>SUMIF('Deferred Income Tax Expense'!$K$105:$K$200,'Results Summary (DIT EXP)'!$B7,'Deferred Income Tax Expense'!O$105:O$200)</f>
        <v>0</v>
      </c>
    </row>
    <row r="8" spans="1:9">
      <c r="A8" s="528"/>
      <c r="B8" s="16" t="s">
        <v>22</v>
      </c>
      <c r="C8" s="453" t="str">
        <f t="shared" si="0"/>
        <v>41010UT</v>
      </c>
      <c r="D8" s="57">
        <f>SUMIF('Deferred Income Tax Expense'!$K$105:$K$200,'Results Summary (DIT EXP)'!$B8,'Deferred Income Tax Expense'!F$105:F$200)</f>
        <v>-2318528</v>
      </c>
      <c r="E8" s="111">
        <f>SUMIF('Deferred Income Tax Expense'!$K$105:$K$200,'Results Summary (DIT EXP)'!$B8,'Deferred Income Tax Expense'!G$105:G$200)</f>
        <v>0</v>
      </c>
      <c r="F8" s="41">
        <f t="shared" si="1"/>
        <v>-2318528</v>
      </c>
      <c r="G8" s="57">
        <f>SUMIF('Deferred Income Tax Expense'!$K$105:$K$200,'Results Summary (DIT EXP)'!$B8,'Deferred Income Tax Expense'!I$105:I$200)</f>
        <v>0</v>
      </c>
      <c r="H8" s="41">
        <f t="shared" si="2"/>
        <v>-2318528</v>
      </c>
      <c r="I8" s="57">
        <f>SUMIF('Deferred Income Tax Expense'!$K$105:$K$200,'Results Summary (DIT EXP)'!$B8,'Deferred Income Tax Expense'!O$105:O$200)</f>
        <v>0</v>
      </c>
    </row>
    <row r="9" spans="1:9">
      <c r="A9" s="528"/>
      <c r="B9" s="15" t="s">
        <v>21</v>
      </c>
      <c r="C9" s="453" t="str">
        <f t="shared" si="0"/>
        <v>41010WA</v>
      </c>
      <c r="D9" s="57">
        <f>SUMIF('Deferred Income Tax Expense'!$K$105:$K$200,'Results Summary (DIT EXP)'!$B9,'Deferred Income Tax Expense'!F$105:F$200)</f>
        <v>-203108</v>
      </c>
      <c r="E9" s="111">
        <f>SUMIF('Deferred Income Tax Expense'!$K$105:$K$200,'Results Summary (DIT EXP)'!$B9,'Deferred Income Tax Expense'!G$105:G$200)</f>
        <v>0</v>
      </c>
      <c r="F9" s="41">
        <f t="shared" si="1"/>
        <v>-203108</v>
      </c>
      <c r="G9" s="57">
        <f>SUMIF('Deferred Income Tax Expense'!$K$105:$K$200,'Results Summary (DIT EXP)'!$B9,'Deferred Income Tax Expense'!I$105:I$200)</f>
        <v>203108</v>
      </c>
      <c r="H9" s="41">
        <f t="shared" si="2"/>
        <v>0</v>
      </c>
      <c r="I9" s="57">
        <f>SUMIF('Deferred Income Tax Expense'!$K$105:$K$200,'Results Summary (DIT EXP)'!$B9,'Deferred Income Tax Expense'!O$105:O$200)</f>
        <v>0</v>
      </c>
    </row>
    <row r="10" spans="1:9">
      <c r="A10" s="528"/>
      <c r="B10" s="15" t="s">
        <v>26</v>
      </c>
      <c r="C10" s="453" t="str">
        <f t="shared" si="0"/>
        <v>41010WYP</v>
      </c>
      <c r="D10" s="57">
        <f>SUMIF('Deferred Income Tax Expense'!$K$105:$K$200,'Results Summary (DIT EXP)'!$B10,'Deferred Income Tax Expense'!F$105:F$200)</f>
        <v>-1025061</v>
      </c>
      <c r="E10" s="111">
        <f>SUMIF('Deferred Income Tax Expense'!$K$105:$K$200,'Results Summary (DIT EXP)'!$B10,'Deferred Income Tax Expense'!G$105:G$200)</f>
        <v>0</v>
      </c>
      <c r="F10" s="41">
        <f t="shared" si="1"/>
        <v>-1025061</v>
      </c>
      <c r="G10" s="57">
        <f>SUMIF('Deferred Income Tax Expense'!$K$105:$K$200,'Results Summary (DIT EXP)'!$B10,'Deferred Income Tax Expense'!I$105:I$200)</f>
        <v>0</v>
      </c>
      <c r="H10" s="41">
        <f t="shared" si="2"/>
        <v>-1025061</v>
      </c>
      <c r="I10" s="57">
        <f>SUMIF('Deferred Income Tax Expense'!$K$105:$K$200,'Results Summary (DIT EXP)'!$B10,'Deferred Income Tax Expense'!O$105:O$200)</f>
        <v>0</v>
      </c>
    </row>
    <row r="11" spans="1:9">
      <c r="A11" s="528"/>
      <c r="B11" s="17" t="s">
        <v>47</v>
      </c>
      <c r="C11" s="454" t="str">
        <f t="shared" si="0"/>
        <v>41010WYU</v>
      </c>
      <c r="D11" s="57">
        <f>SUMIF('Deferred Income Tax Expense'!$K$105:$K$200,'Results Summary (DIT EXP)'!$B11,'Deferred Income Tax Expense'!F$105:F$200)</f>
        <v>49717</v>
      </c>
      <c r="E11" s="111">
        <f>SUMIF('Deferred Income Tax Expense'!$K$105:$K$200,'Results Summary (DIT EXP)'!$B11,'Deferred Income Tax Expense'!G$105:G$200)</f>
        <v>0</v>
      </c>
      <c r="F11" s="42">
        <f t="shared" si="1"/>
        <v>49717</v>
      </c>
      <c r="G11" s="57">
        <f>SUMIF('Deferred Income Tax Expense'!$K$105:$K$200,'Results Summary (DIT EXP)'!$B11,'Deferred Income Tax Expense'!I$105:I$200)</f>
        <v>0</v>
      </c>
      <c r="H11" s="42">
        <f t="shared" si="2"/>
        <v>49717</v>
      </c>
      <c r="I11" s="57">
        <f>SUMIF('Deferred Income Tax Expense'!$K$105:$K$200,'Results Summary (DIT EXP)'!$B11,'Deferred Income Tax Expense'!O$105:O$200)</f>
        <v>0</v>
      </c>
    </row>
    <row r="12" spans="1:9">
      <c r="A12" s="528"/>
      <c r="B12" s="47"/>
      <c r="C12" s="455"/>
      <c r="D12" s="344">
        <f t="shared" ref="D12:I12" si="3">SUBTOTAL(9,D3:D11)</f>
        <v>20166681</v>
      </c>
      <c r="E12" s="344">
        <f t="shared" si="3"/>
        <v>0</v>
      </c>
      <c r="F12" s="59">
        <f t="shared" si="3"/>
        <v>20166681</v>
      </c>
      <c r="G12" s="335">
        <f t="shared" si="3"/>
        <v>203108</v>
      </c>
      <c r="H12" s="59">
        <f t="shared" si="3"/>
        <v>20369789</v>
      </c>
      <c r="I12" s="335">
        <f t="shared" si="3"/>
        <v>0</v>
      </c>
    </row>
    <row r="13" spans="1:9">
      <c r="A13" s="528"/>
      <c r="B13" s="10" t="s">
        <v>38</v>
      </c>
      <c r="C13" s="456" t="str">
        <f t="shared" ref="C13:C26" si="4">CONCATENATE("41010",B13)</f>
        <v>41010BADDEBT</v>
      </c>
      <c r="D13" s="57">
        <f>SUMIF('Deferred Income Tax Expense'!$K$105:$K$200,'Results Summary (DIT EXP)'!$B13,'Deferred Income Tax Expense'!F$105:F$200)</f>
        <v>0</v>
      </c>
      <c r="E13" s="111">
        <f>SUMIF('Deferred Income Tax Expense'!$K$105:$K$200,'Results Summary (DIT EXP)'!$B13,'Deferred Income Tax Expense'!G$105:G$200)</f>
        <v>0</v>
      </c>
      <c r="F13" s="54">
        <f t="shared" ref="F13:F26" si="5">SUM(D13:E13)</f>
        <v>0</v>
      </c>
      <c r="G13" s="57">
        <f>SUMIF('Deferred Income Tax Expense'!$K$105:$K$200,'Results Summary (DIT EXP)'!$B13,'Deferred Income Tax Expense'!I$105:I$200)</f>
        <v>0</v>
      </c>
      <c r="H13" s="56">
        <f t="shared" ref="H13:H26" si="6">SUM(F13:G13)</f>
        <v>0</v>
      </c>
      <c r="I13" s="57">
        <f>SUMIF('Deferred Income Tax Expense'!$K$105:$K$200,'Results Summary (DIT EXP)'!$B13,'Deferred Income Tax Expense'!O$105:O$200)</f>
        <v>0</v>
      </c>
    </row>
    <row r="14" spans="1:9">
      <c r="A14" s="528"/>
      <c r="B14" s="16" t="s">
        <v>19</v>
      </c>
      <c r="C14" s="453" t="str">
        <f t="shared" si="4"/>
        <v>41010CIAC</v>
      </c>
      <c r="D14" s="57">
        <f>SUMIF('Deferred Income Tax Expense'!$K$105:$K$200,'Results Summary (DIT EXP)'!$B14,'Deferred Income Tax Expense'!F$105:F$200)</f>
        <v>0</v>
      </c>
      <c r="E14" s="111">
        <f>SUMIF('Deferred Income Tax Expense'!$K$105:$K$200,'Results Summary (DIT EXP)'!$B14,'Deferred Income Tax Expense'!G$105:G$200)</f>
        <v>0</v>
      </c>
      <c r="F14" s="41">
        <f t="shared" si="5"/>
        <v>0</v>
      </c>
      <c r="G14" s="57">
        <f>SUMIF('Deferred Income Tax Expense'!$K$105:$K$200,'Results Summary (DIT EXP)'!$B14,'Deferred Income Tax Expense'!I$105:I$200)</f>
        <v>0</v>
      </c>
      <c r="H14" s="41">
        <f t="shared" si="6"/>
        <v>0</v>
      </c>
      <c r="I14" s="57">
        <f>SUMIF('Deferred Income Tax Expense'!$K$105:$K$200,'Results Summary (DIT EXP)'!$B14,'Deferred Income Tax Expense'!O$105:O$200)</f>
        <v>0</v>
      </c>
    </row>
    <row r="15" spans="1:9">
      <c r="A15" s="528"/>
      <c r="B15" s="15" t="s">
        <v>39</v>
      </c>
      <c r="C15" s="453" t="str">
        <f t="shared" si="4"/>
        <v>41010CN</v>
      </c>
      <c r="D15" s="57">
        <f>SUMIF('Deferred Income Tax Expense'!$K$105:$K$200,'Results Summary (DIT EXP)'!$B15,'Deferred Income Tax Expense'!F$105:F$200)</f>
        <v>0</v>
      </c>
      <c r="E15" s="111">
        <f>SUMIF('Deferred Income Tax Expense'!$K$105:$K$200,'Results Summary (DIT EXP)'!$B15,'Deferred Income Tax Expense'!G$105:G$200)</f>
        <v>0</v>
      </c>
      <c r="F15" s="41">
        <f t="shared" si="5"/>
        <v>0</v>
      </c>
      <c r="G15" s="57">
        <f>SUMIF('Deferred Income Tax Expense'!$K$105:$K$200,'Results Summary (DIT EXP)'!$B15,'Deferred Income Tax Expense'!I$105:I$200)</f>
        <v>0</v>
      </c>
      <c r="H15" s="41">
        <f t="shared" si="6"/>
        <v>0</v>
      </c>
      <c r="I15" s="57">
        <f>SUMIF('Deferred Income Tax Expense'!$K$105:$K$200,'Results Summary (DIT EXP)'!$B15,'Deferred Income Tax Expense'!O$105:O$200)</f>
        <v>0</v>
      </c>
    </row>
    <row r="16" spans="1:9">
      <c r="A16" s="528"/>
      <c r="B16" s="15" t="s">
        <v>34</v>
      </c>
      <c r="C16" s="453" t="str">
        <f t="shared" si="4"/>
        <v>41010GPS</v>
      </c>
      <c r="D16" s="57">
        <f>SUMIF('Deferred Income Tax Expense'!$K$105:$K$200,'Results Summary (DIT EXP)'!$B16,'Deferred Income Tax Expense'!F$105:F$200)</f>
        <v>11346196</v>
      </c>
      <c r="E16" s="111">
        <f>SUMIF('Deferred Income Tax Expense'!$K$105:$K$200,'Results Summary (DIT EXP)'!$B16,'Deferred Income Tax Expense'!G$105:G$200)</f>
        <v>0</v>
      </c>
      <c r="F16" s="41">
        <f t="shared" si="5"/>
        <v>11346196</v>
      </c>
      <c r="G16" s="57">
        <f>SUMIF('Deferred Income Tax Expense'!$K$105:$K$200,'Results Summary (DIT EXP)'!$B16,'Deferred Income Tax Expense'!I$105:I$200)</f>
        <v>693856</v>
      </c>
      <c r="H16" s="41">
        <f t="shared" si="6"/>
        <v>12040052</v>
      </c>
      <c r="I16" s="57">
        <f>SUMIF('Deferred Income Tax Expense'!$K$105:$K$200,'Results Summary (DIT EXP)'!$B16,'Deferred Income Tax Expense'!O$105:O$200)</f>
        <v>852988</v>
      </c>
    </row>
    <row r="17" spans="1:9">
      <c r="A17" s="528"/>
      <c r="B17" s="16" t="s">
        <v>272</v>
      </c>
      <c r="C17" s="453" t="str">
        <f t="shared" si="4"/>
        <v>41010NREG</v>
      </c>
      <c r="D17" s="57">
        <f>SUMIF('Deferred Income Tax Expense'!$K$105:$K$200,'Results Summary (DIT EXP)'!$B17,'Deferred Income Tax Expense'!F$105:F$200)</f>
        <v>0</v>
      </c>
      <c r="E17" s="111">
        <f>SUMIF('Deferred Income Tax Expense'!$K$105:$K$200,'Results Summary (DIT EXP)'!$B17,'Deferred Income Tax Expense'!G$105:G$200)</f>
        <v>0</v>
      </c>
      <c r="F17" s="41">
        <f t="shared" ref="F17" si="7">SUM(D17:E17)</f>
        <v>0</v>
      </c>
      <c r="G17" s="57">
        <f>SUMIF('Deferred Income Tax Expense'!$K$105:$K$200,'Results Summary (DIT EXP)'!$B17,'Deferred Income Tax Expense'!I$105:I$200)</f>
        <v>0</v>
      </c>
      <c r="H17" s="41">
        <f t="shared" ref="H17" si="8">SUM(F17:G17)</f>
        <v>0</v>
      </c>
      <c r="I17" s="57">
        <f>SUMIF('Deferred Income Tax Expense'!$K$105:$K$200,'Results Summary (DIT EXP)'!$B17,'Deferred Income Tax Expense'!O$105:O$200)</f>
        <v>0</v>
      </c>
    </row>
    <row r="18" spans="1:9">
      <c r="A18" s="528"/>
      <c r="B18" s="16" t="s">
        <v>11</v>
      </c>
      <c r="C18" s="453" t="str">
        <f t="shared" si="4"/>
        <v>41010SCHMDEXP</v>
      </c>
      <c r="D18" s="57">
        <f>SUMIF('Deferred Income Tax Expense'!$K$105:$K$200,'Results Summary (DIT EXP)'!$B18,'Deferred Income Tax Expense'!F$105:F$200)</f>
        <v>0</v>
      </c>
      <c r="E18" s="111">
        <f>SUMIF('Deferred Income Tax Expense'!$K$105:$K$200,'Results Summary (DIT EXP)'!$B18,'Deferred Income Tax Expense'!G$105:G$200)</f>
        <v>0</v>
      </c>
      <c r="F18" s="41">
        <f t="shared" si="5"/>
        <v>0</v>
      </c>
      <c r="G18" s="57">
        <f>SUMIF('Deferred Income Tax Expense'!$K$105:$K$200,'Results Summary (DIT EXP)'!$B18,'Deferred Income Tax Expense'!I$105:I$200)</f>
        <v>0</v>
      </c>
      <c r="H18" s="41">
        <f t="shared" si="6"/>
        <v>0</v>
      </c>
      <c r="I18" s="57">
        <f>SUMIF('Deferred Income Tax Expense'!$K$105:$K$200,'Results Summary (DIT EXP)'!$B18,'Deferred Income Tax Expense'!O$105:O$200)</f>
        <v>0</v>
      </c>
    </row>
    <row r="19" spans="1:9">
      <c r="A19" s="528"/>
      <c r="B19" s="16" t="s">
        <v>13</v>
      </c>
      <c r="C19" s="453" t="str">
        <f t="shared" si="4"/>
        <v>41010SE</v>
      </c>
      <c r="D19" s="57">
        <f>SUMIF('Deferred Income Tax Expense'!$K$105:$K$200,'Results Summary (DIT EXP)'!$B19,'Deferred Income Tax Expense'!F$105:F$200)</f>
        <v>0</v>
      </c>
      <c r="E19" s="111">
        <f>SUMIF('Deferred Income Tax Expense'!$K$105:$K$200,'Results Summary (DIT EXP)'!$B19,'Deferred Income Tax Expense'!G$105:G$200)</f>
        <v>0</v>
      </c>
      <c r="F19" s="41">
        <f t="shared" si="5"/>
        <v>0</v>
      </c>
      <c r="G19" s="57">
        <f>SUMIF('Deferred Income Tax Expense'!$K$105:$K$200,'Results Summary (DIT EXP)'!$B19,'Deferred Income Tax Expense'!I$105:I$200)</f>
        <v>0</v>
      </c>
      <c r="H19" s="41">
        <f t="shared" si="6"/>
        <v>0</v>
      </c>
      <c r="I19" s="57">
        <f>SUMIF('Deferred Income Tax Expense'!$K$105:$K$200,'Results Summary (DIT EXP)'!$B19,'Deferred Income Tax Expense'!O$105:O$200)</f>
        <v>0</v>
      </c>
    </row>
    <row r="20" spans="1:9">
      <c r="A20" s="528"/>
      <c r="B20" s="15" t="s">
        <v>18</v>
      </c>
      <c r="C20" s="453" t="str">
        <f t="shared" si="4"/>
        <v>41010SG</v>
      </c>
      <c r="D20" s="57">
        <f>SUMIF('Deferred Income Tax Expense'!$K$105:$K$200,'Results Summary (DIT EXP)'!$B20,'Deferred Income Tax Expense'!F$105:F$200)</f>
        <v>36817159</v>
      </c>
      <c r="E20" s="111">
        <f>SUMIF('Deferred Income Tax Expense'!$K$105:$K$200,'Results Summary (DIT EXP)'!$B20,'Deferred Income Tax Expense'!G$105:G$200)</f>
        <v>0</v>
      </c>
      <c r="F20" s="41">
        <f t="shared" si="5"/>
        <v>36817159</v>
      </c>
      <c r="G20" s="57">
        <f>SUMIF('Deferred Income Tax Expense'!$K$105:$K$200,'Results Summary (DIT EXP)'!$B20,'Deferred Income Tax Expense'!I$105:I$200)</f>
        <v>2808576</v>
      </c>
      <c r="H20" s="41">
        <f t="shared" si="6"/>
        <v>39625735</v>
      </c>
      <c r="I20" s="57">
        <f>SUMIF('Deferred Income Tax Expense'!$K$105:$K$200,'Results Summary (DIT EXP)'!$B20,'Deferred Income Tax Expense'!O$105:O$200)</f>
        <v>3161650</v>
      </c>
    </row>
    <row r="21" spans="1:9">
      <c r="A21" s="528"/>
      <c r="B21" s="16" t="s">
        <v>25</v>
      </c>
      <c r="C21" s="453" t="str">
        <f t="shared" si="4"/>
        <v>41010SGCT</v>
      </c>
      <c r="D21" s="57">
        <f>SUMIF('Deferred Income Tax Expense'!$K$105:$K$200,'Results Summary (DIT EXP)'!$B21,'Deferred Income Tax Expense'!F$105:F$200)</f>
        <v>0</v>
      </c>
      <c r="E21" s="111">
        <f>SUMIF('Deferred Income Tax Expense'!$K$105:$K$200,'Results Summary (DIT EXP)'!$B21,'Deferred Income Tax Expense'!G$105:G$200)</f>
        <v>0</v>
      </c>
      <c r="F21" s="41">
        <f t="shared" si="5"/>
        <v>0</v>
      </c>
      <c r="G21" s="57">
        <f>SUMIF('Deferred Income Tax Expense'!$K$105:$K$200,'Results Summary (DIT EXP)'!$B21,'Deferred Income Tax Expense'!I$105:I$200)</f>
        <v>0</v>
      </c>
      <c r="H21" s="41">
        <f t="shared" si="6"/>
        <v>0</v>
      </c>
      <c r="I21" s="57">
        <f>SUMIF('Deferred Income Tax Expense'!$K$105:$K$200,'Results Summary (DIT EXP)'!$B21,'Deferred Income Tax Expense'!O$105:O$200)</f>
        <v>0</v>
      </c>
    </row>
    <row r="22" spans="1:9">
      <c r="A22" s="528"/>
      <c r="B22" s="16" t="s">
        <v>15</v>
      </c>
      <c r="C22" s="453" t="str">
        <f t="shared" si="4"/>
        <v>41010SNP</v>
      </c>
      <c r="D22" s="57">
        <f>SUMIF('Deferred Income Tax Expense'!$K$105:$K$200,'Results Summary (DIT EXP)'!$B22,'Deferred Income Tax Expense'!F$105:F$200)</f>
        <v>83478822</v>
      </c>
      <c r="E22" s="111">
        <f>SUMIF('Deferred Income Tax Expense'!$K$105:$K$200,'Results Summary (DIT EXP)'!$B22,'Deferred Income Tax Expense'!G$105:G$200)</f>
        <v>0</v>
      </c>
      <c r="F22" s="41">
        <f t="shared" si="5"/>
        <v>83478822</v>
      </c>
      <c r="G22" s="57">
        <f>SUMIF('Deferred Income Tax Expense'!$K$105:$K$200,'Results Summary (DIT EXP)'!$B22,'Deferred Income Tax Expense'!I$105:I$200)</f>
        <v>-7877493</v>
      </c>
      <c r="H22" s="41">
        <f t="shared" si="6"/>
        <v>75601329</v>
      </c>
      <c r="I22" s="57">
        <f>SUMIF('Deferred Income Tax Expense'!$K$105:$K$200,'Results Summary (DIT EXP)'!$B22,'Deferred Income Tax Expense'!O$105:O$200)</f>
        <v>5204505</v>
      </c>
    </row>
    <row r="23" spans="1:9">
      <c r="A23" s="528"/>
      <c r="B23" s="15" t="s">
        <v>20</v>
      </c>
      <c r="C23" s="453" t="str">
        <f t="shared" si="4"/>
        <v>41010SNPD</v>
      </c>
      <c r="D23" s="57">
        <f>SUMIF('Deferred Income Tax Expense'!$K$105:$K$200,'Results Summary (DIT EXP)'!$B23,'Deferred Income Tax Expense'!F$105:F$200)</f>
        <v>131749</v>
      </c>
      <c r="E23" s="111">
        <f>SUMIF('Deferred Income Tax Expense'!$K$105:$K$200,'Results Summary (DIT EXP)'!$B23,'Deferred Income Tax Expense'!G$105:G$200)</f>
        <v>0</v>
      </c>
      <c r="F23" s="41">
        <f t="shared" si="5"/>
        <v>131749</v>
      </c>
      <c r="G23" s="57">
        <f>SUMIF('Deferred Income Tax Expense'!$K$105:$K$200,'Results Summary (DIT EXP)'!$B23,'Deferred Income Tax Expense'!I$105:I$200)</f>
        <v>0</v>
      </c>
      <c r="H23" s="41">
        <f t="shared" si="6"/>
        <v>131749</v>
      </c>
      <c r="I23" s="57">
        <f>SUMIF('Deferred Income Tax Expense'!$K$105:$K$200,'Results Summary (DIT EXP)'!$B23,'Deferred Income Tax Expense'!O$105:O$200)</f>
        <v>8253</v>
      </c>
    </row>
    <row r="24" spans="1:9">
      <c r="A24" s="528"/>
      <c r="B24" s="16" t="s">
        <v>10</v>
      </c>
      <c r="C24" s="453" t="str">
        <f t="shared" si="4"/>
        <v>41010SO</v>
      </c>
      <c r="D24" s="57">
        <f>SUMIF('Deferred Income Tax Expense'!$K$105:$K$200,'Results Summary (DIT EXP)'!$B24,'Deferred Income Tax Expense'!F$105:F$200)</f>
        <v>-31519466</v>
      </c>
      <c r="E24" s="111">
        <f>SUMIF('Deferred Income Tax Expense'!$K$105:$K$200,'Results Summary (DIT EXP)'!$B24,'Deferred Income Tax Expense'!G$105:G$200)</f>
        <v>0</v>
      </c>
      <c r="F24" s="41">
        <f t="shared" si="5"/>
        <v>-31519466</v>
      </c>
      <c r="G24" s="57">
        <f>SUMIF('Deferred Income Tax Expense'!$K$105:$K$200,'Results Summary (DIT EXP)'!$B24,'Deferred Income Tax Expense'!I$105:I$200)</f>
        <v>9987977</v>
      </c>
      <c r="H24" s="41">
        <f t="shared" si="6"/>
        <v>-21531489</v>
      </c>
      <c r="I24" s="57">
        <f>SUMIF('Deferred Income Tax Expense'!$K$105:$K$200,'Results Summary (DIT EXP)'!$B24,'Deferred Income Tax Expense'!O$105:O$200)</f>
        <v>-1525415</v>
      </c>
    </row>
    <row r="25" spans="1:9">
      <c r="A25" s="528"/>
      <c r="B25" s="15" t="s">
        <v>31</v>
      </c>
      <c r="C25" s="453" t="str">
        <f t="shared" si="4"/>
        <v>41010TAXDEPR</v>
      </c>
      <c r="D25" s="57">
        <f>SUMIF('Deferred Income Tax Expense'!$K$105:$K$200,'Results Summary (DIT EXP)'!$B25,'Deferred Income Tax Expense'!F$105:F$200)</f>
        <v>338943799</v>
      </c>
      <c r="E25" s="111">
        <f>SUMIF('Deferred Income Tax Expense'!$K$105:$K$200,'Results Summary (DIT EXP)'!$B25,'Deferred Income Tax Expense'!G$105:G$200)</f>
        <v>0</v>
      </c>
      <c r="F25" s="41">
        <f t="shared" si="5"/>
        <v>338943799</v>
      </c>
      <c r="G25" s="57">
        <f>SUMIF('Deferred Income Tax Expense'!$K$105:$K$200,'Results Summary (DIT EXP)'!$B25,'Deferred Income Tax Expense'!I$105:I$200)</f>
        <v>77191204</v>
      </c>
      <c r="H25" s="41">
        <f t="shared" si="6"/>
        <v>416135003</v>
      </c>
      <c r="I25" s="57">
        <f>SUMIF('Deferred Income Tax Expense'!$K$105:$K$200,'Results Summary (DIT EXP)'!$B25,'Deferred Income Tax Expense'!O$105:O$200)</f>
        <v>25055754</v>
      </c>
    </row>
    <row r="26" spans="1:9">
      <c r="A26" s="529"/>
      <c r="B26" s="20" t="s">
        <v>29</v>
      </c>
      <c r="C26" s="462" t="str">
        <f t="shared" si="4"/>
        <v>41010TROJD</v>
      </c>
      <c r="D26" s="57">
        <f>SUMIF('Deferred Income Tax Expense'!$K$105:$K$200,'Results Summary (DIT EXP)'!$B26,'Deferred Income Tax Expense'!F$105:F$200)</f>
        <v>0</v>
      </c>
      <c r="E26" s="111">
        <f>SUMIF('Deferred Income Tax Expense'!$K$105:$K$200,'Results Summary (DIT EXP)'!$B26,'Deferred Income Tax Expense'!G$105:G$200)</f>
        <v>0</v>
      </c>
      <c r="F26" s="18">
        <f t="shared" si="5"/>
        <v>0</v>
      </c>
      <c r="G26" s="57">
        <f>SUMIF('Deferred Income Tax Expense'!$K$105:$K$200,'Results Summary (DIT EXP)'!$B26,'Deferred Income Tax Expense'!I$105:I$200)</f>
        <v>0</v>
      </c>
      <c r="H26" s="42">
        <f t="shared" si="6"/>
        <v>0</v>
      </c>
      <c r="I26" s="57">
        <f>SUMIF('Deferred Income Tax Expense'!$K$105:$K$200,'Results Summary (DIT EXP)'!$B26,'Deferred Income Tax Expense'!O$105:O$200)</f>
        <v>0</v>
      </c>
    </row>
    <row r="27" spans="1:9">
      <c r="A27" s="7"/>
      <c r="B27" s="8"/>
      <c r="C27" s="463"/>
      <c r="D27" s="21">
        <f t="shared" ref="D27:I27" si="9">SUBTOTAL(9,D3:D26)</f>
        <v>459364940</v>
      </c>
      <c r="E27" s="21">
        <f t="shared" si="9"/>
        <v>0</v>
      </c>
      <c r="F27" s="21">
        <f t="shared" si="9"/>
        <v>459364940</v>
      </c>
      <c r="G27" s="21">
        <f t="shared" si="9"/>
        <v>83007228</v>
      </c>
      <c r="H27" s="60">
        <f t="shared" si="9"/>
        <v>542372168</v>
      </c>
      <c r="I27" s="21">
        <f t="shared" si="9"/>
        <v>32757735</v>
      </c>
    </row>
    <row r="28" spans="1:9" ht="12.75" customHeight="1">
      <c r="A28" s="527" t="s">
        <v>217</v>
      </c>
      <c r="B28" s="10" t="s">
        <v>16</v>
      </c>
      <c r="C28" s="458" t="str">
        <f t="shared" ref="C28:C36" si="10">CONCATENATE("41110",B28)</f>
        <v>41110CA</v>
      </c>
      <c r="D28" s="55">
        <f>SUMIF('Deferred Income Tax Expense'!$K$3:$K$104,'Results Summary (DIT EXP)'!$B28,'Deferred Income Tax Expense'!F$3:F$104)+SUMIF('Deferred Income Tax Expense'!$K$203:$K$225,'Results Summary (DIT EXP)'!$B28,'Deferred Income Tax Expense'!$F$203:$F$225)</f>
        <v>-3016784.6806580378</v>
      </c>
      <c r="E28" s="57">
        <f>SUMIF('Deferred Income Tax Expense'!$K$3:$K$104,'Results Summary (DIT EXP)'!$B28,'Deferred Income Tax Expense'!G$3:G$104)+SUMIF('Deferred Income Tax Expense'!$K$203:$K$225,'Results Summary (DIT EXP)'!$B28,'Deferred Income Tax Expense'!$G$203:$G$225)</f>
        <v>0</v>
      </c>
      <c r="F28" s="52">
        <f>SUM(D28:E28)</f>
        <v>-3016784.6806580378</v>
      </c>
      <c r="G28" s="4">
        <f>SUMIF('Deferred Income Tax Expense'!$K$3:$K$104,'Results Summary (DIT EXP)'!$B28,'Deferred Income Tax Expense'!I$3:I$104)+SUMIF('Deferred Income Tax Expense'!$K$203:$K$225,'Results Summary (DIT EXP)'!$B28,'Deferred Income Tax Expense'!$I$203:$I$225)</f>
        <v>0</v>
      </c>
      <c r="H28" s="56">
        <f>SUM(F28:G28)</f>
        <v>-3016784.6806580378</v>
      </c>
      <c r="I28" s="11">
        <f>SUMIF('Deferred Income Tax Expense'!$K$3:$K$104,'Results Summary (DIT EXP)'!$B28,'Deferred Income Tax Expense'!O$3:O$104)+SUMIF('Deferred Income Tax Expense'!$K$203:$K$225,'Results Summary (DIT EXP)'!$B28,'Deferred Income Tax Expense'!$O$203:$O$225)</f>
        <v>0</v>
      </c>
    </row>
    <row r="29" spans="1:9">
      <c r="A29" s="528"/>
      <c r="B29" s="13" t="s">
        <v>46</v>
      </c>
      <c r="C29" s="459" t="str">
        <f t="shared" si="10"/>
        <v>41110FERC</v>
      </c>
      <c r="D29" s="57">
        <f>SUMIF('Deferred Income Tax Expense'!$K$3:$K$104,'Results Summary (DIT EXP)'!$B29,'Deferred Income Tax Expense'!F$3:F$104)+SUMIF('Deferred Income Tax Expense'!$K$203:$K$225,'Results Summary (DIT EXP)'!$B29,'Deferred Income Tax Expense'!$F$203:$F$225)</f>
        <v>-175933.68838785926</v>
      </c>
      <c r="E29" s="57">
        <f>SUMIF('Deferred Income Tax Expense'!$K$3:$K$104,'Results Summary (DIT EXP)'!$B29,'Deferred Income Tax Expense'!G$3:G$104)+SUMIF('Deferred Income Tax Expense'!$K$203:$K$225,'Results Summary (DIT EXP)'!$B29,'Deferred Income Tax Expense'!$G$203:$G$225)</f>
        <v>0</v>
      </c>
      <c r="F29" s="14">
        <f t="shared" ref="F29:F36" si="11">SUM(D29:E29)</f>
        <v>-175933.68838785926</v>
      </c>
      <c r="G29" s="4">
        <f>SUMIF('Deferred Income Tax Expense'!$K$3:$K$104,'Results Summary (DIT EXP)'!$B29,'Deferred Income Tax Expense'!I$3:I$104)+SUMIF('Deferred Income Tax Expense'!$K$203:$K$225,'Results Summary (DIT EXP)'!$B29,'Deferred Income Tax Expense'!$I$203:$I$225)</f>
        <v>0</v>
      </c>
      <c r="H29" s="41">
        <f t="shared" ref="H29:H36" si="12">SUM(F29:G29)</f>
        <v>-175933.68838785926</v>
      </c>
      <c r="I29" s="4">
        <f>SUMIF('Deferred Income Tax Expense'!$K$3:$K$104,'Results Summary (DIT EXP)'!$B29,'Deferred Income Tax Expense'!O$3:O$104)+SUMIF('Deferred Income Tax Expense'!$K$203:$K$225,'Results Summary (DIT EXP)'!$B29,'Deferred Income Tax Expense'!$O$203:$O$225)</f>
        <v>0</v>
      </c>
    </row>
    <row r="30" spans="1:9">
      <c r="A30" s="528"/>
      <c r="B30" s="15" t="s">
        <v>23</v>
      </c>
      <c r="C30" s="460" t="str">
        <f t="shared" si="10"/>
        <v>41110IDU</v>
      </c>
      <c r="D30" s="57">
        <f>SUMIF('Deferred Income Tax Expense'!$K$3:$K$104,'Results Summary (DIT EXP)'!$B30,'Deferred Income Tax Expense'!F$3:F$104)+SUMIF('Deferred Income Tax Expense'!$K$203:$K$225,'Results Summary (DIT EXP)'!$B30,'Deferred Income Tax Expense'!$F$203:$F$225)</f>
        <v>-3626122.1727713388</v>
      </c>
      <c r="E30" s="57">
        <f>SUMIF('Deferred Income Tax Expense'!$K$3:$K$104,'Results Summary (DIT EXP)'!$B30,'Deferred Income Tax Expense'!G$3:G$104)+SUMIF('Deferred Income Tax Expense'!$K$203:$K$225,'Results Summary (DIT EXP)'!$B30,'Deferred Income Tax Expense'!$G$203:$G$225)</f>
        <v>0</v>
      </c>
      <c r="F30" s="14">
        <f t="shared" si="11"/>
        <v>-3626122.1727713388</v>
      </c>
      <c r="G30" s="4">
        <f>SUMIF('Deferred Income Tax Expense'!$K$3:$K$104,'Results Summary (DIT EXP)'!$B30,'Deferred Income Tax Expense'!I$3:I$104)+SUMIF('Deferred Income Tax Expense'!$K$203:$K$225,'Results Summary (DIT EXP)'!$B30,'Deferred Income Tax Expense'!$I$203:$I$225)</f>
        <v>0</v>
      </c>
      <c r="H30" s="41">
        <f t="shared" si="12"/>
        <v>-3626122.1727713388</v>
      </c>
      <c r="I30" s="4">
        <f>SUMIF('Deferred Income Tax Expense'!$K$3:$K$104,'Results Summary (DIT EXP)'!$B30,'Deferred Income Tax Expense'!O$3:O$104)+SUMIF('Deferred Income Tax Expense'!$K$203:$K$225,'Results Summary (DIT EXP)'!$B30,'Deferred Income Tax Expense'!$O$203:$O$225)</f>
        <v>0</v>
      </c>
    </row>
    <row r="31" spans="1:9">
      <c r="A31" s="528"/>
      <c r="B31" s="15" t="s">
        <v>24</v>
      </c>
      <c r="C31" s="460" t="str">
        <f t="shared" si="10"/>
        <v>41110OR</v>
      </c>
      <c r="D31" s="57">
        <f>SUMIF('Deferred Income Tax Expense'!$K$3:$K$104,'Results Summary (DIT EXP)'!$B31,'Deferred Income Tax Expense'!F$3:F$104)+SUMIF('Deferred Income Tax Expense'!$K$203:$K$225,'Results Summary (DIT EXP)'!$B31,'Deferred Income Tax Expense'!$F$203:$F$225)</f>
        <v>-11645708.83264254</v>
      </c>
      <c r="E31" s="57">
        <f>SUMIF('Deferred Income Tax Expense'!$K$3:$K$104,'Results Summary (DIT EXP)'!$B31,'Deferred Income Tax Expense'!G$3:G$104)+SUMIF('Deferred Income Tax Expense'!$K$203:$K$225,'Results Summary (DIT EXP)'!$B31,'Deferred Income Tax Expense'!$G$203:$G$225)</f>
        <v>0</v>
      </c>
      <c r="F31" s="41">
        <f t="shared" si="11"/>
        <v>-11645708.83264254</v>
      </c>
      <c r="G31" s="4">
        <f>SUMIF('Deferred Income Tax Expense'!$K$3:$K$104,'Results Summary (DIT EXP)'!$B31,'Deferred Income Tax Expense'!I$3:I$104)+SUMIF('Deferred Income Tax Expense'!$K$203:$K$225,'Results Summary (DIT EXP)'!$B31,'Deferred Income Tax Expense'!$I$203:$I$225)</f>
        <v>0</v>
      </c>
      <c r="H31" s="41">
        <f t="shared" si="12"/>
        <v>-11645708.83264254</v>
      </c>
      <c r="I31" s="4">
        <f>SUMIF('Deferred Income Tax Expense'!$K$3:$K$104,'Results Summary (DIT EXP)'!$B31,'Deferred Income Tax Expense'!O$3:O$104)+SUMIF('Deferred Income Tax Expense'!$K$203:$K$225,'Results Summary (DIT EXP)'!$B31,'Deferred Income Tax Expense'!$O$203:$O$225)</f>
        <v>0</v>
      </c>
    </row>
    <row r="32" spans="1:9">
      <c r="A32" s="528"/>
      <c r="B32" s="16" t="s">
        <v>14</v>
      </c>
      <c r="C32" s="460" t="str">
        <f t="shared" si="10"/>
        <v>41110OTHER</v>
      </c>
      <c r="D32" s="57">
        <f>SUMIF('Deferred Income Tax Expense'!$K$3:$K$104,'Results Summary (DIT EXP)'!$B32,'Deferred Income Tax Expense'!F$3:F$104)+SUMIF('Deferred Income Tax Expense'!$K$203:$K$225,'Results Summary (DIT EXP)'!$B32,'Deferred Income Tax Expense'!$F$203:$F$225)</f>
        <v>8963216.975864945</v>
      </c>
      <c r="E32" s="57">
        <f>SUMIF('Deferred Income Tax Expense'!$K$3:$K$104,'Results Summary (DIT EXP)'!$B32,'Deferred Income Tax Expense'!G$3:G$104)+SUMIF('Deferred Income Tax Expense'!$K$203:$K$225,'Results Summary (DIT EXP)'!$B32,'Deferred Income Tax Expense'!$G$203:$G$225)</f>
        <v>0</v>
      </c>
      <c r="F32" s="41">
        <f t="shared" si="11"/>
        <v>8963216.975864945</v>
      </c>
      <c r="G32" s="4">
        <f>SUMIF('Deferred Income Tax Expense'!$K$3:$K$104,'Results Summary (DIT EXP)'!$B32,'Deferred Income Tax Expense'!I$3:I$104)+SUMIF('Deferred Income Tax Expense'!$K$203:$K$225,'Results Summary (DIT EXP)'!$B32,'Deferred Income Tax Expense'!$I$203:$I$225)</f>
        <v>0</v>
      </c>
      <c r="H32" s="41">
        <f t="shared" si="12"/>
        <v>8963216.975864945</v>
      </c>
      <c r="I32" s="4">
        <f>SUMIF('Deferred Income Tax Expense'!$K$3:$K$104,'Results Summary (DIT EXP)'!$B32,'Deferred Income Tax Expense'!O$3:O$104)+SUMIF('Deferred Income Tax Expense'!$K$203:$K$225,'Results Summary (DIT EXP)'!$B32,'Deferred Income Tax Expense'!$O$203:$O$225)</f>
        <v>0</v>
      </c>
    </row>
    <row r="33" spans="1:13">
      <c r="A33" s="528"/>
      <c r="B33" s="16" t="s">
        <v>22</v>
      </c>
      <c r="C33" s="453" t="str">
        <f t="shared" si="10"/>
        <v>41110UT</v>
      </c>
      <c r="D33" s="57">
        <f>SUMIF('Deferred Income Tax Expense'!$K$3:$K$104,'Results Summary (DIT EXP)'!$B33,'Deferred Income Tax Expense'!F$3:F$104)+SUMIF('Deferred Income Tax Expense'!$K$203:$K$225,'Results Summary (DIT EXP)'!$B33,'Deferred Income Tax Expense'!$F$203:$F$225)</f>
        <v>-38584429.678389415</v>
      </c>
      <c r="E33" s="57">
        <f>SUMIF('Deferred Income Tax Expense'!$K$3:$K$104,'Results Summary (DIT EXP)'!$B33,'Deferred Income Tax Expense'!G$3:G$104)+SUMIF('Deferred Income Tax Expense'!$K$203:$K$225,'Results Summary (DIT EXP)'!$B33,'Deferred Income Tax Expense'!$G$203:$G$225)</f>
        <v>0</v>
      </c>
      <c r="F33" s="41">
        <f t="shared" si="11"/>
        <v>-38584429.678389415</v>
      </c>
      <c r="G33" s="4">
        <f>SUMIF('Deferred Income Tax Expense'!$K$3:$K$104,'Results Summary (DIT EXP)'!$B33,'Deferred Income Tax Expense'!I$3:I$104)+SUMIF('Deferred Income Tax Expense'!$K$203:$K$225,'Results Summary (DIT EXP)'!$B33,'Deferred Income Tax Expense'!$I$203:$I$225)</f>
        <v>0</v>
      </c>
      <c r="H33" s="41">
        <f t="shared" si="12"/>
        <v>-38584429.678389415</v>
      </c>
      <c r="I33" s="4">
        <f>SUMIF('Deferred Income Tax Expense'!$K$3:$K$104,'Results Summary (DIT EXP)'!$B33,'Deferred Income Tax Expense'!O$3:O$104)+SUMIF('Deferred Income Tax Expense'!$K$203:$K$225,'Results Summary (DIT EXP)'!$B33,'Deferred Income Tax Expense'!$O$203:$O$225)</f>
        <v>0</v>
      </c>
    </row>
    <row r="34" spans="1:13">
      <c r="A34" s="528"/>
      <c r="B34" s="15" t="s">
        <v>21</v>
      </c>
      <c r="C34" s="460" t="str">
        <f t="shared" si="10"/>
        <v>41110WA</v>
      </c>
      <c r="D34" s="57">
        <f>SUMIF('Deferred Income Tax Expense'!$K$3:$K$104,'Results Summary (DIT EXP)'!$B34,'Deferred Income Tax Expense'!F$3:F$104)+SUMIF('Deferred Income Tax Expense'!$K$203:$K$225,'Results Summary (DIT EXP)'!$B34,'Deferred Income Tax Expense'!$F$203:$F$225)</f>
        <v>-7068783.640770549</v>
      </c>
      <c r="E34" s="57">
        <f>SUMIF('Deferred Income Tax Expense'!$K$3:$K$104,'Results Summary (DIT EXP)'!$B34,'Deferred Income Tax Expense'!G$3:G$104)+SUMIF('Deferred Income Tax Expense'!$K$203:$K$225,'Results Summary (DIT EXP)'!$B34,'Deferred Income Tax Expense'!$G$203:$G$225)</f>
        <v>0</v>
      </c>
      <c r="F34" s="14">
        <f t="shared" si="11"/>
        <v>-7068783.640770549</v>
      </c>
      <c r="G34" s="4">
        <f>SUMIF('Deferred Income Tax Expense'!$K$3:$K$104,'Results Summary (DIT EXP)'!$B34,'Deferred Income Tax Expense'!I$3:I$104)+SUMIF('Deferred Income Tax Expense'!$K$203:$K$225,'Results Summary (DIT EXP)'!$B34,'Deferred Income Tax Expense'!$I$203:$I$225)</f>
        <v>135120</v>
      </c>
      <c r="H34" s="41">
        <f t="shared" si="12"/>
        <v>-6933663.640770549</v>
      </c>
      <c r="I34" s="4">
        <f>SUMIF('Deferred Income Tax Expense'!$K$3:$K$104,'Results Summary (DIT EXP)'!$B34,'Deferred Income Tax Expense'!O$3:O$104)+SUMIF('Deferred Income Tax Expense'!$K$203:$K$225,'Results Summary (DIT EXP)'!$B34,'Deferred Income Tax Expense'!$O$203:$O$225)</f>
        <v>-6810000</v>
      </c>
    </row>
    <row r="35" spans="1:13">
      <c r="A35" s="528"/>
      <c r="B35" s="15" t="s">
        <v>26</v>
      </c>
      <c r="C35" s="460" t="str">
        <f t="shared" si="10"/>
        <v>41110WYP</v>
      </c>
      <c r="D35" s="57">
        <f>SUMIF('Deferred Income Tax Expense'!$K$3:$K$104,'Results Summary (DIT EXP)'!$B35,'Deferred Income Tax Expense'!F$3:F$104)+SUMIF('Deferred Income Tax Expense'!$K$203:$K$225,'Results Summary (DIT EXP)'!$B35,'Deferred Income Tax Expense'!$F$203:$F$225)</f>
        <v>-19426067.475783542</v>
      </c>
      <c r="E35" s="57">
        <f>SUMIF('Deferred Income Tax Expense'!$K$3:$K$104,'Results Summary (DIT EXP)'!$B35,'Deferred Income Tax Expense'!G$3:G$104)+SUMIF('Deferred Income Tax Expense'!$K$203:$K$225,'Results Summary (DIT EXP)'!$B35,'Deferred Income Tax Expense'!$G$203:$G$225)</f>
        <v>0</v>
      </c>
      <c r="F35" s="14">
        <f t="shared" si="11"/>
        <v>-19426067.475783542</v>
      </c>
      <c r="G35" s="4">
        <f>SUMIF('Deferred Income Tax Expense'!$K$3:$K$104,'Results Summary (DIT EXP)'!$B35,'Deferred Income Tax Expense'!I$3:I$104)+SUMIF('Deferred Income Tax Expense'!$K$203:$K$225,'Results Summary (DIT EXP)'!$B35,'Deferred Income Tax Expense'!$I$203:$I$225)</f>
        <v>0</v>
      </c>
      <c r="H35" s="41">
        <f t="shared" si="12"/>
        <v>-19426067.475783542</v>
      </c>
      <c r="I35" s="4">
        <f>SUMIF('Deferred Income Tax Expense'!$K$3:$K$104,'Results Summary (DIT EXP)'!$B35,'Deferred Income Tax Expense'!O$3:O$104)+SUMIF('Deferred Income Tax Expense'!$K$203:$K$225,'Results Summary (DIT EXP)'!$B35,'Deferred Income Tax Expense'!$O$203:$O$225)</f>
        <v>0</v>
      </c>
    </row>
    <row r="36" spans="1:13">
      <c r="A36" s="528"/>
      <c r="B36" s="17" t="s">
        <v>47</v>
      </c>
      <c r="C36" s="461" t="str">
        <f t="shared" si="10"/>
        <v>41110WYU</v>
      </c>
      <c r="D36" s="58">
        <f>SUMIF('Deferred Income Tax Expense'!$K$3:$K$104,'Results Summary (DIT EXP)'!$B36,'Deferred Income Tax Expense'!F$3:F$104)+SUMIF('Deferred Income Tax Expense'!$K$203:$K$225,'Results Summary (DIT EXP)'!$B36,'Deferred Income Tax Expense'!$F$203:$F$225)</f>
        <v>-641324.4091471443</v>
      </c>
      <c r="E36" s="522">
        <f>SUMIF('Deferred Income Tax Expense'!$K$3:$K$104,'Results Summary (DIT EXP)'!$B36,'Deferred Income Tax Expense'!G$3:G$104)+SUMIF('Deferred Income Tax Expense'!$K$203:$K$225,'Results Summary (DIT EXP)'!$B36,'Deferred Income Tax Expense'!$G$203:$G$225)</f>
        <v>0</v>
      </c>
      <c r="F36" s="18">
        <f t="shared" si="11"/>
        <v>-641324.4091471443</v>
      </c>
      <c r="G36" s="350">
        <f>SUMIF('Deferred Income Tax Expense'!$K$3:$K$104,'Results Summary (DIT EXP)'!$B36,'Deferred Income Tax Expense'!I$3:I$104)+SUMIF('Deferred Income Tax Expense'!$K$203:$K$225,'Results Summary (DIT EXP)'!$B36,'Deferred Income Tax Expense'!$I$203:$I$225)</f>
        <v>0</v>
      </c>
      <c r="H36" s="42">
        <f t="shared" si="12"/>
        <v>-641324.4091471443</v>
      </c>
      <c r="I36" s="5">
        <f>SUMIF('Deferred Income Tax Expense'!$K$3:$K$104,'Results Summary (DIT EXP)'!$B36,'Deferred Income Tax Expense'!O$3:O$104)+SUMIF('Deferred Income Tax Expense'!$K$203:$K$225,'Results Summary (DIT EXP)'!$B36,'Deferred Income Tax Expense'!$O$203:$O$225)</f>
        <v>0</v>
      </c>
    </row>
    <row r="37" spans="1:13">
      <c r="A37" s="528"/>
      <c r="B37" s="47"/>
      <c r="C37" s="455"/>
      <c r="D37" s="59">
        <f t="shared" ref="D37:I37" si="13">SUBTOTAL(9,D28:D36)</f>
        <v>-75221937.602685481</v>
      </c>
      <c r="E37" s="520">
        <f t="shared" si="13"/>
        <v>0</v>
      </c>
      <c r="F37" s="19">
        <f t="shared" si="13"/>
        <v>-75221937.602685481</v>
      </c>
      <c r="G37" s="351">
        <f t="shared" si="13"/>
        <v>135120</v>
      </c>
      <c r="H37" s="59">
        <f t="shared" si="13"/>
        <v>-75086817.602685481</v>
      </c>
      <c r="I37" s="19">
        <f t="shared" si="13"/>
        <v>-6810000</v>
      </c>
    </row>
    <row r="38" spans="1:13">
      <c r="A38" s="528"/>
      <c r="B38" s="10" t="s">
        <v>38</v>
      </c>
      <c r="C38" s="458" t="str">
        <f t="shared" ref="C38:C51" si="14">CONCATENATE("41110",B38)</f>
        <v>41110BADDEBT</v>
      </c>
      <c r="D38" s="55">
        <f>SUMIF('Deferred Income Tax Expense'!$K$3:$K$104,'Results Summary (DIT EXP)'!$B38,'Deferred Income Tax Expense'!F$3:F$104)+SUMIF('Deferred Income Tax Expense'!$K$203:$K$225,'Results Summary (DIT EXP)'!$B38,'Deferred Income Tax Expense'!$F$203:$F$225)</f>
        <v>-231600</v>
      </c>
      <c r="E38" s="57">
        <f>SUMIF('Deferred Income Tax Expense'!$K$3:$K$104,'Results Summary (DIT EXP)'!$B38,'Deferred Income Tax Expense'!G$3:G$104)+SUMIF('Deferred Income Tax Expense'!$K$203:$K$225,'Results Summary (DIT EXP)'!$B38,'Deferred Income Tax Expense'!$G$203:$G$225)</f>
        <v>0</v>
      </c>
      <c r="F38" s="52">
        <f t="shared" ref="F38:F51" si="15">SUM(D38:E38)</f>
        <v>-231600</v>
      </c>
      <c r="G38" s="4">
        <f>SUMIF('Deferred Income Tax Expense'!$K$3:$K$104,'Results Summary (DIT EXP)'!$B38,'Deferred Income Tax Expense'!I$3:I$104)+SUMIF('Deferred Income Tax Expense'!$K$203:$K$225,'Results Summary (DIT EXP)'!$B38,'Deferred Income Tax Expense'!$I$203:$I$225)</f>
        <v>0</v>
      </c>
      <c r="H38" s="56">
        <f t="shared" ref="H38:H51" si="16">SUM(F38:G38)</f>
        <v>-231600</v>
      </c>
      <c r="I38" s="55">
        <f>SUMIF('Deferred Income Tax Expense'!$K$3:$K$104,'Results Summary (DIT EXP)'!$B38,'Deferred Income Tax Expense'!O$3:O$104)+SUMIF('Deferred Income Tax Expense'!$K$203:$K$225,'Results Summary (DIT EXP)'!$B38,'Deferred Income Tax Expense'!$O$203:$O$225)</f>
        <v>-31561</v>
      </c>
    </row>
    <row r="39" spans="1:13">
      <c r="A39" s="528"/>
      <c r="B39" s="16" t="s">
        <v>19</v>
      </c>
      <c r="C39" s="460" t="str">
        <f t="shared" si="14"/>
        <v>41110CIAC</v>
      </c>
      <c r="D39" s="57">
        <f>SUMIF('Deferred Income Tax Expense'!$K$3:$K$104,'Results Summary (DIT EXP)'!$B39,'Deferred Income Tax Expense'!F$3:F$104)+SUMIF('Deferred Income Tax Expense'!$K$203:$K$225,'Results Summary (DIT EXP)'!$B39,'Deferred Income Tax Expense'!$F$203:$F$225)</f>
        <v>-21099817</v>
      </c>
      <c r="E39" s="57">
        <f>SUMIF('Deferred Income Tax Expense'!$K$3:$K$104,'Results Summary (DIT EXP)'!$B39,'Deferred Income Tax Expense'!G$3:G$104)+SUMIF('Deferred Income Tax Expense'!$K$203:$K$225,'Results Summary (DIT EXP)'!$B39,'Deferred Income Tax Expense'!$G$203:$G$225)</f>
        <v>0</v>
      </c>
      <c r="F39" s="14">
        <f t="shared" si="15"/>
        <v>-21099817</v>
      </c>
      <c r="G39" s="4">
        <f>SUMIF('Deferred Income Tax Expense'!$K$3:$K$104,'Results Summary (DIT EXP)'!$B39,'Deferred Income Tax Expense'!I$3:I$104)+SUMIF('Deferred Income Tax Expense'!$K$203:$K$225,'Results Summary (DIT EXP)'!$B39,'Deferred Income Tax Expense'!$I$203:$I$225)</f>
        <v>3984907</v>
      </c>
      <c r="H39" s="41">
        <f t="shared" si="16"/>
        <v>-17114910</v>
      </c>
      <c r="I39" s="57">
        <f>SUMIF('Deferred Income Tax Expense'!$K$3:$K$104,'Results Summary (DIT EXP)'!$B39,'Deferred Income Tax Expense'!O$3:O$104)+SUMIF('Deferred Income Tax Expense'!$K$203:$K$225,'Results Summary (DIT EXP)'!$B39,'Deferred Income Tax Expense'!$O$203:$O$225)</f>
        <v>-1072082</v>
      </c>
    </row>
    <row r="40" spans="1:13">
      <c r="A40" s="528"/>
      <c r="B40" s="15" t="s">
        <v>39</v>
      </c>
      <c r="C40" s="460" t="str">
        <f t="shared" si="14"/>
        <v>41110CN</v>
      </c>
      <c r="D40" s="57">
        <f>SUMIF('Deferred Income Tax Expense'!$K$3:$K$104,'Results Summary (DIT EXP)'!$B40,'Deferred Income Tax Expense'!F$3:F$104)+SUMIF('Deferred Income Tax Expense'!$K$203:$K$225,'Results Summary (DIT EXP)'!$B40,'Deferred Income Tax Expense'!$F$203:$F$225)</f>
        <v>0</v>
      </c>
      <c r="E40" s="57">
        <f>SUMIF('Deferred Income Tax Expense'!$K$3:$K$104,'Results Summary (DIT EXP)'!$B40,'Deferred Income Tax Expense'!G$3:G$104)+SUMIF('Deferred Income Tax Expense'!$K$203:$K$225,'Results Summary (DIT EXP)'!$B40,'Deferred Income Tax Expense'!$G$203:$G$225)</f>
        <v>0</v>
      </c>
      <c r="F40" s="14">
        <f t="shared" si="15"/>
        <v>0</v>
      </c>
      <c r="G40" s="4">
        <f>SUMIF('Deferred Income Tax Expense'!$K$3:$K$104,'Results Summary (DIT EXP)'!$B40,'Deferred Income Tax Expense'!I$3:I$104)+SUMIF('Deferred Income Tax Expense'!$K$203:$K$225,'Results Summary (DIT EXP)'!$B40,'Deferred Income Tax Expense'!$I$203:$I$225)</f>
        <v>0</v>
      </c>
      <c r="H40" s="41">
        <f t="shared" si="16"/>
        <v>0</v>
      </c>
      <c r="I40" s="57">
        <f>SUMIF('Deferred Income Tax Expense'!$K$3:$K$104,'Results Summary (DIT EXP)'!$B40,'Deferred Income Tax Expense'!O$3:O$104)+SUMIF('Deferred Income Tax Expense'!$K$203:$K$225,'Results Summary (DIT EXP)'!$B40,'Deferred Income Tax Expense'!$O$203:$O$225)</f>
        <v>0</v>
      </c>
    </row>
    <row r="41" spans="1:13">
      <c r="A41" s="528"/>
      <c r="B41" s="15" t="s">
        <v>34</v>
      </c>
      <c r="C41" s="460" t="str">
        <f t="shared" si="14"/>
        <v>41110GPS</v>
      </c>
      <c r="D41" s="57">
        <f>SUMIF('Deferred Income Tax Expense'!$K$3:$K$104,'Results Summary (DIT EXP)'!$B41,'Deferred Income Tax Expense'!F$3:F$104)+SUMIF('Deferred Income Tax Expense'!$K$203:$K$225,'Results Summary (DIT EXP)'!$B41,'Deferred Income Tax Expense'!$F$203:$F$225)</f>
        <v>564828</v>
      </c>
      <c r="E41" s="57">
        <f>SUMIF('Deferred Income Tax Expense'!$K$3:$K$104,'Results Summary (DIT EXP)'!$B41,'Deferred Income Tax Expense'!G$3:G$104)+SUMIF('Deferred Income Tax Expense'!$K$203:$K$225,'Results Summary (DIT EXP)'!$B41,'Deferred Income Tax Expense'!$G$203:$G$225)</f>
        <v>0</v>
      </c>
      <c r="F41" s="14">
        <f t="shared" si="15"/>
        <v>564828</v>
      </c>
      <c r="G41" s="4">
        <f>SUMIF('Deferred Income Tax Expense'!$K$3:$K$104,'Results Summary (DIT EXP)'!$B41,'Deferred Income Tax Expense'!I$3:I$104)+SUMIF('Deferred Income Tax Expense'!$K$203:$K$225,'Results Summary (DIT EXP)'!$B41,'Deferred Income Tax Expense'!$I$203:$I$225)</f>
        <v>0</v>
      </c>
      <c r="H41" s="41">
        <f t="shared" si="16"/>
        <v>564828</v>
      </c>
      <c r="I41" s="57">
        <f>SUMIF('Deferred Income Tax Expense'!$K$3:$K$104,'Results Summary (DIT EXP)'!$B41,'Deferred Income Tax Expense'!O$3:O$104)+SUMIF('Deferred Income Tax Expense'!$K$203:$K$225,'Results Summary (DIT EXP)'!$B41,'Deferred Income Tax Expense'!$O$203:$O$225)</f>
        <v>40016</v>
      </c>
    </row>
    <row r="42" spans="1:13">
      <c r="A42" s="528"/>
      <c r="B42" s="16" t="s">
        <v>272</v>
      </c>
      <c r="C42" s="460" t="str">
        <f t="shared" si="14"/>
        <v>41110NREG</v>
      </c>
      <c r="D42" s="57">
        <f>SUMIF('Deferred Income Tax Expense'!$K$3:$K$104,'Results Summary (DIT EXP)'!$B42,'Deferred Income Tax Expense'!F$3:F$104)+SUMIF('Deferred Income Tax Expense'!$K$203:$K$225,'Results Summary (DIT EXP)'!$B42,'Deferred Income Tax Expense'!$F$203:$F$225)</f>
        <v>-3934754</v>
      </c>
      <c r="E42" s="57">
        <f>SUMIF('Deferred Income Tax Expense'!$K$3:$K$104,'Results Summary (DIT EXP)'!$B42,'Deferred Income Tax Expense'!G$3:G$104)+SUMIF('Deferred Income Tax Expense'!$K$203:$K$225,'Results Summary (DIT EXP)'!$B42,'Deferred Income Tax Expense'!$G$203:$G$225)</f>
        <v>0</v>
      </c>
      <c r="F42" s="14">
        <f t="shared" si="15"/>
        <v>-3934754</v>
      </c>
      <c r="G42" s="4">
        <f>SUMIF('Deferred Income Tax Expense'!$K$3:$K$104,'Results Summary (DIT EXP)'!$B42,'Deferred Income Tax Expense'!I$3:I$104)+SUMIF('Deferred Income Tax Expense'!$K$203:$K$225,'Results Summary (DIT EXP)'!$B42,'Deferred Income Tax Expense'!$I$203:$I$225)</f>
        <v>0</v>
      </c>
      <c r="H42" s="41">
        <f t="shared" ref="H42" si="17">SUM(F42:G42)</f>
        <v>-3934754</v>
      </c>
      <c r="I42" s="57">
        <f>SUMIF('Deferred Income Tax Expense'!$K$3:$K$104,'Results Summary (DIT EXP)'!$B42,'Deferred Income Tax Expense'!O$3:O$104)+SUMIF('Deferred Income Tax Expense'!$K$203:$K$225,'Results Summary (DIT EXP)'!$B42,'Deferred Income Tax Expense'!$O$203:$O$225)</f>
        <v>0</v>
      </c>
    </row>
    <row r="43" spans="1:13">
      <c r="A43" s="528"/>
      <c r="B43" s="16" t="s">
        <v>11</v>
      </c>
      <c r="C43" s="460" t="str">
        <f t="shared" si="14"/>
        <v>41110SCHMDEXP</v>
      </c>
      <c r="D43" s="57">
        <f>SUMIF('Deferred Income Tax Expense'!$K$3:$K$104,'Results Summary (DIT EXP)'!$B43,'Deferred Income Tax Expense'!F$3:F$104)+SUMIF('Deferred Income Tax Expense'!$K$203:$K$225,'Results Summary (DIT EXP)'!$B43,'Deferred Income Tax Expense'!$F$203:$F$225)</f>
        <v>-260588970</v>
      </c>
      <c r="E43" s="57">
        <f>SUMIF('Deferred Income Tax Expense'!$K$3:$K$104,'Results Summary (DIT EXP)'!$B43,'Deferred Income Tax Expense'!G$3:G$104)+SUMIF('Deferred Income Tax Expense'!$K$203:$K$225,'Results Summary (DIT EXP)'!$B43,'Deferred Income Tax Expense'!$G$203:$G$225)</f>
        <v>0</v>
      </c>
      <c r="F43" s="14">
        <f t="shared" si="15"/>
        <v>-260588970</v>
      </c>
      <c r="G43" s="4">
        <f>SUMIF('Deferred Income Tax Expense'!$K$3:$K$104,'Results Summary (DIT EXP)'!$B43,'Deferred Income Tax Expense'!I$3:I$104)+SUMIF('Deferred Income Tax Expense'!$K$203:$K$225,'Results Summary (DIT EXP)'!$B43,'Deferred Income Tax Expense'!$I$203:$I$225)</f>
        <v>-30452262</v>
      </c>
      <c r="H43" s="41">
        <f t="shared" si="16"/>
        <v>-291041232</v>
      </c>
      <c r="I43" s="57">
        <f>SUMIF('Deferred Income Tax Expense'!$K$3:$K$104,'Results Summary (DIT EXP)'!$B43,'Deferred Income Tax Expense'!O$3:O$104)+SUMIF('Deferred Income Tax Expense'!$K$203:$K$225,'Results Summary (DIT EXP)'!$B43,'Deferred Income Tax Expense'!$O$203:$O$225)</f>
        <v>-20216031</v>
      </c>
    </row>
    <row r="44" spans="1:13">
      <c r="A44" s="528"/>
      <c r="B44" s="16" t="s">
        <v>13</v>
      </c>
      <c r="C44" s="460" t="str">
        <f t="shared" si="14"/>
        <v>41110SE</v>
      </c>
      <c r="D44" s="57">
        <f>SUMIF('Deferred Income Tax Expense'!$K$3:$K$104,'Results Summary (DIT EXP)'!$B44,'Deferred Income Tax Expense'!F$3:F$104)+SUMIF('Deferred Income Tax Expense'!$K$203:$K$225,'Results Summary (DIT EXP)'!$B44,'Deferred Income Tax Expense'!$F$203:$F$225)</f>
        <v>0</v>
      </c>
      <c r="E44" s="57">
        <f>SUMIF('Deferred Income Tax Expense'!$K$3:$K$104,'Results Summary (DIT EXP)'!$B44,'Deferred Income Tax Expense'!G$3:G$104)+SUMIF('Deferred Income Tax Expense'!$K$203:$K$225,'Results Summary (DIT EXP)'!$B44,'Deferred Income Tax Expense'!$G$203:$G$225)</f>
        <v>0</v>
      </c>
      <c r="F44" s="14">
        <f t="shared" si="15"/>
        <v>0</v>
      </c>
      <c r="G44" s="4">
        <f>SUMIF('Deferred Income Tax Expense'!$K$3:$K$104,'Results Summary (DIT EXP)'!$B44,'Deferred Income Tax Expense'!I$3:I$104)+SUMIF('Deferred Income Tax Expense'!$K$203:$K$225,'Results Summary (DIT EXP)'!$B44,'Deferred Income Tax Expense'!$I$203:$I$225)</f>
        <v>0</v>
      </c>
      <c r="H44" s="41">
        <f t="shared" si="16"/>
        <v>0</v>
      </c>
      <c r="I44" s="57">
        <f>SUMIF('Deferred Income Tax Expense'!$K$3:$K$104,'Results Summary (DIT EXP)'!$B44,'Deferred Income Tax Expense'!O$3:O$104)+SUMIF('Deferred Income Tax Expense'!$K$203:$K$225,'Results Summary (DIT EXP)'!$B44,'Deferred Income Tax Expense'!$O$203:$O$225)</f>
        <v>0</v>
      </c>
      <c r="M44" s="339"/>
    </row>
    <row r="45" spans="1:13">
      <c r="A45" s="528"/>
      <c r="B45" s="15" t="s">
        <v>18</v>
      </c>
      <c r="C45" s="460" t="str">
        <f t="shared" si="14"/>
        <v>41110SG</v>
      </c>
      <c r="D45" s="57">
        <f>SUMIF('Deferred Income Tax Expense'!$K$3:$K$104,'Results Summary (DIT EXP)'!$B45,'Deferred Income Tax Expense'!F$3:F$104)+SUMIF('Deferred Income Tax Expense'!$K$203:$K$225,'Results Summary (DIT EXP)'!$B45,'Deferred Income Tax Expense'!$F$203:$F$225)</f>
        <v>1549871.1086088512</v>
      </c>
      <c r="E45" s="57">
        <f>SUMIF('Deferred Income Tax Expense'!$K$3:$K$104,'Results Summary (DIT EXP)'!$B45,'Deferred Income Tax Expense'!G$3:G$104)+SUMIF('Deferred Income Tax Expense'!$K$203:$K$225,'Results Summary (DIT EXP)'!$B45,'Deferred Income Tax Expense'!$G$203:$G$225)</f>
        <v>0</v>
      </c>
      <c r="F45" s="14">
        <f t="shared" si="15"/>
        <v>1549871.1086088512</v>
      </c>
      <c r="G45" s="4">
        <f>SUMIF('Deferred Income Tax Expense'!$K$3:$K$104,'Results Summary (DIT EXP)'!$B45,'Deferred Income Tax Expense'!I$3:I$104)+SUMIF('Deferred Income Tax Expense'!$K$203:$K$225,'Results Summary (DIT EXP)'!$B45,'Deferred Income Tax Expense'!$I$203:$I$225)</f>
        <v>-705731</v>
      </c>
      <c r="H45" s="41">
        <f t="shared" si="16"/>
        <v>844140.10860885121</v>
      </c>
      <c r="I45" s="57">
        <f>SUMIF('Deferred Income Tax Expense'!$K$3:$K$104,'Results Summary (DIT EXP)'!$B45,'Deferred Income Tax Expense'!O$3:O$104)+SUMIF('Deferred Income Tax Expense'!$K$203:$K$225,'Results Summary (DIT EXP)'!$B45,'Deferred Income Tax Expense'!$O$203:$O$225)</f>
        <v>67352</v>
      </c>
    </row>
    <row r="46" spans="1:13">
      <c r="A46" s="528"/>
      <c r="B46" s="16" t="s">
        <v>25</v>
      </c>
      <c r="C46" s="460" t="str">
        <f t="shared" si="14"/>
        <v>41110SGCT</v>
      </c>
      <c r="D46" s="57">
        <f>SUMIF('Deferred Income Tax Expense'!$K$3:$K$104,'Results Summary (DIT EXP)'!$B46,'Deferred Income Tax Expense'!F$3:F$104)+SUMIF('Deferred Income Tax Expense'!$K$203:$K$225,'Results Summary (DIT EXP)'!$B46,'Deferred Income Tax Expense'!$F$203:$F$225)</f>
        <v>0</v>
      </c>
      <c r="E46" s="57">
        <f>SUMIF('Deferred Income Tax Expense'!$K$3:$K$104,'Results Summary (DIT EXP)'!$B46,'Deferred Income Tax Expense'!G$3:G$104)+SUMIF('Deferred Income Tax Expense'!$K$203:$K$225,'Results Summary (DIT EXP)'!$B46,'Deferred Income Tax Expense'!$G$203:$G$225)</f>
        <v>0</v>
      </c>
      <c r="F46" s="14">
        <f t="shared" si="15"/>
        <v>0</v>
      </c>
      <c r="G46" s="4">
        <f>SUMIF('Deferred Income Tax Expense'!$K$3:$K$104,'Results Summary (DIT EXP)'!$B46,'Deferred Income Tax Expense'!I$3:I$104)+SUMIF('Deferred Income Tax Expense'!$K$203:$K$225,'Results Summary (DIT EXP)'!$B46,'Deferred Income Tax Expense'!$I$203:$I$225)</f>
        <v>0</v>
      </c>
      <c r="H46" s="41">
        <f t="shared" si="16"/>
        <v>0</v>
      </c>
      <c r="I46" s="57">
        <f>SUMIF('Deferred Income Tax Expense'!$K$3:$K$104,'Results Summary (DIT EXP)'!$B46,'Deferred Income Tax Expense'!O$3:O$104)+SUMIF('Deferred Income Tax Expense'!$K$203:$K$225,'Results Summary (DIT EXP)'!$B46,'Deferred Income Tax Expense'!$O$203:$O$225)</f>
        <v>0</v>
      </c>
    </row>
    <row r="47" spans="1:13">
      <c r="A47" s="528"/>
      <c r="B47" s="16" t="s">
        <v>15</v>
      </c>
      <c r="C47" s="460" t="str">
        <f t="shared" si="14"/>
        <v>41110SNP</v>
      </c>
      <c r="D47" s="57">
        <f>SUMIF('Deferred Income Tax Expense'!$K$3:$K$104,'Results Summary (DIT EXP)'!$B47,'Deferred Income Tax Expense'!F$3:F$104)+SUMIF('Deferred Income Tax Expense'!$K$203:$K$225,'Results Summary (DIT EXP)'!$B47,'Deferred Income Tax Expense'!$F$203:$F$225)</f>
        <v>-43258805</v>
      </c>
      <c r="E47" s="57">
        <f>SUMIF('Deferred Income Tax Expense'!$K$3:$K$104,'Results Summary (DIT EXP)'!$B47,'Deferred Income Tax Expense'!G$3:G$104)+SUMIF('Deferred Income Tax Expense'!$K$203:$K$225,'Results Summary (DIT EXP)'!$B47,'Deferred Income Tax Expense'!$G$203:$G$225)</f>
        <v>0</v>
      </c>
      <c r="F47" s="14">
        <f t="shared" si="15"/>
        <v>-43258805</v>
      </c>
      <c r="G47" s="4">
        <f>SUMIF('Deferred Income Tax Expense'!$K$3:$K$104,'Results Summary (DIT EXP)'!$B47,'Deferred Income Tax Expense'!I$3:I$104)+SUMIF('Deferred Income Tax Expense'!$K$203:$K$225,'Results Summary (DIT EXP)'!$B47,'Deferred Income Tax Expense'!$I$203:$I$225)</f>
        <v>-9298566</v>
      </c>
      <c r="H47" s="41">
        <f t="shared" si="16"/>
        <v>-52557371</v>
      </c>
      <c r="I47" s="57">
        <f>SUMIF('Deferred Income Tax Expense'!$K$3:$K$104,'Results Summary (DIT EXP)'!$B47,'Deferred Income Tax Expense'!O$3:O$104)+SUMIF('Deferred Income Tax Expense'!$K$203:$K$225,'Results Summary (DIT EXP)'!$B47,'Deferred Income Tax Expense'!$O$203:$O$225)</f>
        <v>-3618126</v>
      </c>
    </row>
    <row r="48" spans="1:13">
      <c r="A48" s="528"/>
      <c r="B48" s="15" t="s">
        <v>20</v>
      </c>
      <c r="C48" s="460" t="str">
        <f t="shared" si="14"/>
        <v>41110SNPD</v>
      </c>
      <c r="D48" s="57">
        <f>SUMIF('Deferred Income Tax Expense'!$K$3:$K$104,'Results Summary (DIT EXP)'!$B48,'Deferred Income Tax Expense'!F$3:F$104)+SUMIF('Deferred Income Tax Expense'!$K$203:$K$225,'Results Summary (DIT EXP)'!$B48,'Deferred Income Tax Expense'!$F$203:$F$225)</f>
        <v>0</v>
      </c>
      <c r="E48" s="57">
        <f>SUMIF('Deferred Income Tax Expense'!$K$3:$K$104,'Results Summary (DIT EXP)'!$B48,'Deferred Income Tax Expense'!G$3:G$104)+SUMIF('Deferred Income Tax Expense'!$K$203:$K$225,'Results Summary (DIT EXP)'!$B48,'Deferred Income Tax Expense'!$G$203:$G$225)</f>
        <v>0</v>
      </c>
      <c r="F48" s="14">
        <f t="shared" si="15"/>
        <v>0</v>
      </c>
      <c r="G48" s="4">
        <f>SUMIF('Deferred Income Tax Expense'!$K$3:$K$104,'Results Summary (DIT EXP)'!$B48,'Deferred Income Tax Expense'!I$3:I$104)+SUMIF('Deferred Income Tax Expense'!$K$203:$K$225,'Results Summary (DIT EXP)'!$B48,'Deferred Income Tax Expense'!$I$203:$I$225)</f>
        <v>0</v>
      </c>
      <c r="H48" s="41">
        <f>SUM(F48:G48)</f>
        <v>0</v>
      </c>
      <c r="I48" s="57">
        <f>SUMIF('Deferred Income Tax Expense'!$K$3:$K$104,'Results Summary (DIT EXP)'!$B48,'Deferred Income Tax Expense'!O$3:O$104)+SUMIF('Deferred Income Tax Expense'!$K$203:$K$225,'Results Summary (DIT EXP)'!$B48,'Deferred Income Tax Expense'!$O$203:$O$225)</f>
        <v>0</v>
      </c>
    </row>
    <row r="49" spans="1:10">
      <c r="A49" s="528"/>
      <c r="B49" s="16" t="s">
        <v>10</v>
      </c>
      <c r="C49" s="460" t="str">
        <f t="shared" si="14"/>
        <v>41110SO</v>
      </c>
      <c r="D49" s="57">
        <f>SUMIF('Deferred Income Tax Expense'!$K$3:$K$104,'Results Summary (DIT EXP)'!$B49,'Deferred Income Tax Expense'!F$3:F$104)+SUMIF('Deferred Income Tax Expense'!$K$203:$K$225,'Results Summary (DIT EXP)'!$B49,'Deferred Income Tax Expense'!$F$203:$F$225)</f>
        <v>4808581</v>
      </c>
      <c r="E49" s="57">
        <f>SUMIF('Deferred Income Tax Expense'!$K$3:$K$104,'Results Summary (DIT EXP)'!$B49,'Deferred Income Tax Expense'!G$3:G$104)+SUMIF('Deferred Income Tax Expense'!$K$203:$K$225,'Results Summary (DIT EXP)'!$B49,'Deferred Income Tax Expense'!$G$203:$G$225)</f>
        <v>0</v>
      </c>
      <c r="F49" s="14">
        <f t="shared" si="15"/>
        <v>4808581</v>
      </c>
      <c r="G49" s="4">
        <f>SUMIF('Deferred Income Tax Expense'!$K$3:$K$104,'Results Summary (DIT EXP)'!$B49,'Deferred Income Tax Expense'!I$3:I$104)+SUMIF('Deferred Income Tax Expense'!$K$203:$K$225,'Results Summary (DIT EXP)'!$B49,'Deferred Income Tax Expense'!$I$203:$I$225)</f>
        <v>-89661</v>
      </c>
      <c r="H49" s="41">
        <f t="shared" si="16"/>
        <v>4718920</v>
      </c>
      <c r="I49" s="57">
        <f>SUMIF('Deferred Income Tax Expense'!$K$3:$K$104,'Results Summary (DIT EXP)'!$B49,'Deferred Income Tax Expense'!O$3:O$104)+SUMIF('Deferred Income Tax Expense'!$K$203:$K$225,'Results Summary (DIT EXP)'!$B49,'Deferred Income Tax Expense'!$O$203:$O$225)</f>
        <v>334316</v>
      </c>
      <c r="J49" s="339"/>
    </row>
    <row r="50" spans="1:10">
      <c r="A50" s="528"/>
      <c r="B50" s="15" t="s">
        <v>31</v>
      </c>
      <c r="C50" s="460" t="str">
        <f t="shared" si="14"/>
        <v>41110TAXDEPR</v>
      </c>
      <c r="D50" s="57">
        <f>SUMIF('Deferred Income Tax Expense'!$K$3:$K$104,'Results Summary (DIT EXP)'!$B50,'Deferred Income Tax Expense'!F$3:F$104)+SUMIF('Deferred Income Tax Expense'!$K$203:$K$225,'Results Summary (DIT EXP)'!$B50,'Deferred Income Tax Expense'!$F$203:$F$225)</f>
        <v>0</v>
      </c>
      <c r="E50" s="57">
        <f>SUMIF('Deferred Income Tax Expense'!$K$3:$K$104,'Results Summary (DIT EXP)'!$B50,'Deferred Income Tax Expense'!G$3:G$104)+SUMIF('Deferred Income Tax Expense'!$K$203:$K$225,'Results Summary (DIT EXP)'!$B50,'Deferred Income Tax Expense'!$G$203:$G$225)</f>
        <v>0</v>
      </c>
      <c r="F50" s="14">
        <f t="shared" si="15"/>
        <v>0</v>
      </c>
      <c r="G50" s="4">
        <f>SUMIF('Deferred Income Tax Expense'!$K$3:$K$104,'Results Summary (DIT EXP)'!$B50,'Deferred Income Tax Expense'!I$3:I$104)+SUMIF('Deferred Income Tax Expense'!$K$203:$K$225,'Results Summary (DIT EXP)'!$B50,'Deferred Income Tax Expense'!$I$203:$I$225)</f>
        <v>0</v>
      </c>
      <c r="H50" s="41">
        <f t="shared" si="16"/>
        <v>0</v>
      </c>
      <c r="I50" s="57">
        <f>SUMIF('Deferred Income Tax Expense'!$K$3:$K$104,'Results Summary (DIT EXP)'!$B50,'Deferred Income Tax Expense'!O$3:O$104)+SUMIF('Deferred Income Tax Expense'!$K$203:$K$225,'Results Summary (DIT EXP)'!$B50,'Deferred Income Tax Expense'!$O$203:$O$225)</f>
        <v>0</v>
      </c>
    </row>
    <row r="51" spans="1:10">
      <c r="A51" s="529"/>
      <c r="B51" s="20" t="s">
        <v>29</v>
      </c>
      <c r="C51" s="462" t="str">
        <f t="shared" si="14"/>
        <v>41110TROJD</v>
      </c>
      <c r="D51" s="58">
        <f>SUMIF('Deferred Income Tax Expense'!$K$3:$K$104,'Results Summary (DIT EXP)'!$B51,'Deferred Income Tax Expense'!F$3:F$104)+SUMIF('Deferred Income Tax Expense'!$K$203:$K$225,'Results Summary (DIT EXP)'!$B51,'Deferred Income Tax Expense'!$F$203:$F$225)</f>
        <v>0</v>
      </c>
      <c r="E51" s="57">
        <f>SUMIF('Deferred Income Tax Expense'!$K$3:$K$104,'Results Summary (DIT EXP)'!$B51,'Deferred Income Tax Expense'!G$3:G$104)+SUMIF('Deferred Income Tax Expense'!$K$203:$K$225,'Results Summary (DIT EXP)'!$B51,'Deferred Income Tax Expense'!$G$203:$G$225)</f>
        <v>0</v>
      </c>
      <c r="F51" s="18">
        <f t="shared" si="15"/>
        <v>0</v>
      </c>
      <c r="G51" s="4">
        <f>SUMIF('Deferred Income Tax Expense'!$K$3:$K$104,'Results Summary (DIT EXP)'!$B51,'Deferred Income Tax Expense'!I$3:I$104)+SUMIF('Deferred Income Tax Expense'!$K$203:$K$225,'Results Summary (DIT EXP)'!$B51,'Deferred Income Tax Expense'!$I$203:$I$225)</f>
        <v>0</v>
      </c>
      <c r="H51" s="42">
        <f t="shared" si="16"/>
        <v>0</v>
      </c>
      <c r="I51" s="58">
        <f>SUMIF('Deferred Income Tax Expense'!$K$3:$K$104,'Results Summary (DIT EXP)'!$B51,'Deferred Income Tax Expense'!O$3:O$104)+SUMIF('Deferred Income Tax Expense'!$K$203:$K$225,'Results Summary (DIT EXP)'!$B51,'Deferred Income Tax Expense'!$O$203:$O$225)</f>
        <v>0</v>
      </c>
    </row>
    <row r="52" spans="1:10">
      <c r="A52" s="22"/>
      <c r="B52" s="8"/>
      <c r="C52" s="8"/>
      <c r="D52" s="21">
        <f t="shared" ref="D52:I52" si="18">SUBTOTAL(9,D28:D51)</f>
        <v>-397412603.49407661</v>
      </c>
      <c r="E52" s="21">
        <f t="shared" si="18"/>
        <v>0</v>
      </c>
      <c r="F52" s="21">
        <f t="shared" si="18"/>
        <v>-397412603.49407661</v>
      </c>
      <c r="G52" s="21">
        <f t="shared" si="18"/>
        <v>-36426193</v>
      </c>
      <c r="H52" s="21">
        <f t="shared" si="18"/>
        <v>-433838796.49407661</v>
      </c>
      <c r="I52" s="21">
        <f t="shared" si="18"/>
        <v>-31306116</v>
      </c>
    </row>
    <row r="53" spans="1:10">
      <c r="A53" s="7"/>
      <c r="B53" s="8"/>
      <c r="C53" s="8"/>
      <c r="D53" s="21">
        <f t="shared" ref="D53:I53" si="19">SUBTOTAL(9,D3:D52)</f>
        <v>61952336.505923346</v>
      </c>
      <c r="E53" s="21">
        <f t="shared" si="19"/>
        <v>0</v>
      </c>
      <c r="F53" s="21">
        <f t="shared" si="19"/>
        <v>61952336.505923346</v>
      </c>
      <c r="G53" s="21">
        <f t="shared" si="19"/>
        <v>46581035</v>
      </c>
      <c r="H53" s="21">
        <f t="shared" si="19"/>
        <v>108533371.50592339</v>
      </c>
      <c r="I53" s="21">
        <f t="shared" si="19"/>
        <v>1451619</v>
      </c>
    </row>
  </sheetData>
  <mergeCells count="2">
    <mergeCell ref="A3:A26"/>
    <mergeCell ref="A28:A51"/>
  </mergeCells>
  <pageMargins left="0.75" right="0.75" top="1" bottom="0.75" header="0.5" footer="0.5"/>
  <pageSetup scale="52" orientation="portrait" r:id="rId1"/>
  <headerFooter>
    <oddHeader>&amp;L&amp;"Arial,Bold"&amp;10PacifiCorp 
Washington General Rate Case
Twelve Months Ending December 31, 2025</oddHeader>
    <oddFooter>&amp;L&amp;"Arial,Bold"&amp;10RESULTS SUMMARY ~ SCHEDULE M&amp;R&amp;"Arial,Bold"&amp;10Page &amp;P of &amp;N</oddFooter>
  </headerFooter>
  <ignoredErrors>
    <ignoredError sqref="G3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0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11.5703125" style="1" bestFit="1" customWidth="1"/>
    <col min="11" max="11" width="9.140625" style="1"/>
    <col min="12" max="12" width="15.5703125" style="1" bestFit="1" customWidth="1"/>
    <col min="13" max="16384" width="9.140625" style="1"/>
  </cols>
  <sheetData>
    <row r="1" spans="1:10">
      <c r="A1" s="121" t="s">
        <v>6</v>
      </c>
      <c r="B1" s="123"/>
      <c r="C1" s="147"/>
      <c r="D1" s="124" t="s">
        <v>2</v>
      </c>
      <c r="E1" s="124"/>
      <c r="F1" s="125"/>
      <c r="G1" s="124"/>
      <c r="H1" s="126"/>
      <c r="I1" s="61" t="s">
        <v>268</v>
      </c>
    </row>
    <row r="2" spans="1:10">
      <c r="A2" s="145"/>
      <c r="B2" s="145"/>
      <c r="C2" s="145"/>
      <c r="D2" s="146" t="s">
        <v>56</v>
      </c>
      <c r="E2" s="146" t="s">
        <v>280</v>
      </c>
      <c r="F2" s="146" t="s">
        <v>439</v>
      </c>
      <c r="G2" s="146" t="s">
        <v>239</v>
      </c>
      <c r="H2" s="146" t="s">
        <v>54</v>
      </c>
      <c r="I2" s="62" t="s">
        <v>247</v>
      </c>
    </row>
    <row r="3" spans="1:10" ht="12.75" customHeight="1">
      <c r="A3" s="527">
        <v>190</v>
      </c>
      <c r="B3" s="10" t="s">
        <v>16</v>
      </c>
      <c r="C3" s="10" t="str">
        <f t="shared" ref="C3:C11" si="0">CONCATENATE("190",B3)</f>
        <v>190CA</v>
      </c>
      <c r="D3" s="518">
        <f>SUMIF('Accumulated Deferred Income Tax'!$L$3:$L$107,'Results Summary (ADIT)'!B3,'Accumulated Deferred Income Tax'!$G$3:$G$107)</f>
        <v>9287318</v>
      </c>
      <c r="E3" s="518">
        <v>0</v>
      </c>
      <c r="F3" s="519">
        <f t="shared" ref="F3:F11" si="1">SUM(D3:E3)</f>
        <v>9287318</v>
      </c>
      <c r="G3" s="518">
        <f ca="1">SUMIF('Accumulated Deferred Income Tax'!$L$3:$L$107,'Results Summary (ADIT)'!B3,'Accumulated Deferred Income Tax'!$J31:$J$107)</f>
        <v>0</v>
      </c>
      <c r="H3" s="512">
        <f ca="1">SUM(F3:G3)</f>
        <v>9287318</v>
      </c>
      <c r="I3" s="518">
        <f>SUMIF('Accumulated Deferred Income Tax'!$L$3:$L$107,'Results Summary (ADIT)'!B3,'Accumulated Deferred Income Tax'!$P$3:$P$107)</f>
        <v>0</v>
      </c>
    </row>
    <row r="4" spans="1:10">
      <c r="A4" s="528"/>
      <c r="B4" s="13" t="s">
        <v>46</v>
      </c>
      <c r="C4" s="13" t="str">
        <f t="shared" si="0"/>
        <v>190FERC</v>
      </c>
      <c r="D4" s="4">
        <f>SUMIF('Accumulated Deferred Income Tax'!$L$3:$L$107,'Results Summary (ADIT)'!B4,'Accumulated Deferred Income Tax'!$G$3:$G$107)</f>
        <v>0</v>
      </c>
      <c r="E4" s="4">
        <v>0</v>
      </c>
      <c r="F4" s="41">
        <f t="shared" si="1"/>
        <v>0</v>
      </c>
      <c r="G4" s="4">
        <f ca="1">SUMIF('Accumulated Deferred Income Tax'!$L$3:$L$107,'Results Summary (ADIT)'!B4,'Accumulated Deferred Income Tax'!$J32:$J$107)</f>
        <v>0</v>
      </c>
      <c r="H4" s="14">
        <f t="shared" ref="H4:H11" ca="1" si="2">SUM(F4:G4)</f>
        <v>0</v>
      </c>
      <c r="I4" s="4">
        <f>SUMIF('Accumulated Deferred Income Tax'!$L$3:$L$107,'Results Summary (ADIT)'!B4,'Accumulated Deferred Income Tax'!$P$3:$P$107)</f>
        <v>0</v>
      </c>
    </row>
    <row r="5" spans="1:10">
      <c r="A5" s="528"/>
      <c r="B5" s="15" t="s">
        <v>23</v>
      </c>
      <c r="C5" s="15" t="str">
        <f t="shared" si="0"/>
        <v>190IDU</v>
      </c>
      <c r="D5" s="4">
        <f>SUMIF('Accumulated Deferred Income Tax'!$L$3:$L$107,'Results Summary (ADIT)'!B5,'Accumulated Deferred Income Tax'!$G$3:$G$107)</f>
        <v>23208545</v>
      </c>
      <c r="E5" s="4">
        <v>0</v>
      </c>
      <c r="F5" s="41">
        <f t="shared" si="1"/>
        <v>23208545</v>
      </c>
      <c r="G5" s="4">
        <f ca="1">SUMIF('Accumulated Deferred Income Tax'!$L$3:$L$107,'Results Summary (ADIT)'!B5,'Accumulated Deferred Income Tax'!$J33:$J$107)</f>
        <v>0</v>
      </c>
      <c r="H5" s="14">
        <f t="shared" ca="1" si="2"/>
        <v>23208545</v>
      </c>
      <c r="I5" s="4">
        <f>SUMIF('Accumulated Deferred Income Tax'!$L$3:$L$107,'Results Summary (ADIT)'!B5,'Accumulated Deferred Income Tax'!$P$3:$P$107)</f>
        <v>0</v>
      </c>
    </row>
    <row r="6" spans="1:10">
      <c r="A6" s="528"/>
      <c r="B6" s="15" t="s">
        <v>24</v>
      </c>
      <c r="C6" s="15" t="str">
        <f t="shared" si="0"/>
        <v>190OR</v>
      </c>
      <c r="D6" s="4">
        <f>SUMIF('Accumulated Deferred Income Tax'!$L$3:$L$107,'Results Summary (ADIT)'!B6,'Accumulated Deferred Income Tax'!$G$3:$G$107)</f>
        <v>95953167</v>
      </c>
      <c r="E6" s="4">
        <v>0</v>
      </c>
      <c r="F6" s="41">
        <f t="shared" si="1"/>
        <v>95953167</v>
      </c>
      <c r="G6" s="4">
        <f ca="1">SUMIF('Accumulated Deferred Income Tax'!$L$3:$L$107,'Results Summary (ADIT)'!B6,'Accumulated Deferred Income Tax'!$J34:$J$107)</f>
        <v>0</v>
      </c>
      <c r="H6" s="14">
        <f t="shared" ca="1" si="2"/>
        <v>95953167</v>
      </c>
      <c r="I6" s="4">
        <f>SUMIF('Accumulated Deferred Income Tax'!$L$3:$L$107,'Results Summary (ADIT)'!B6,'Accumulated Deferred Income Tax'!$P$3:$P$107)</f>
        <v>0</v>
      </c>
    </row>
    <row r="7" spans="1:10">
      <c r="A7" s="528"/>
      <c r="B7" s="16" t="s">
        <v>14</v>
      </c>
      <c r="C7" s="460" t="str">
        <f t="shared" si="0"/>
        <v>190OTHER</v>
      </c>
      <c r="D7" s="4">
        <f>SUMIF('Accumulated Deferred Income Tax'!$L$3:$L$107,'Results Summary (ADIT)'!B7,'Accumulated Deferred Income Tax'!$G$3:$G$107)</f>
        <v>21969510</v>
      </c>
      <c r="E7" s="4">
        <v>0</v>
      </c>
      <c r="F7" s="41">
        <f t="shared" si="1"/>
        <v>21969510</v>
      </c>
      <c r="G7" s="4">
        <f ca="1">SUMIF('Accumulated Deferred Income Tax'!$L$3:$L$107,'Results Summary (ADIT)'!B7,'Accumulated Deferred Income Tax'!$J35:$J$107)</f>
        <v>-151676406</v>
      </c>
      <c r="H7" s="14">
        <f t="shared" ca="1" si="2"/>
        <v>-129706896</v>
      </c>
      <c r="I7" s="4">
        <f>SUMIF('Accumulated Deferred Income Tax'!$L$3:$L$107,'Results Summary (ADIT)'!B7,'Accumulated Deferred Income Tax'!$P$3:$P$107)</f>
        <v>0</v>
      </c>
    </row>
    <row r="8" spans="1:10">
      <c r="A8" s="528"/>
      <c r="B8" s="16" t="s">
        <v>22</v>
      </c>
      <c r="C8" s="460" t="str">
        <f t="shared" si="0"/>
        <v>190UT</v>
      </c>
      <c r="D8" s="4">
        <f>SUMIF('Accumulated Deferred Income Tax'!$L$3:$L$107,'Results Summary (ADIT)'!B8,'Accumulated Deferred Income Tax'!$G$3:$G$107)</f>
        <v>170701485</v>
      </c>
      <c r="E8" s="4">
        <v>0</v>
      </c>
      <c r="F8" s="41">
        <f t="shared" si="1"/>
        <v>170701485</v>
      </c>
      <c r="G8" s="4">
        <f ca="1">SUMIF('Accumulated Deferred Income Tax'!$L$3:$L$107,'Results Summary (ADIT)'!B8,'Accumulated Deferred Income Tax'!$J35:$J$107)</f>
        <v>0</v>
      </c>
      <c r="H8" s="41">
        <f t="shared" ca="1" si="2"/>
        <v>170701485</v>
      </c>
      <c r="I8" s="4">
        <f>SUMIF('Accumulated Deferred Income Tax'!$L$3:$L$107,'Results Summary (ADIT)'!B8,'Accumulated Deferred Income Tax'!$P$3:$P$107)</f>
        <v>0</v>
      </c>
    </row>
    <row r="9" spans="1:10">
      <c r="A9" s="528"/>
      <c r="B9" s="15" t="s">
        <v>21</v>
      </c>
      <c r="C9" s="460" t="str">
        <f t="shared" si="0"/>
        <v>190WA</v>
      </c>
      <c r="D9" s="4">
        <f>SUMIF('Accumulated Deferred Income Tax'!$L$3:$L$107,'Results Summary (ADIT)'!B9,'Accumulated Deferred Income Tax'!$G$3:$G$107)</f>
        <v>18637365.454261173</v>
      </c>
      <c r="E9" s="4">
        <v>0</v>
      </c>
      <c r="F9" s="41">
        <f t="shared" si="1"/>
        <v>18637365.454261173</v>
      </c>
      <c r="G9" s="4">
        <f ca="1">SUMIF('Accumulated Deferred Income Tax'!$L$3:$L$107,'Results Summary (ADIT)'!B9,'Accumulated Deferred Income Tax'!$J36:$J$107)</f>
        <v>-24408784</v>
      </c>
      <c r="H9" s="41">
        <f t="shared" ca="1" si="2"/>
        <v>-5771418.5457388274</v>
      </c>
      <c r="I9" s="4">
        <f>SUMIF('Accumulated Deferred Income Tax'!$L$3:$L$107,'Results Summary (ADIT)'!B9,'Accumulated Deferred Income Tax'!$P$3:$P$107)</f>
        <v>19337775</v>
      </c>
      <c r="J9" s="435"/>
    </row>
    <row r="10" spans="1:10">
      <c r="A10" s="528"/>
      <c r="B10" s="15" t="s">
        <v>26</v>
      </c>
      <c r="C10" s="460" t="str">
        <f t="shared" si="0"/>
        <v>190WYP</v>
      </c>
      <c r="D10" s="4">
        <f>SUMIF('Accumulated Deferred Income Tax'!$L$3:$L$107,'Results Summary (ADIT)'!B10,'Accumulated Deferred Income Tax'!$G$3:$G$107)</f>
        <v>60293185</v>
      </c>
      <c r="E10" s="4">
        <v>0</v>
      </c>
      <c r="F10" s="41">
        <f t="shared" si="1"/>
        <v>60293185</v>
      </c>
      <c r="G10" s="4">
        <f ca="1">SUMIF('Accumulated Deferred Income Tax'!$L$3:$L$107,'Results Summary (ADIT)'!B10,'Accumulated Deferred Income Tax'!$J36:$J$107)</f>
        <v>0</v>
      </c>
      <c r="H10" s="41">
        <f t="shared" ca="1" si="2"/>
        <v>60293185</v>
      </c>
      <c r="I10" s="4">
        <f>SUMIF('Accumulated Deferred Income Tax'!$L$3:$L$107,'Results Summary (ADIT)'!B10,'Accumulated Deferred Income Tax'!$P$3:$P$107)</f>
        <v>0</v>
      </c>
      <c r="J10" s="435"/>
    </row>
    <row r="11" spans="1:10">
      <c r="A11" s="528"/>
      <c r="B11" s="17" t="s">
        <v>47</v>
      </c>
      <c r="C11" s="461" t="str">
        <f t="shared" si="0"/>
        <v>190WYU</v>
      </c>
      <c r="D11" s="4">
        <f>SUMIF('Accumulated Deferred Income Tax'!$L$3:$L$107,'Results Summary (ADIT)'!B11,'Accumulated Deferred Income Tax'!$G$3:$G$107)</f>
        <v>8336079</v>
      </c>
      <c r="E11" s="4">
        <v>0</v>
      </c>
      <c r="F11" s="41">
        <f t="shared" si="1"/>
        <v>8336079</v>
      </c>
      <c r="G11" s="4">
        <f ca="1">SUMIF('Accumulated Deferred Income Tax'!$L$3:$L$107,'Results Summary (ADIT)'!B11,'Accumulated Deferred Income Tax'!$J36:$J$107)</f>
        <v>0</v>
      </c>
      <c r="H11" s="42">
        <f t="shared" ca="1" si="2"/>
        <v>8336079</v>
      </c>
      <c r="I11" s="4">
        <f>SUMIF('Accumulated Deferred Income Tax'!$L$3:$L$107,'Results Summary (ADIT)'!B11,'Accumulated Deferred Income Tax'!$P$3:$P$107)</f>
        <v>0</v>
      </c>
      <c r="J11" s="435"/>
    </row>
    <row r="12" spans="1:10">
      <c r="A12" s="528"/>
      <c r="B12" s="47"/>
      <c r="C12" s="455"/>
      <c r="D12" s="144">
        <f>SUBTOTAL(9,D3:D11)</f>
        <v>408386654.45426118</v>
      </c>
      <c r="E12" s="144">
        <f t="shared" ref="E12:I12" si="3">SUBTOTAL(9,E3:E11)</f>
        <v>0</v>
      </c>
      <c r="F12" s="142">
        <f t="shared" si="3"/>
        <v>408386654.45426118</v>
      </c>
      <c r="G12" s="144">
        <f t="shared" ca="1" si="3"/>
        <v>-176085190</v>
      </c>
      <c r="H12" s="144">
        <f t="shared" ca="1" si="3"/>
        <v>232301464.45426118</v>
      </c>
      <c r="I12" s="144">
        <f t="shared" si="3"/>
        <v>19337775</v>
      </c>
      <c r="J12" s="435"/>
    </row>
    <row r="13" spans="1:10">
      <c r="A13" s="528"/>
      <c r="B13" s="10" t="s">
        <v>38</v>
      </c>
      <c r="C13" s="458" t="str">
        <f t="shared" ref="C13:C24" si="4">CONCATENATE("190",B13)</f>
        <v>190BADDEBT</v>
      </c>
      <c r="D13" s="4">
        <f>SUMIF('Accumulated Deferred Income Tax'!$L$3:$L$107,'Results Summary (ADIT)'!B13,'Accumulated Deferred Income Tax'!$G$3:$G$107)</f>
        <v>4810569</v>
      </c>
      <c r="E13" s="4">
        <v>0</v>
      </c>
      <c r="F13" s="41">
        <f t="shared" ref="F13:F24" si="5">SUM(D13:E13)</f>
        <v>4810569</v>
      </c>
      <c r="G13" s="4">
        <f>SUMIF('Accumulated Deferred Income Tax'!$L$3:$L$107,'Results Summary (ADIT)'!B13,'Accumulated Deferred Income Tax'!$J$3:$J$107)</f>
        <v>0</v>
      </c>
      <c r="H13" s="56">
        <f t="shared" ref="H13:H24" si="6">SUM(F13:G13)</f>
        <v>4810569</v>
      </c>
      <c r="I13" s="4">
        <f>SUMIF('Accumulated Deferred Income Tax'!$L$3:$L$107,'Results Summary (ADIT)'!B13,'Accumulated Deferred Income Tax'!$P$3:$P$107)</f>
        <v>655548</v>
      </c>
      <c r="J13" s="435"/>
    </row>
    <row r="14" spans="1:10">
      <c r="A14" s="528"/>
      <c r="B14" s="13" t="s">
        <v>204</v>
      </c>
      <c r="C14" s="460" t="str">
        <f t="shared" si="4"/>
        <v>190DITBAL</v>
      </c>
      <c r="D14" s="4">
        <f>SUMIF('Accumulated Deferred Income Tax'!$L$3:$L$107,'Results Summary (ADIT)'!B14,'Accumulated Deferred Income Tax'!$G$3:$G$107)</f>
        <v>0</v>
      </c>
      <c r="E14" s="4">
        <v>0</v>
      </c>
      <c r="F14" s="41">
        <f t="shared" si="5"/>
        <v>0</v>
      </c>
      <c r="G14" s="4">
        <f>SUMIF('Accumulated Deferred Income Tax'!$L$3:$L$107,'Results Summary (ADIT)'!B14,'Accumulated Deferred Income Tax'!$J$3:$J$107)</f>
        <v>0</v>
      </c>
      <c r="H14" s="41">
        <f t="shared" si="6"/>
        <v>0</v>
      </c>
      <c r="I14" s="4">
        <f>SUMIF('Accumulated Deferred Income Tax'!$L$3:$L$107,'Results Summary (ADIT)'!B14,'Accumulated Deferred Income Tax'!$P$3:$P$107)</f>
        <v>0</v>
      </c>
      <c r="J14" s="435"/>
    </row>
    <row r="15" spans="1:10">
      <c r="A15" s="528"/>
      <c r="B15" s="15" t="s">
        <v>34</v>
      </c>
      <c r="C15" s="460" t="str">
        <f t="shared" si="4"/>
        <v>190GPS</v>
      </c>
      <c r="D15" s="4">
        <f>SUMIF('Accumulated Deferred Income Tax'!$L$3:$L$107,'Results Summary (ADIT)'!B15,'Accumulated Deferred Income Tax'!$G$3:$G$107)</f>
        <v>0</v>
      </c>
      <c r="E15" s="4">
        <v>0</v>
      </c>
      <c r="F15" s="41">
        <f t="shared" si="5"/>
        <v>0</v>
      </c>
      <c r="G15" s="4">
        <f>SUMIF('Accumulated Deferred Income Tax'!$L$3:$L$107,'Results Summary (ADIT)'!B15,'Accumulated Deferred Income Tax'!$J$3:$J$107)</f>
        <v>0</v>
      </c>
      <c r="H15" s="41">
        <f t="shared" si="6"/>
        <v>0</v>
      </c>
      <c r="I15" s="4">
        <f>SUMIF('Accumulated Deferred Income Tax'!$L$3:$L$107,'Results Summary (ADIT)'!B15,'Accumulated Deferred Income Tax'!$P$3:$P$107)</f>
        <v>0</v>
      </c>
      <c r="J15" s="435"/>
    </row>
    <row r="16" spans="1:10">
      <c r="A16" s="528"/>
      <c r="B16" s="16" t="s">
        <v>272</v>
      </c>
      <c r="C16" s="460" t="str">
        <f t="shared" si="4"/>
        <v>190NREG</v>
      </c>
      <c r="D16" s="4">
        <f>SUMIF('Accumulated Deferred Income Tax'!$L$3:$L$107,'Results Summary (ADIT)'!B16,'Accumulated Deferred Income Tax'!$G$3:$G$107)</f>
        <v>0</v>
      </c>
      <c r="E16" s="4">
        <v>0</v>
      </c>
      <c r="F16" s="41">
        <f t="shared" si="5"/>
        <v>0</v>
      </c>
      <c r="G16" s="4">
        <f>SUMIF('Accumulated Deferred Income Tax'!$L$3:$L$107,'Results Summary (ADIT)'!B16,'Accumulated Deferred Income Tax'!$J$3:$J$107)</f>
        <v>0</v>
      </c>
      <c r="H16" s="41">
        <f t="shared" si="6"/>
        <v>0</v>
      </c>
      <c r="I16" s="4">
        <f>SUMIF('Accumulated Deferred Income Tax'!$L$3:$L$107,'Results Summary (ADIT)'!B16,'Accumulated Deferred Income Tax'!$P$3:$P$107)</f>
        <v>0</v>
      </c>
      <c r="J16" s="435"/>
    </row>
    <row r="17" spans="1:12">
      <c r="A17" s="528"/>
      <c r="B17" s="16" t="s">
        <v>11</v>
      </c>
      <c r="C17" s="460" t="str">
        <f t="shared" si="4"/>
        <v>190SCHMDEXP</v>
      </c>
      <c r="D17" s="4">
        <f>SUMIF('Accumulated Deferred Income Tax'!$L$3:$L$107,'Results Summary (ADIT)'!B17,'Accumulated Deferred Income Tax'!$G$3:$G$107)</f>
        <v>0</v>
      </c>
      <c r="E17" s="4">
        <v>0</v>
      </c>
      <c r="F17" s="41">
        <f t="shared" si="5"/>
        <v>0</v>
      </c>
      <c r="G17" s="4">
        <f>SUMIF('Accumulated Deferred Income Tax'!$L$3:$L$107,'Results Summary (ADIT)'!B17,'Accumulated Deferred Income Tax'!$J$3:$J$107)</f>
        <v>0</v>
      </c>
      <c r="H17" s="41">
        <f t="shared" si="6"/>
        <v>0</v>
      </c>
      <c r="I17" s="4">
        <f>SUMIF('Accumulated Deferred Income Tax'!$L$3:$L$107,'Results Summary (ADIT)'!B17,'Accumulated Deferred Income Tax'!$P$3:$P$107)</f>
        <v>0</v>
      </c>
      <c r="J17" s="435"/>
    </row>
    <row r="18" spans="1:12">
      <c r="A18" s="528"/>
      <c r="B18" s="16" t="s">
        <v>13</v>
      </c>
      <c r="C18" s="460" t="str">
        <f t="shared" si="4"/>
        <v>190SE</v>
      </c>
      <c r="D18" s="4">
        <f>SUMIF('Accumulated Deferred Income Tax'!$L$3:$L$107,'Results Summary (ADIT)'!B18,'Accumulated Deferred Income Tax'!$G$3:$G$107)</f>
        <v>0</v>
      </c>
      <c r="E18" s="4">
        <v>0</v>
      </c>
      <c r="F18" s="41">
        <f t="shared" si="5"/>
        <v>0</v>
      </c>
      <c r="G18" s="4">
        <f>SUMIF('Accumulated Deferred Income Tax'!$L$3:$L$107,'Results Summary (ADIT)'!B18,'Accumulated Deferred Income Tax'!$J$3:$J$107)</f>
        <v>0</v>
      </c>
      <c r="H18" s="41">
        <f t="shared" si="6"/>
        <v>0</v>
      </c>
      <c r="I18" s="4">
        <f>SUMIF('Accumulated Deferred Income Tax'!$L$3:$L$107,'Results Summary (ADIT)'!B18,'Accumulated Deferred Income Tax'!$P$3:$P$107)</f>
        <v>0</v>
      </c>
      <c r="J18" s="435"/>
    </row>
    <row r="19" spans="1:12">
      <c r="A19" s="528"/>
      <c r="B19" s="15" t="s">
        <v>18</v>
      </c>
      <c r="C19" s="460" t="str">
        <f t="shared" si="4"/>
        <v>190SG</v>
      </c>
      <c r="D19" s="4">
        <f>SUMIF('Accumulated Deferred Income Tax'!$L$3:$L$107,'Results Summary (ADIT)'!B19,'Accumulated Deferred Income Tax'!$G$3:$G$107)</f>
        <v>1366663</v>
      </c>
      <c r="E19" s="4">
        <v>0</v>
      </c>
      <c r="F19" s="41">
        <f t="shared" si="5"/>
        <v>1366663</v>
      </c>
      <c r="G19" s="4">
        <f>SUMIF('Accumulated Deferred Income Tax'!$L$3:$L$107,'Results Summary (ADIT)'!B19,'Accumulated Deferred Income Tax'!$J$3:$J$107)</f>
        <v>0</v>
      </c>
      <c r="H19" s="41">
        <f>SUM(F19:G19)</f>
        <v>1366663</v>
      </c>
      <c r="I19" s="4">
        <f>SUMIF('Accumulated Deferred Income Tax'!$L$3:$L$107,'Results Summary (ADIT)'!B19,'Accumulated Deferred Income Tax'!$P$3:$P$107)</f>
        <v>109043</v>
      </c>
      <c r="J19" s="435"/>
    </row>
    <row r="20" spans="1:12">
      <c r="A20" s="528"/>
      <c r="B20" s="16" t="s">
        <v>15</v>
      </c>
      <c r="C20" s="460" t="str">
        <f t="shared" si="4"/>
        <v>190SNP</v>
      </c>
      <c r="D20" s="4">
        <f>SUMIF('Accumulated Deferred Income Tax'!$L$3:$L$107,'Results Summary (ADIT)'!B20,'Accumulated Deferred Income Tax'!$G$3:$G$107)</f>
        <v>0</v>
      </c>
      <c r="E20" s="4">
        <v>0</v>
      </c>
      <c r="F20" s="41">
        <f t="shared" si="5"/>
        <v>0</v>
      </c>
      <c r="G20" s="4">
        <f>SUMIF('Accumulated Deferred Income Tax'!$L$3:$L$107,'Results Summary (ADIT)'!B20,'Accumulated Deferred Income Tax'!$J$3:$J$107)</f>
        <v>0</v>
      </c>
      <c r="H20" s="41">
        <f t="shared" si="6"/>
        <v>0</v>
      </c>
      <c r="I20" s="4">
        <f>SUMIF('Accumulated Deferred Income Tax'!$L$3:$L$107,'Results Summary (ADIT)'!B20,'Accumulated Deferred Income Tax'!$P$3:$P$107)</f>
        <v>0</v>
      </c>
      <c r="J20" s="436"/>
    </row>
    <row r="21" spans="1:12">
      <c r="A21" s="528"/>
      <c r="B21" s="15" t="s">
        <v>20</v>
      </c>
      <c r="C21" s="460" t="str">
        <f t="shared" si="4"/>
        <v>190SNPD</v>
      </c>
      <c r="D21" s="4">
        <f>SUMIF('Accumulated Deferred Income Tax'!$L$3:$L$107,'Results Summary (ADIT)'!B21,'Accumulated Deferred Income Tax'!$G$3:$G$107)</f>
        <v>1227870</v>
      </c>
      <c r="E21" s="4">
        <v>0</v>
      </c>
      <c r="F21" s="41">
        <f t="shared" si="5"/>
        <v>1227870</v>
      </c>
      <c r="G21" s="4">
        <f>SUMIF('Accumulated Deferred Income Tax'!$L$3:$L$107,'Results Summary (ADIT)'!B21,'Accumulated Deferred Income Tax'!$J$3:$J$107)</f>
        <v>0</v>
      </c>
      <c r="H21" s="41">
        <f t="shared" si="6"/>
        <v>1227870</v>
      </c>
      <c r="I21" s="4">
        <f>SUMIF('Accumulated Deferred Income Tax'!$L$3:$L$107,'Results Summary (ADIT)'!B21,'Accumulated Deferred Income Tax'!$P$3:$P$107)</f>
        <v>76914</v>
      </c>
      <c r="J21" s="437"/>
    </row>
    <row r="22" spans="1:12">
      <c r="A22" s="528"/>
      <c r="B22" s="16" t="s">
        <v>10</v>
      </c>
      <c r="C22" s="460" t="str">
        <f t="shared" si="4"/>
        <v>190SO</v>
      </c>
      <c r="D22" s="4">
        <f>SUMIF('Accumulated Deferred Income Tax'!$L$3:$L$107,'Results Summary (ADIT)'!B22,'Accumulated Deferred Income Tax'!$G$3:$G$107)</f>
        <v>15664522</v>
      </c>
      <c r="E22" s="4">
        <v>0</v>
      </c>
      <c r="F22" s="41">
        <f t="shared" si="5"/>
        <v>15664522</v>
      </c>
      <c r="G22" s="4">
        <f>SUMIF('Accumulated Deferred Income Tax'!$L$3:$L$107,'Results Summary (ADIT)'!B22,'Accumulated Deferred Income Tax'!$J$3:$J$107)</f>
        <v>0</v>
      </c>
      <c r="H22" s="41">
        <f t="shared" si="6"/>
        <v>15664522</v>
      </c>
      <c r="I22" s="4">
        <f>SUMIF('Accumulated Deferred Income Tax'!$L$3:$L$107,'Results Summary (ADIT)'!B22,'Accumulated Deferred Income Tax'!$P$3:$P$107)</f>
        <v>1109766</v>
      </c>
    </row>
    <row r="23" spans="1:12">
      <c r="A23" s="528"/>
      <c r="B23" s="15" t="s">
        <v>31</v>
      </c>
      <c r="C23" s="460" t="str">
        <f t="shared" si="4"/>
        <v>190TAXDEPR</v>
      </c>
      <c r="D23" s="4">
        <f>SUMIF('Accumulated Deferred Income Tax'!$L$3:$L$107,'Results Summary (ADIT)'!B23,'Accumulated Deferred Income Tax'!$G$3:$G$107)</f>
        <v>0</v>
      </c>
      <c r="E23" s="4">
        <v>0</v>
      </c>
      <c r="F23" s="14">
        <f t="shared" si="5"/>
        <v>0</v>
      </c>
      <c r="G23" s="4">
        <f>SUMIF('Accumulated Deferred Income Tax'!$L$3:$L$107,'Results Summary (ADIT)'!B23,'Accumulated Deferred Income Tax'!$J$3:$J$107)</f>
        <v>0</v>
      </c>
      <c r="H23" s="41">
        <f t="shared" si="6"/>
        <v>0</v>
      </c>
      <c r="I23" s="4">
        <f>SUMIF('Accumulated Deferred Income Tax'!$L$3:$L$107,'Results Summary (ADIT)'!B23,'Accumulated Deferred Income Tax'!$P$3:$P$107)</f>
        <v>0</v>
      </c>
    </row>
    <row r="24" spans="1:12">
      <c r="A24" s="529"/>
      <c r="B24" s="20" t="s">
        <v>29</v>
      </c>
      <c r="C24" s="462" t="str">
        <f t="shared" si="4"/>
        <v>190TROJD</v>
      </c>
      <c r="D24" s="4">
        <f>SUMIF('Accumulated Deferred Income Tax'!$L$3:$L$107,'Results Summary (ADIT)'!B24,'Accumulated Deferred Income Tax'!$G$3:$G$107)</f>
        <v>0</v>
      </c>
      <c r="E24" s="4">
        <v>0</v>
      </c>
      <c r="F24" s="14">
        <f t="shared" si="5"/>
        <v>0</v>
      </c>
      <c r="G24" s="4">
        <f>SUMIF('Accumulated Deferred Income Tax'!$L$3:$L$107,'Results Summary (ADIT)'!B24,'Accumulated Deferred Income Tax'!$J$3:$J$107)</f>
        <v>0</v>
      </c>
      <c r="H24" s="42">
        <f t="shared" si="6"/>
        <v>0</v>
      </c>
      <c r="I24" s="4">
        <f>SUMIF('Accumulated Deferred Income Tax'!$L$3:$L$107,'Results Summary (ADIT)'!B24,'Accumulated Deferred Income Tax'!$P$3:$P$107)</f>
        <v>0</v>
      </c>
    </row>
    <row r="25" spans="1:12" ht="15">
      <c r="A25" s="143"/>
      <c r="B25" s="143"/>
      <c r="C25" s="464"/>
      <c r="D25" s="144">
        <f t="shared" ref="D25:I25" si="7">SUBTOTAL(9,D3:D24)</f>
        <v>431456278.45426118</v>
      </c>
      <c r="E25" s="144">
        <f t="shared" si="7"/>
        <v>0</v>
      </c>
      <c r="F25" s="144">
        <f t="shared" si="7"/>
        <v>431456278.45426118</v>
      </c>
      <c r="G25" s="144">
        <f t="shared" ca="1" si="7"/>
        <v>-176085190</v>
      </c>
      <c r="H25" s="144">
        <f t="shared" ca="1" si="7"/>
        <v>255371088.45426118</v>
      </c>
      <c r="I25" s="144">
        <f t="shared" si="7"/>
        <v>21289046</v>
      </c>
      <c r="L25" s="343"/>
    </row>
    <row r="26" spans="1:12" ht="12.75" customHeight="1">
      <c r="A26" s="527">
        <v>281</v>
      </c>
      <c r="B26" s="10" t="s">
        <v>16</v>
      </c>
      <c r="C26" s="458" t="str">
        <f>CONCATENATE("281",B26)</f>
        <v>281CA</v>
      </c>
      <c r="D26" s="11">
        <v>0</v>
      </c>
      <c r="E26" s="11">
        <v>0</v>
      </c>
      <c r="F26" s="54">
        <f t="shared" ref="F26:F34" si="8">SUM(D26:E26)</f>
        <v>0</v>
      </c>
      <c r="G26" s="11">
        <v>0</v>
      </c>
      <c r="H26" s="56">
        <f t="shared" ref="H26:H34" si="9">SUM(F26:G26)</f>
        <v>0</v>
      </c>
      <c r="I26" s="53">
        <v>0</v>
      </c>
    </row>
    <row r="27" spans="1:12">
      <c r="A27" s="528"/>
      <c r="B27" s="13" t="s">
        <v>46</v>
      </c>
      <c r="C27" s="459" t="str">
        <f t="shared" ref="C27:C34" si="10">CONCATENATE("281",B27)</f>
        <v>281FERC</v>
      </c>
      <c r="D27" s="4">
        <v>0</v>
      </c>
      <c r="E27" s="4">
        <v>0</v>
      </c>
      <c r="F27" s="41">
        <f t="shared" si="8"/>
        <v>0</v>
      </c>
      <c r="G27" s="4">
        <v>0</v>
      </c>
      <c r="H27" s="41">
        <f t="shared" si="9"/>
        <v>0</v>
      </c>
      <c r="I27" s="57">
        <v>0</v>
      </c>
    </row>
    <row r="28" spans="1:12">
      <c r="A28" s="528"/>
      <c r="B28" s="15" t="s">
        <v>23</v>
      </c>
      <c r="C28" s="460" t="str">
        <f t="shared" si="10"/>
        <v>281IDU</v>
      </c>
      <c r="D28" s="4">
        <v>0</v>
      </c>
      <c r="E28" s="4">
        <v>0</v>
      </c>
      <c r="F28" s="41">
        <f t="shared" si="8"/>
        <v>0</v>
      </c>
      <c r="G28" s="4">
        <v>0</v>
      </c>
      <c r="H28" s="41">
        <f t="shared" si="9"/>
        <v>0</v>
      </c>
      <c r="I28" s="57">
        <v>0</v>
      </c>
    </row>
    <row r="29" spans="1:12">
      <c r="A29" s="528"/>
      <c r="B29" s="15" t="s">
        <v>24</v>
      </c>
      <c r="C29" s="460" t="str">
        <f t="shared" si="10"/>
        <v>281OR</v>
      </c>
      <c r="D29" s="4">
        <v>0</v>
      </c>
      <c r="E29" s="4">
        <v>0</v>
      </c>
      <c r="F29" s="41">
        <f t="shared" si="8"/>
        <v>0</v>
      </c>
      <c r="G29" s="4">
        <v>0</v>
      </c>
      <c r="H29" s="41">
        <f t="shared" si="9"/>
        <v>0</v>
      </c>
      <c r="I29" s="57">
        <v>0</v>
      </c>
    </row>
    <row r="30" spans="1:12">
      <c r="A30" s="528"/>
      <c r="B30" s="16" t="s">
        <v>14</v>
      </c>
      <c r="C30" s="460" t="str">
        <f t="shared" si="10"/>
        <v>281OTHER</v>
      </c>
      <c r="D30" s="4">
        <v>0</v>
      </c>
      <c r="E30" s="4">
        <v>0</v>
      </c>
      <c r="F30" s="41">
        <f t="shared" si="8"/>
        <v>0</v>
      </c>
      <c r="G30" s="4">
        <v>0</v>
      </c>
      <c r="H30" s="41">
        <f t="shared" si="9"/>
        <v>0</v>
      </c>
      <c r="I30" s="57">
        <v>0</v>
      </c>
    </row>
    <row r="31" spans="1:12">
      <c r="A31" s="528"/>
      <c r="B31" s="16" t="s">
        <v>22</v>
      </c>
      <c r="C31" s="460" t="str">
        <f t="shared" si="10"/>
        <v>281UT</v>
      </c>
      <c r="D31" s="4">
        <v>0</v>
      </c>
      <c r="E31" s="4">
        <v>0</v>
      </c>
      <c r="F31" s="41">
        <f t="shared" si="8"/>
        <v>0</v>
      </c>
      <c r="G31" s="4">
        <v>0</v>
      </c>
      <c r="H31" s="41">
        <f t="shared" si="9"/>
        <v>0</v>
      </c>
      <c r="I31" s="57">
        <v>0</v>
      </c>
    </row>
    <row r="32" spans="1:12">
      <c r="A32" s="528"/>
      <c r="B32" s="15" t="s">
        <v>21</v>
      </c>
      <c r="C32" s="460" t="str">
        <f t="shared" si="10"/>
        <v>281WA</v>
      </c>
      <c r="D32" s="4">
        <v>0</v>
      </c>
      <c r="E32" s="4">
        <v>0</v>
      </c>
      <c r="F32" s="41">
        <f t="shared" si="8"/>
        <v>0</v>
      </c>
      <c r="G32" s="4">
        <v>0</v>
      </c>
      <c r="H32" s="41">
        <f t="shared" si="9"/>
        <v>0</v>
      </c>
      <c r="I32" s="57">
        <v>0</v>
      </c>
    </row>
    <row r="33" spans="1:9">
      <c r="A33" s="528"/>
      <c r="B33" s="15" t="s">
        <v>26</v>
      </c>
      <c r="C33" s="460" t="str">
        <f t="shared" si="10"/>
        <v>281WYP</v>
      </c>
      <c r="D33" s="4">
        <v>0</v>
      </c>
      <c r="E33" s="4">
        <v>0</v>
      </c>
      <c r="F33" s="41">
        <f t="shared" si="8"/>
        <v>0</v>
      </c>
      <c r="G33" s="4">
        <v>0</v>
      </c>
      <c r="H33" s="41">
        <f t="shared" si="9"/>
        <v>0</v>
      </c>
      <c r="I33" s="57">
        <v>0</v>
      </c>
    </row>
    <row r="34" spans="1:9">
      <c r="A34" s="528"/>
      <c r="B34" s="17" t="s">
        <v>47</v>
      </c>
      <c r="C34" s="461" t="str">
        <f t="shared" si="10"/>
        <v>281WYU</v>
      </c>
      <c r="D34" s="4">
        <v>0</v>
      </c>
      <c r="E34" s="4">
        <v>0</v>
      </c>
      <c r="F34" s="41">
        <f t="shared" si="8"/>
        <v>0</v>
      </c>
      <c r="G34" s="4">
        <v>0</v>
      </c>
      <c r="H34" s="42">
        <f t="shared" si="9"/>
        <v>0</v>
      </c>
      <c r="I34" s="58">
        <v>0</v>
      </c>
    </row>
    <row r="35" spans="1:9">
      <c r="A35" s="528"/>
      <c r="B35" s="47"/>
      <c r="C35" s="455"/>
      <c r="D35" s="144">
        <f>SUBTOTAL(9,D26:D34)</f>
        <v>0</v>
      </c>
      <c r="E35" s="144">
        <f t="shared" ref="E35:I35" si="11">SUBTOTAL(9,E26:E34)</f>
        <v>0</v>
      </c>
      <c r="F35" s="144">
        <f t="shared" si="11"/>
        <v>0</v>
      </c>
      <c r="G35" s="144">
        <f t="shared" si="11"/>
        <v>0</v>
      </c>
      <c r="H35" s="144">
        <f t="shared" si="11"/>
        <v>0</v>
      </c>
      <c r="I35" s="144">
        <f t="shared" si="11"/>
        <v>0</v>
      </c>
    </row>
    <row r="36" spans="1:9">
      <c r="A36" s="528"/>
      <c r="B36" s="16" t="s">
        <v>272</v>
      </c>
      <c r="C36" s="460" t="str">
        <f t="shared" ref="C36:C40" si="12">CONCATENATE("281",B36)</f>
        <v>281NREG</v>
      </c>
      <c r="D36" s="4">
        <v>0</v>
      </c>
      <c r="E36" s="4">
        <v>0</v>
      </c>
      <c r="F36" s="41">
        <f t="shared" ref="F36:F40" si="13">SUM(D36:E36)</f>
        <v>0</v>
      </c>
      <c r="G36" s="4">
        <v>0</v>
      </c>
      <c r="H36" s="41">
        <f t="shared" ref="H36:H40" si="14">SUM(F36:G36)</f>
        <v>0</v>
      </c>
      <c r="I36" s="57">
        <v>0</v>
      </c>
    </row>
    <row r="37" spans="1:9">
      <c r="A37" s="528"/>
      <c r="B37" s="16" t="s">
        <v>11</v>
      </c>
      <c r="C37" s="460" t="str">
        <f t="shared" si="12"/>
        <v>281SCHMDEXP</v>
      </c>
      <c r="D37" s="4">
        <v>0</v>
      </c>
      <c r="E37" s="4">
        <v>0</v>
      </c>
      <c r="F37" s="41">
        <f t="shared" si="13"/>
        <v>0</v>
      </c>
      <c r="G37" s="4">
        <v>0</v>
      </c>
      <c r="H37" s="41">
        <f t="shared" si="14"/>
        <v>0</v>
      </c>
      <c r="I37" s="57">
        <v>0</v>
      </c>
    </row>
    <row r="38" spans="1:9">
      <c r="A38" s="528"/>
      <c r="B38" s="16" t="s">
        <v>13</v>
      </c>
      <c r="C38" s="460" t="str">
        <f t="shared" si="12"/>
        <v>281SE</v>
      </c>
      <c r="D38" s="4">
        <v>0</v>
      </c>
      <c r="E38" s="4">
        <v>0</v>
      </c>
      <c r="F38" s="41">
        <f t="shared" si="13"/>
        <v>0</v>
      </c>
      <c r="G38" s="4">
        <v>0</v>
      </c>
      <c r="H38" s="41">
        <f t="shared" si="14"/>
        <v>0</v>
      </c>
      <c r="I38" s="57">
        <v>0</v>
      </c>
    </row>
    <row r="39" spans="1:9">
      <c r="A39" s="528"/>
      <c r="B39" s="15" t="s">
        <v>18</v>
      </c>
      <c r="C39" s="460" t="str">
        <f t="shared" si="12"/>
        <v>281SG</v>
      </c>
      <c r="D39" s="4">
        <v>0</v>
      </c>
      <c r="E39" s="4">
        <v>0</v>
      </c>
      <c r="F39" s="41">
        <f t="shared" si="13"/>
        <v>0</v>
      </c>
      <c r="G39" s="4">
        <v>0</v>
      </c>
      <c r="H39" s="41">
        <f t="shared" si="14"/>
        <v>0</v>
      </c>
      <c r="I39" s="57">
        <v>0</v>
      </c>
    </row>
    <row r="40" spans="1:9">
      <c r="A40" s="528"/>
      <c r="B40" s="16" t="s">
        <v>15</v>
      </c>
      <c r="C40" s="460" t="str">
        <f t="shared" si="12"/>
        <v>281SNP</v>
      </c>
      <c r="D40" s="4">
        <v>0</v>
      </c>
      <c r="E40" s="4">
        <v>0</v>
      </c>
      <c r="F40" s="41">
        <f t="shared" si="13"/>
        <v>0</v>
      </c>
      <c r="G40" s="4">
        <v>0</v>
      </c>
      <c r="H40" s="41">
        <f t="shared" si="14"/>
        <v>0</v>
      </c>
      <c r="I40" s="57">
        <v>0</v>
      </c>
    </row>
    <row r="41" spans="1:9">
      <c r="A41" s="143"/>
      <c r="B41" s="143"/>
      <c r="C41" s="464"/>
      <c r="D41" s="142">
        <f t="shared" ref="D41:I41" si="15">SUBTOTAL(9,D26:D40)</f>
        <v>0</v>
      </c>
      <c r="E41" s="142">
        <f t="shared" si="15"/>
        <v>0</v>
      </c>
      <c r="F41" s="142">
        <f t="shared" si="15"/>
        <v>0</v>
      </c>
      <c r="G41" s="142">
        <f t="shared" si="15"/>
        <v>0</v>
      </c>
      <c r="H41" s="142">
        <f t="shared" si="15"/>
        <v>0</v>
      </c>
      <c r="I41" s="142">
        <f t="shared" si="15"/>
        <v>0</v>
      </c>
    </row>
    <row r="42" spans="1:9" ht="12.75" customHeight="1">
      <c r="A42" s="527">
        <v>282</v>
      </c>
      <c r="B42" s="10" t="s">
        <v>16</v>
      </c>
      <c r="C42" s="458" t="str">
        <f t="shared" ref="C42:C50" si="16">CONCATENATE("282",B42)</f>
        <v>282CA</v>
      </c>
      <c r="D42" s="55">
        <f>SUMIF('Accumulated Deferred Income Tax'!$L$109:$L$133,'Results Summary (ADIT)'!B42,'Accumulated Deferred Income Tax'!$G$109:$G$133)</f>
        <v>-69443709</v>
      </c>
      <c r="E42" s="55">
        <v>0</v>
      </c>
      <c r="F42" s="54">
        <f t="shared" ref="F42:F50" si="17">SUM(D42:E42)</f>
        <v>-69443709</v>
      </c>
      <c r="G42" s="55">
        <f>SUMIF('Accumulated Deferred Income Tax'!$L$109:$L$133,'Results Summary (ADIT)'!B42,'Accumulated Deferred Income Tax'!$J$109:$J$133)</f>
        <v>-2048548</v>
      </c>
      <c r="H42" s="56">
        <f t="shared" ref="H42:H50" si="18">SUM(F42:G42)</f>
        <v>-71492257</v>
      </c>
      <c r="I42" s="55">
        <f>SUMIF('Accumulated Deferred Income Tax'!$L$109:$L$133,'Results Summary (ADIT)'!B42,'Accumulated Deferred Income Tax'!$P$109:$P$133)</f>
        <v>0</v>
      </c>
    </row>
    <row r="43" spans="1:9">
      <c r="A43" s="528"/>
      <c r="B43" s="13" t="s">
        <v>46</v>
      </c>
      <c r="C43" s="459" t="str">
        <f t="shared" si="16"/>
        <v>282FERC</v>
      </c>
      <c r="D43" s="57">
        <f>SUMIF('Accumulated Deferred Income Tax'!$L$109:$L$133,'Results Summary (ADIT)'!B43,'Accumulated Deferred Income Tax'!$G$109:$G$133)</f>
        <v>0</v>
      </c>
      <c r="E43" s="57">
        <v>0</v>
      </c>
      <c r="F43" s="41">
        <f t="shared" si="17"/>
        <v>0</v>
      </c>
      <c r="G43" s="57">
        <f>SUMIF('Accumulated Deferred Income Tax'!$L$109:$L$133,'Results Summary (ADIT)'!B43,'Accumulated Deferred Income Tax'!$J$109:$J$133)</f>
        <v>0</v>
      </c>
      <c r="H43" s="41">
        <f t="shared" si="18"/>
        <v>0</v>
      </c>
      <c r="I43" s="57">
        <f>SUMIF('Accumulated Deferred Income Tax'!$L$109:$L$133,'Results Summary (ADIT)'!B43,'Accumulated Deferred Income Tax'!$P$109:$P$133)</f>
        <v>0</v>
      </c>
    </row>
    <row r="44" spans="1:9">
      <c r="A44" s="528"/>
      <c r="B44" s="15" t="s">
        <v>23</v>
      </c>
      <c r="C44" s="460" t="str">
        <f t="shared" si="16"/>
        <v>282IDU</v>
      </c>
      <c r="D44" s="57">
        <f>SUMIF('Accumulated Deferred Income Tax'!$L$109:$L$133,'Results Summary (ADIT)'!B44,'Accumulated Deferred Income Tax'!$G$109:$G$133)</f>
        <v>-186882933</v>
      </c>
      <c r="E44" s="57">
        <v>0</v>
      </c>
      <c r="F44" s="41">
        <f t="shared" si="17"/>
        <v>-186882933</v>
      </c>
      <c r="G44" s="57">
        <f>SUMIF('Accumulated Deferred Income Tax'!$L$109:$L$133,'Results Summary (ADIT)'!B44,'Accumulated Deferred Income Tax'!$J$109:$J$133)</f>
        <v>-12332482</v>
      </c>
      <c r="H44" s="41">
        <f t="shared" si="18"/>
        <v>-199215415</v>
      </c>
      <c r="I44" s="57">
        <f>SUMIF('Accumulated Deferred Income Tax'!$L$109:$L$133,'Results Summary (ADIT)'!B44,'Accumulated Deferred Income Tax'!$P$109:$P$133)</f>
        <v>0</v>
      </c>
    </row>
    <row r="45" spans="1:9">
      <c r="A45" s="528"/>
      <c r="B45" s="15" t="s">
        <v>24</v>
      </c>
      <c r="C45" s="460" t="str">
        <f t="shared" si="16"/>
        <v>282OR</v>
      </c>
      <c r="D45" s="57">
        <f>SUMIF('Accumulated Deferred Income Tax'!$L$109:$L$133,'Results Summary (ADIT)'!B45,'Accumulated Deferred Income Tax'!$G$109:$G$133)</f>
        <v>-788228399</v>
      </c>
      <c r="E45" s="57">
        <v>0</v>
      </c>
      <c r="F45" s="41">
        <f t="shared" si="17"/>
        <v>-788228399</v>
      </c>
      <c r="G45" s="57">
        <f>SUMIF('Accumulated Deferred Income Tax'!$L$109:$L$133,'Results Summary (ADIT)'!B45,'Accumulated Deferred Income Tax'!$J$109:$J$133)</f>
        <v>-30915005</v>
      </c>
      <c r="H45" s="41">
        <f t="shared" si="18"/>
        <v>-819143404</v>
      </c>
      <c r="I45" s="57">
        <f>SUMIF('Accumulated Deferred Income Tax'!$L$109:$L$133,'Results Summary (ADIT)'!B45,'Accumulated Deferred Income Tax'!$P$109:$P$133)</f>
        <v>0</v>
      </c>
    </row>
    <row r="46" spans="1:9">
      <c r="A46" s="528"/>
      <c r="B46" s="16" t="s">
        <v>14</v>
      </c>
      <c r="C46" s="460" t="str">
        <f t="shared" si="16"/>
        <v>282OTHER</v>
      </c>
      <c r="D46" s="57">
        <f>SUMIF('Accumulated Deferred Income Tax'!$L$109:$L$133,'Results Summary (ADIT)'!B46,'Accumulated Deferred Income Tax'!$G$109:$G$133)</f>
        <v>-6063622</v>
      </c>
      <c r="E46" s="57">
        <v>0</v>
      </c>
      <c r="F46" s="41">
        <f t="shared" si="17"/>
        <v>-6063622</v>
      </c>
      <c r="G46" s="57">
        <f>SUMIF('Accumulated Deferred Income Tax'!$L$109:$L$133,'Results Summary (ADIT)'!B46,'Accumulated Deferred Income Tax'!$J$109:$J$133)</f>
        <v>3193974</v>
      </c>
      <c r="H46" s="41">
        <f t="shared" si="18"/>
        <v>-2869648</v>
      </c>
      <c r="I46" s="57">
        <f>SUMIF('Accumulated Deferred Income Tax'!$L$109:$L$133,'Results Summary (ADIT)'!B46,'Accumulated Deferred Income Tax'!$P$109:$P$133)</f>
        <v>0</v>
      </c>
    </row>
    <row r="47" spans="1:9">
      <c r="A47" s="528"/>
      <c r="B47" s="16" t="s">
        <v>22</v>
      </c>
      <c r="C47" s="460" t="str">
        <f t="shared" si="16"/>
        <v>282UT</v>
      </c>
      <c r="D47" s="57">
        <f>SUMIF('Accumulated Deferred Income Tax'!$L$109:$L$133,'Results Summary (ADIT)'!B47,'Accumulated Deferred Income Tax'!$G$109:$G$133)</f>
        <v>-1442039894</v>
      </c>
      <c r="E47" s="57">
        <v>0</v>
      </c>
      <c r="F47" s="41">
        <f t="shared" si="17"/>
        <v>-1442039894</v>
      </c>
      <c r="G47" s="57">
        <f>SUMIF('Accumulated Deferred Income Tax'!$L$109:$L$133,'Results Summary (ADIT)'!B47,'Accumulated Deferred Income Tax'!$J$109:$J$133)</f>
        <v>-55911187</v>
      </c>
      <c r="H47" s="41">
        <f t="shared" si="18"/>
        <v>-1497951081</v>
      </c>
      <c r="I47" s="57">
        <f>SUMIF('Accumulated Deferred Income Tax'!$L$109:$L$133,'Results Summary (ADIT)'!B47,'Accumulated Deferred Income Tax'!$P$109:$P$133)</f>
        <v>0</v>
      </c>
    </row>
    <row r="48" spans="1:9">
      <c r="A48" s="528"/>
      <c r="B48" s="15" t="s">
        <v>21</v>
      </c>
      <c r="C48" s="460" t="str">
        <f t="shared" si="16"/>
        <v>282WA</v>
      </c>
      <c r="D48" s="57">
        <f>SUMIF('Accumulated Deferred Income Tax'!$L$109:$L$133,'Results Summary (ADIT)'!B48,'Accumulated Deferred Income Tax'!$G$109:$G$133)</f>
        <v>-205105242</v>
      </c>
      <c r="E48" s="57">
        <v>0</v>
      </c>
      <c r="F48" s="41">
        <f t="shared" si="17"/>
        <v>-205105242</v>
      </c>
      <c r="G48" s="57">
        <f>SUMIF('Accumulated Deferred Income Tax'!$L$109:$L$133,'Results Summary (ADIT)'!B48,'Accumulated Deferred Income Tax'!$J$109:$J$133)</f>
        <v>-21107771</v>
      </c>
      <c r="H48" s="41">
        <f t="shared" si="18"/>
        <v>-226213013</v>
      </c>
      <c r="I48" s="57">
        <f>SUMIF('Accumulated Deferred Income Tax'!$L$109:$L$133,'Results Summary (ADIT)'!B48,'Accumulated Deferred Income Tax'!$P$109:$P$133)</f>
        <v>-226213013</v>
      </c>
    </row>
    <row r="49" spans="1:10">
      <c r="A49" s="528"/>
      <c r="B49" s="15" t="s">
        <v>26</v>
      </c>
      <c r="C49" s="460" t="str">
        <f t="shared" si="16"/>
        <v>282WYP</v>
      </c>
      <c r="D49" s="57">
        <f>SUMIF('Accumulated Deferred Income Tax'!$L$109:$L$133,'Results Summary (ADIT)'!B49,'Accumulated Deferred Income Tax'!$G$109:$G$133)</f>
        <v>-462654383</v>
      </c>
      <c r="E49" s="57">
        <v>0</v>
      </c>
      <c r="F49" s="41">
        <f t="shared" si="17"/>
        <v>-462654383</v>
      </c>
      <c r="G49" s="57">
        <f>SUMIF('Accumulated Deferred Income Tax'!$L$109:$L$133,'Results Summary (ADIT)'!B49,'Accumulated Deferred Income Tax'!$J$109:$J$133)</f>
        <v>-28333438</v>
      </c>
      <c r="H49" s="41">
        <f t="shared" si="18"/>
        <v>-490987821</v>
      </c>
      <c r="I49" s="57">
        <f>SUMIF('Accumulated Deferred Income Tax'!$L$109:$L$133,'Results Summary (ADIT)'!B49,'Accumulated Deferred Income Tax'!$P$109:$P$133)</f>
        <v>0</v>
      </c>
      <c r="J49" s="439"/>
    </row>
    <row r="50" spans="1:10">
      <c r="A50" s="528"/>
      <c r="B50" s="17" t="s">
        <v>47</v>
      </c>
      <c r="C50" s="461" t="str">
        <f t="shared" si="16"/>
        <v>282WYU</v>
      </c>
      <c r="D50" s="57">
        <f>SUMIF('Accumulated Deferred Income Tax'!$L$109:$L$133,'Results Summary (ADIT)'!B50,'Accumulated Deferred Income Tax'!$G$109:$G$133)</f>
        <v>0</v>
      </c>
      <c r="E50" s="57">
        <v>0</v>
      </c>
      <c r="F50" s="41">
        <f t="shared" si="17"/>
        <v>0</v>
      </c>
      <c r="G50" s="57">
        <f>SUMIF('Accumulated Deferred Income Tax'!$L$109:$L$133,'Results Summary (ADIT)'!B50,'Accumulated Deferred Income Tax'!$J$109:$J$133)</f>
        <v>0</v>
      </c>
      <c r="H50" s="42">
        <f t="shared" si="18"/>
        <v>0</v>
      </c>
      <c r="I50" s="57">
        <f>SUMIF('Accumulated Deferred Income Tax'!$L$109:$L$133,'Results Summary (ADIT)'!B50,'Accumulated Deferred Income Tax'!$P$109:$P$133)</f>
        <v>0</v>
      </c>
      <c r="J50" s="440"/>
    </row>
    <row r="51" spans="1:10">
      <c r="A51" s="528"/>
      <c r="B51" s="47"/>
      <c r="C51" s="455"/>
      <c r="D51" s="142">
        <f>SUBTOTAL(9,D42:D50)</f>
        <v>-3160418182</v>
      </c>
      <c r="E51" s="142">
        <f t="shared" ref="E51:I51" si="19">SUBTOTAL(9,E42:E50)</f>
        <v>0</v>
      </c>
      <c r="F51" s="142">
        <f t="shared" si="19"/>
        <v>-3160418182</v>
      </c>
      <c r="G51" s="142">
        <f t="shared" si="19"/>
        <v>-147454457</v>
      </c>
      <c r="H51" s="142">
        <f t="shared" si="19"/>
        <v>-3307872639</v>
      </c>
      <c r="I51" s="142">
        <f t="shared" si="19"/>
        <v>-226213013</v>
      </c>
      <c r="J51" s="440"/>
    </row>
    <row r="52" spans="1:10">
      <c r="A52" s="528"/>
      <c r="B52" s="10" t="s">
        <v>38</v>
      </c>
      <c r="C52" s="458" t="str">
        <f t="shared" ref="C52:C65" si="20">CONCATENATE("282",B52)</f>
        <v>282BADDEBT</v>
      </c>
      <c r="D52" s="57">
        <f>SUMIF('Accumulated Deferred Income Tax'!$L$109:$L$133,'Results Summary (ADIT)'!B52,'Accumulated Deferred Income Tax'!$G$109:$G$133)</f>
        <v>0</v>
      </c>
      <c r="E52" s="57">
        <v>0</v>
      </c>
      <c r="F52" s="54">
        <f t="shared" ref="F52:F65" si="21">SUM(D52:E52)</f>
        <v>0</v>
      </c>
      <c r="G52" s="57">
        <f>SUMIF('Accumulated Deferred Income Tax'!$L$109:$L$133,'Results Summary (ADIT)'!B52,'Accumulated Deferred Income Tax'!$J$109:$J$133)</f>
        <v>0</v>
      </c>
      <c r="H52" s="56">
        <f t="shared" ref="H52:H65" si="22">SUM(F52:G52)</f>
        <v>0</v>
      </c>
      <c r="I52" s="55">
        <f>SUMIF('Accumulated Deferred Income Tax'!$L$109:$L$133,'Results Summary (ADIT)'!B52,'Accumulated Deferred Income Tax'!$P$109:$P$133)</f>
        <v>0</v>
      </c>
      <c r="J52" s="440"/>
    </row>
    <row r="53" spans="1:10">
      <c r="A53" s="528"/>
      <c r="B53" s="352" t="s">
        <v>19</v>
      </c>
      <c r="C53" s="465" t="str">
        <f t="shared" si="20"/>
        <v>282CIAC</v>
      </c>
      <c r="D53" s="57">
        <f>SUMIF('Accumulated Deferred Income Tax'!$L$109:$L$133,'Results Summary (ADIT)'!B53,'Accumulated Deferred Income Tax'!$G$109:$G$133)</f>
        <v>0</v>
      </c>
      <c r="E53" s="57">
        <v>0</v>
      </c>
      <c r="F53" s="41">
        <f t="shared" ref="F53" si="23">SUM(D53:E53)</f>
        <v>0</v>
      </c>
      <c r="G53" s="57">
        <f>SUMIF('Accumulated Deferred Income Tax'!$L$109:$L$133,'Results Summary (ADIT)'!B53,'Accumulated Deferred Income Tax'!$J$109:$J$133)</f>
        <v>0</v>
      </c>
      <c r="H53" s="41">
        <f t="shared" ref="H53" si="24">SUM(F53:G53)</f>
        <v>0</v>
      </c>
      <c r="I53" s="57">
        <f>SUMIF('Accumulated Deferred Income Tax'!$L$109:$L$133,'Results Summary (ADIT)'!B53,'Accumulated Deferred Income Tax'!$P$109:$P$133)</f>
        <v>0</v>
      </c>
      <c r="J53" s="440"/>
    </row>
    <row r="54" spans="1:10">
      <c r="A54" s="528"/>
      <c r="B54" s="15" t="s">
        <v>39</v>
      </c>
      <c r="C54" s="460" t="str">
        <f t="shared" si="20"/>
        <v>282CN</v>
      </c>
      <c r="D54" s="57">
        <f>SUMIF('Accumulated Deferred Income Tax'!$L$109:$L$133,'Results Summary (ADIT)'!B54,'Accumulated Deferred Income Tax'!$G$109:$G$133)</f>
        <v>0</v>
      </c>
      <c r="E54" s="57">
        <v>0</v>
      </c>
      <c r="F54" s="41">
        <f t="shared" si="21"/>
        <v>0</v>
      </c>
      <c r="G54" s="57">
        <f>SUMIF('Accumulated Deferred Income Tax'!$L$109:$L$133,'Results Summary (ADIT)'!B54,'Accumulated Deferred Income Tax'!$J$109:$J$133)</f>
        <v>0</v>
      </c>
      <c r="H54" s="41">
        <f t="shared" si="22"/>
        <v>0</v>
      </c>
      <c r="I54" s="57">
        <f>SUMIF('Accumulated Deferred Income Tax'!$L$109:$L$133,'Results Summary (ADIT)'!B54,'Accumulated Deferred Income Tax'!$P$109:$P$133)</f>
        <v>0</v>
      </c>
      <c r="J54" s="440"/>
    </row>
    <row r="55" spans="1:10">
      <c r="A55" s="528"/>
      <c r="B55" s="13" t="s">
        <v>204</v>
      </c>
      <c r="C55" s="460" t="str">
        <f t="shared" si="20"/>
        <v>282DITBAL</v>
      </c>
      <c r="D55" s="57">
        <f>SUMIF('Accumulated Deferred Income Tax'!$L$109:$L$133,'Results Summary (ADIT)'!B55,'Accumulated Deferred Income Tax'!$G$109:$G$133)</f>
        <v>-383919</v>
      </c>
      <c r="E55" s="57">
        <v>0</v>
      </c>
      <c r="F55" s="41">
        <f t="shared" si="21"/>
        <v>-383919</v>
      </c>
      <c r="G55" s="57">
        <f>SUMIF('Accumulated Deferred Income Tax'!$L$109:$L$133,'Results Summary (ADIT)'!B55,'Accumulated Deferred Income Tax'!$J$109:$J$133)</f>
        <v>0</v>
      </c>
      <c r="H55" s="41">
        <f t="shared" si="22"/>
        <v>-383919</v>
      </c>
      <c r="I55" s="57">
        <f>SUMIF('Accumulated Deferred Income Tax'!$L$109:$L$133,'Results Summary (ADIT)'!B55,'Accumulated Deferred Income Tax'!$P$109:$P$133)</f>
        <v>-26064</v>
      </c>
      <c r="J55" s="440"/>
    </row>
    <row r="56" spans="1:10">
      <c r="A56" s="528"/>
      <c r="B56" s="15" t="s">
        <v>34</v>
      </c>
      <c r="C56" s="460" t="str">
        <f t="shared" si="20"/>
        <v>282GPS</v>
      </c>
      <c r="D56" s="57">
        <f>SUMIF('Accumulated Deferred Income Tax'!$L$109:$L$133,'Results Summary (ADIT)'!B56,'Accumulated Deferred Income Tax'!$G$109:$G$133)</f>
        <v>0</v>
      </c>
      <c r="E56" s="57">
        <v>0</v>
      </c>
      <c r="F56" s="41">
        <f t="shared" si="21"/>
        <v>0</v>
      </c>
      <c r="G56" s="57">
        <f>SUMIF('Accumulated Deferred Income Tax'!$L$109:$L$133,'Results Summary (ADIT)'!B56,'Accumulated Deferred Income Tax'!$J$109:$J$133)</f>
        <v>0</v>
      </c>
      <c r="H56" s="41">
        <f t="shared" si="22"/>
        <v>0</v>
      </c>
      <c r="I56" s="57">
        <f>SUMIF('Accumulated Deferred Income Tax'!$L$109:$L$133,'Results Summary (ADIT)'!B56,'Accumulated Deferred Income Tax'!$P$109:$P$133)</f>
        <v>0</v>
      </c>
      <c r="J56" s="440"/>
    </row>
    <row r="57" spans="1:10">
      <c r="A57" s="528"/>
      <c r="B57" s="16" t="s">
        <v>272</v>
      </c>
      <c r="C57" s="460" t="str">
        <f t="shared" si="20"/>
        <v>282NREG</v>
      </c>
      <c r="D57" s="57">
        <f>SUMIF('Accumulated Deferred Income Tax'!$L$109:$L$133,'Results Summary (ADIT)'!B57,'Accumulated Deferred Income Tax'!$G$109:$G$133)</f>
        <v>0</v>
      </c>
      <c r="E57" s="57">
        <v>0</v>
      </c>
      <c r="F57" s="41">
        <f t="shared" si="21"/>
        <v>0</v>
      </c>
      <c r="G57" s="57">
        <f>SUMIF('Accumulated Deferred Income Tax'!$L$109:$L$133,'Results Summary (ADIT)'!B57,'Accumulated Deferred Income Tax'!$J$109:$J$133)</f>
        <v>0</v>
      </c>
      <c r="H57" s="41">
        <f t="shared" si="22"/>
        <v>0</v>
      </c>
      <c r="I57" s="57">
        <f>SUMIF('Accumulated Deferred Income Tax'!$L$109:$L$133,'Results Summary (ADIT)'!B57,'Accumulated Deferred Income Tax'!$P$109:$P$133)</f>
        <v>0</v>
      </c>
      <c r="J57" s="440"/>
    </row>
    <row r="58" spans="1:10">
      <c r="A58" s="528"/>
      <c r="B58" s="16" t="s">
        <v>11</v>
      </c>
      <c r="C58" s="460" t="str">
        <f t="shared" si="20"/>
        <v>282SCHMDEXP</v>
      </c>
      <c r="D58" s="57">
        <f>SUMIF('Accumulated Deferred Income Tax'!$L$109:$L$133,'Results Summary (ADIT)'!B58,'Accumulated Deferred Income Tax'!$G$109:$G$133)</f>
        <v>0</v>
      </c>
      <c r="E58" s="57">
        <v>0</v>
      </c>
      <c r="F58" s="41">
        <f t="shared" si="21"/>
        <v>0</v>
      </c>
      <c r="G58" s="57">
        <f>SUMIF('Accumulated Deferred Income Tax'!$L$109:$L$133,'Results Summary (ADIT)'!B58,'Accumulated Deferred Income Tax'!$J$109:$J$133)</f>
        <v>0</v>
      </c>
      <c r="H58" s="41">
        <f t="shared" si="22"/>
        <v>0</v>
      </c>
      <c r="I58" s="57">
        <f>SUMIF('Accumulated Deferred Income Tax'!$L$109:$L$133,'Results Summary (ADIT)'!B58,'Accumulated Deferred Income Tax'!$P$109:$P$133)</f>
        <v>0</v>
      </c>
      <c r="J58" s="440"/>
    </row>
    <row r="59" spans="1:10" ht="11.45" customHeight="1">
      <c r="A59" s="528"/>
      <c r="B59" s="16" t="s">
        <v>13</v>
      </c>
      <c r="C59" s="460" t="str">
        <f t="shared" si="20"/>
        <v>282SE</v>
      </c>
      <c r="D59" s="57">
        <f>SUMIF('Accumulated Deferred Income Tax'!$L$109:$L$133,'Results Summary (ADIT)'!B59,'Accumulated Deferred Income Tax'!$G$109:$G$133)</f>
        <v>0</v>
      </c>
      <c r="E59" s="57">
        <v>0</v>
      </c>
      <c r="F59" s="41">
        <f t="shared" si="21"/>
        <v>0</v>
      </c>
      <c r="G59" s="57">
        <f>SUMIF('Accumulated Deferred Income Tax'!$L$109:$L$133,'Results Summary (ADIT)'!B59,'Accumulated Deferred Income Tax'!$J$109:$J$133)</f>
        <v>0</v>
      </c>
      <c r="H59" s="41">
        <f t="shared" si="22"/>
        <v>0</v>
      </c>
      <c r="I59" s="57">
        <f>SUMIF('Accumulated Deferred Income Tax'!$L$109:$L$133,'Results Summary (ADIT)'!B59,'Accumulated Deferred Income Tax'!$P$109:$P$133)</f>
        <v>0</v>
      </c>
      <c r="J59" s="438"/>
    </row>
    <row r="60" spans="1:10">
      <c r="A60" s="528"/>
      <c r="B60" s="15" t="s">
        <v>18</v>
      </c>
      <c r="C60" s="460" t="str">
        <f t="shared" si="20"/>
        <v>282SG</v>
      </c>
      <c r="D60" s="57">
        <f>SUMIF('Accumulated Deferred Income Tax'!$L$109:$L$133,'Results Summary (ADIT)'!B60,'Accumulated Deferred Income Tax'!$G$109:$G$133)</f>
        <v>44417638.558511458</v>
      </c>
      <c r="E60" s="57">
        <v>0</v>
      </c>
      <c r="F60" s="41">
        <f t="shared" si="21"/>
        <v>44417638.558511458</v>
      </c>
      <c r="G60" s="57">
        <f>SUMIF('Accumulated Deferred Income Tax'!$L$109:$L$133,'Results Summary (ADIT)'!B60,'Accumulated Deferred Income Tax'!$J$109:$J$133)</f>
        <v>1516322</v>
      </c>
      <c r="H60" s="41">
        <f t="shared" si="22"/>
        <v>45933960.558511458</v>
      </c>
      <c r="I60" s="57">
        <f>SUMIF('Accumulated Deferred Income Tax'!$L$109:$L$133,'Results Summary (ADIT)'!B60,'Accumulated Deferred Income Tax'!$P$109:$P$133)</f>
        <v>3664969</v>
      </c>
      <c r="J60" s="438"/>
    </row>
    <row r="61" spans="1:10">
      <c r="A61" s="528"/>
      <c r="B61" s="16" t="s">
        <v>15</v>
      </c>
      <c r="C61" s="460" t="str">
        <f t="shared" si="20"/>
        <v>282SNP</v>
      </c>
      <c r="D61" s="57">
        <f>SUMIF('Accumulated Deferred Income Tax'!$L$109:$L$133,'Results Summary (ADIT)'!B61,'Accumulated Deferred Income Tax'!$G$109:$G$133)</f>
        <v>-339905</v>
      </c>
      <c r="E61" s="57">
        <v>0</v>
      </c>
      <c r="F61" s="41">
        <f t="shared" si="21"/>
        <v>-339905</v>
      </c>
      <c r="G61" s="57">
        <f>SUMIF('Accumulated Deferred Income Tax'!$L$109:$L$133,'Results Summary (ADIT)'!B61,'Accumulated Deferred Income Tax'!$J$109:$J$133)</f>
        <v>0</v>
      </c>
      <c r="H61" s="41">
        <f t="shared" si="22"/>
        <v>-339905</v>
      </c>
      <c r="I61" s="57">
        <f>SUMIF('Accumulated Deferred Income Tax'!$L$109:$L$133,'Results Summary (ADIT)'!B61,'Accumulated Deferred Income Tax'!$P$109:$P$133)</f>
        <v>-23400</v>
      </c>
      <c r="J61" s="438"/>
    </row>
    <row r="62" spans="1:10">
      <c r="A62" s="528"/>
      <c r="B62" s="15" t="s">
        <v>20</v>
      </c>
      <c r="C62" s="460" t="str">
        <f t="shared" si="20"/>
        <v>282SNPD</v>
      </c>
      <c r="D62" s="57">
        <f>SUMIF('Accumulated Deferred Income Tax'!$L$109:$L$133,'Results Summary (ADIT)'!B62,'Accumulated Deferred Income Tax'!$G$109:$G$133)</f>
        <v>0</v>
      </c>
      <c r="E62" s="57">
        <v>0</v>
      </c>
      <c r="F62" s="41">
        <f t="shared" si="21"/>
        <v>0</v>
      </c>
      <c r="G62" s="57">
        <f>SUMIF('Accumulated Deferred Income Tax'!$L$109:$L$133,'Results Summary (ADIT)'!B62,'Accumulated Deferred Income Tax'!$J$109:$J$133)</f>
        <v>0</v>
      </c>
      <c r="H62" s="41">
        <f t="shared" si="22"/>
        <v>0</v>
      </c>
      <c r="I62" s="57">
        <f>SUMIF('Accumulated Deferred Income Tax'!$L$109:$L$133,'Results Summary (ADIT)'!B62,'Accumulated Deferred Income Tax'!$P$109:$P$133)</f>
        <v>0</v>
      </c>
      <c r="J62" s="438"/>
    </row>
    <row r="63" spans="1:10">
      <c r="A63" s="528"/>
      <c r="B63" s="16" t="s">
        <v>10</v>
      </c>
      <c r="C63" s="460" t="str">
        <f t="shared" si="20"/>
        <v>282SO</v>
      </c>
      <c r="D63" s="57">
        <f>SUMIF('Accumulated Deferred Income Tax'!$L$109:$L$133,'Results Summary (ADIT)'!B63,'Accumulated Deferred Income Tax'!$G$109:$G$133)</f>
        <v>4151129</v>
      </c>
      <c r="E63" s="57">
        <v>0</v>
      </c>
      <c r="F63" s="41">
        <f t="shared" si="21"/>
        <v>4151129</v>
      </c>
      <c r="G63" s="57">
        <f>SUMIF('Accumulated Deferred Income Tax'!$L$109:$L$133,'Results Summary (ADIT)'!B63,'Accumulated Deferred Income Tax'!$J$109:$J$133)</f>
        <v>6709349</v>
      </c>
      <c r="H63" s="41">
        <f t="shared" si="22"/>
        <v>10860478</v>
      </c>
      <c r="I63" s="57">
        <f>SUMIF('Accumulated Deferred Income Tax'!$L$109:$L$133,'Results Summary (ADIT)'!B63,'Accumulated Deferred Income Tax'!$P$109:$P$133)</f>
        <v>769420</v>
      </c>
      <c r="J63" s="3"/>
    </row>
    <row r="64" spans="1:10">
      <c r="A64" s="528"/>
      <c r="B64" s="15" t="s">
        <v>31</v>
      </c>
      <c r="C64" s="460" t="str">
        <f t="shared" si="20"/>
        <v>282TAXDEPR</v>
      </c>
      <c r="D64" s="57">
        <f>SUMIF('Accumulated Deferred Income Tax'!$L$109:$L$133,'Results Summary (ADIT)'!B64,'Accumulated Deferred Income Tax'!$G$109:$G$133)</f>
        <v>0</v>
      </c>
      <c r="E64" s="57">
        <v>0</v>
      </c>
      <c r="F64" s="41">
        <f t="shared" si="21"/>
        <v>0</v>
      </c>
      <c r="G64" s="57">
        <f>SUMIF('Accumulated Deferred Income Tax'!$L$109:$L$133,'Results Summary (ADIT)'!B64,'Accumulated Deferred Income Tax'!$J$109:$J$133)</f>
        <v>0</v>
      </c>
      <c r="H64" s="41">
        <f t="shared" si="22"/>
        <v>0</v>
      </c>
      <c r="I64" s="57">
        <f>SUMIF('Accumulated Deferred Income Tax'!$L$109:$L$133,'Results Summary (ADIT)'!B64,'Accumulated Deferred Income Tax'!$P$109:$P$133)</f>
        <v>0</v>
      </c>
    </row>
    <row r="65" spans="1:10">
      <c r="A65" s="529"/>
      <c r="B65" s="20" t="s">
        <v>29</v>
      </c>
      <c r="C65" s="462" t="str">
        <f t="shared" si="20"/>
        <v>282TROJD</v>
      </c>
      <c r="D65" s="57">
        <f>SUMIF('Accumulated Deferred Income Tax'!$L$109:$L$133,'Results Summary (ADIT)'!B65,'Accumulated Deferred Income Tax'!$G$109:$G$133)</f>
        <v>0</v>
      </c>
      <c r="E65" s="57">
        <v>0</v>
      </c>
      <c r="F65" s="41">
        <f t="shared" si="21"/>
        <v>0</v>
      </c>
      <c r="G65" s="57">
        <f>SUMIF('Accumulated Deferred Income Tax'!$L$109:$L$133,'Results Summary (ADIT)'!B65,'Accumulated Deferred Income Tax'!$J$109:$J$133)</f>
        <v>0</v>
      </c>
      <c r="H65" s="42">
        <f t="shared" si="22"/>
        <v>0</v>
      </c>
      <c r="I65" s="57">
        <f>SUMIF('Accumulated Deferred Income Tax'!$L$109:$L$133,'Results Summary (ADIT)'!B65,'Accumulated Deferred Income Tax'!$P$109:$P$133)</f>
        <v>0</v>
      </c>
    </row>
    <row r="66" spans="1:10">
      <c r="A66" s="143"/>
      <c r="B66" s="143"/>
      <c r="C66" s="464"/>
      <c r="D66" s="142">
        <f t="shared" ref="D66:I66" si="25">SUBTOTAL(9,D42:D65)</f>
        <v>-3112573238.4414887</v>
      </c>
      <c r="E66" s="142">
        <f t="shared" si="25"/>
        <v>0</v>
      </c>
      <c r="F66" s="142">
        <f t="shared" si="25"/>
        <v>-3112573238.4414887</v>
      </c>
      <c r="G66" s="142">
        <f t="shared" si="25"/>
        <v>-139228786</v>
      </c>
      <c r="H66" s="142">
        <f t="shared" si="25"/>
        <v>-3251802024.4414887</v>
      </c>
      <c r="I66" s="142">
        <f t="shared" si="25"/>
        <v>-221828088</v>
      </c>
      <c r="J66" s="441"/>
    </row>
    <row r="67" spans="1:10" ht="12.75" customHeight="1">
      <c r="A67" s="527">
        <v>283</v>
      </c>
      <c r="B67" s="10" t="s">
        <v>16</v>
      </c>
      <c r="C67" s="458" t="str">
        <f t="shared" ref="C67:C75" si="26">CONCATENATE("283",B67)</f>
        <v>283CA</v>
      </c>
      <c r="D67" s="57">
        <f>SUMIF('Accumulated Deferred Income Tax'!$L$136:$L$237,'Results Summary (ADIT)'!B67,'Accumulated Deferred Income Tax'!$G$136:$G$237)</f>
        <v>-672586</v>
      </c>
      <c r="E67" s="57">
        <v>0</v>
      </c>
      <c r="F67" s="54">
        <f t="shared" ref="F67:F75" si="27">SUM(D67:E67)</f>
        <v>-672586</v>
      </c>
      <c r="G67" s="57">
        <f>SUMIF('Accumulated Deferred Income Tax'!$L$136:$L$237,'Results Summary (ADIT)'!B67,'Accumulated Deferred Income Tax'!$J$136:$J$237)</f>
        <v>0</v>
      </c>
      <c r="H67" s="56">
        <f t="shared" ref="H67:H75" si="28">SUM(F67:G67)</f>
        <v>-672586</v>
      </c>
      <c r="I67" s="57">
        <f>SUMIF('Accumulated Deferred Income Tax'!$L$136:$L$237,'Results Summary (ADIT)'!B67,'Accumulated Deferred Income Tax'!$P$136:$P$237)</f>
        <v>0</v>
      </c>
      <c r="J67" s="441"/>
    </row>
    <row r="68" spans="1:10">
      <c r="A68" s="528"/>
      <c r="B68" s="13" t="s">
        <v>46</v>
      </c>
      <c r="C68" s="459" t="str">
        <f t="shared" si="26"/>
        <v>283FERC</v>
      </c>
      <c r="D68" s="57">
        <f>SUMIF('Accumulated Deferred Income Tax'!$L$136:$L$237,'Results Summary (ADIT)'!B68,'Accumulated Deferred Income Tax'!$G$136:$G$237)</f>
        <v>0</v>
      </c>
      <c r="E68" s="57">
        <v>0</v>
      </c>
      <c r="F68" s="41">
        <f t="shared" si="27"/>
        <v>0</v>
      </c>
      <c r="G68" s="57">
        <f>SUMIF('Accumulated Deferred Income Tax'!$L$136:$L$237,'Results Summary (ADIT)'!B68,'Accumulated Deferred Income Tax'!$J$136:$J$237)</f>
        <v>0</v>
      </c>
      <c r="H68" s="41">
        <f t="shared" si="28"/>
        <v>0</v>
      </c>
      <c r="I68" s="57">
        <f>SUMIF('Accumulated Deferred Income Tax'!$L$136:$L$237,'Results Summary (ADIT)'!B68,'Accumulated Deferred Income Tax'!$P$136:$P$237)</f>
        <v>0</v>
      </c>
      <c r="J68" s="441"/>
    </row>
    <row r="69" spans="1:10">
      <c r="A69" s="528"/>
      <c r="B69" s="15" t="s">
        <v>23</v>
      </c>
      <c r="C69" s="460" t="str">
        <f t="shared" si="26"/>
        <v>283IDU</v>
      </c>
      <c r="D69" s="57">
        <f>SUMIF('Accumulated Deferred Income Tax'!$L$136:$L$237,'Results Summary (ADIT)'!B69,'Accumulated Deferred Income Tax'!$G$136:$G$237)</f>
        <v>-2132740</v>
      </c>
      <c r="E69" s="57">
        <v>0</v>
      </c>
      <c r="F69" s="41">
        <f t="shared" si="27"/>
        <v>-2132740</v>
      </c>
      <c r="G69" s="57">
        <f>SUMIF('Accumulated Deferred Income Tax'!$L$136:$L$237,'Results Summary (ADIT)'!B69,'Accumulated Deferred Income Tax'!$J$136:$J$237)</f>
        <v>0</v>
      </c>
      <c r="H69" s="41">
        <f t="shared" si="28"/>
        <v>-2132740</v>
      </c>
      <c r="I69" s="57">
        <f>SUMIF('Accumulated Deferred Income Tax'!$L$136:$L$237,'Results Summary (ADIT)'!B69,'Accumulated Deferred Income Tax'!$P$136:$P$237)</f>
        <v>0</v>
      </c>
      <c r="J69" s="441"/>
    </row>
    <row r="70" spans="1:10">
      <c r="A70" s="528"/>
      <c r="B70" s="15" t="s">
        <v>24</v>
      </c>
      <c r="C70" s="460" t="str">
        <f t="shared" si="26"/>
        <v>283OR</v>
      </c>
      <c r="D70" s="57">
        <f>SUMIF('Accumulated Deferred Income Tax'!$L$136:$L$237,'Results Summary (ADIT)'!B70,'Accumulated Deferred Income Tax'!$G$136:$G$237)</f>
        <v>-5026109</v>
      </c>
      <c r="E70" s="57">
        <v>0</v>
      </c>
      <c r="F70" s="41">
        <f t="shared" si="27"/>
        <v>-5026109</v>
      </c>
      <c r="G70" s="57">
        <f>SUMIF('Accumulated Deferred Income Tax'!$L$136:$L$237,'Results Summary (ADIT)'!B70,'Accumulated Deferred Income Tax'!$J$136:$J$237)</f>
        <v>0</v>
      </c>
      <c r="H70" s="41">
        <f t="shared" si="28"/>
        <v>-5026109</v>
      </c>
      <c r="I70" s="57">
        <f>SUMIF('Accumulated Deferred Income Tax'!$L$136:$L$237,'Results Summary (ADIT)'!B70,'Accumulated Deferred Income Tax'!$P$136:$P$237)</f>
        <v>0</v>
      </c>
      <c r="J70" s="441"/>
    </row>
    <row r="71" spans="1:10">
      <c r="A71" s="528"/>
      <c r="B71" s="16" t="s">
        <v>14</v>
      </c>
      <c r="C71" s="460" t="str">
        <f t="shared" si="26"/>
        <v>283OTHER</v>
      </c>
      <c r="D71" s="57">
        <f>SUMIF('Accumulated Deferred Income Tax'!$L$136:$L$237,'Results Summary (ADIT)'!B71,'Accumulated Deferred Income Tax'!$G$136:$G$237)</f>
        <v>-112703491</v>
      </c>
      <c r="E71" s="57">
        <v>0</v>
      </c>
      <c r="F71" s="41">
        <f t="shared" si="27"/>
        <v>-112703491</v>
      </c>
      <c r="G71" s="57">
        <f>SUMIF('Accumulated Deferred Income Tax'!$L$136:$L$237,'Results Summary (ADIT)'!B71,'Accumulated Deferred Income Tax'!$J$136:$J$237)</f>
        <v>0</v>
      </c>
      <c r="H71" s="41">
        <f t="shared" si="28"/>
        <v>-112703491</v>
      </c>
      <c r="I71" s="57">
        <f>SUMIF('Accumulated Deferred Income Tax'!$L$136:$L$237,'Results Summary (ADIT)'!B71,'Accumulated Deferred Income Tax'!$P$136:$P$237)</f>
        <v>0</v>
      </c>
      <c r="J71" s="442"/>
    </row>
    <row r="72" spans="1:10">
      <c r="A72" s="528"/>
      <c r="B72" s="16" t="s">
        <v>22</v>
      </c>
      <c r="C72" s="460" t="str">
        <f t="shared" si="26"/>
        <v>283UT</v>
      </c>
      <c r="D72" s="57">
        <f>SUMIF('Accumulated Deferred Income Tax'!$L$136:$L$237,'Results Summary (ADIT)'!B72,'Accumulated Deferred Income Tax'!$G$136:$G$237)</f>
        <v>-2266190</v>
      </c>
      <c r="E72" s="57">
        <v>0</v>
      </c>
      <c r="F72" s="41">
        <f t="shared" si="27"/>
        <v>-2266190</v>
      </c>
      <c r="G72" s="57">
        <f>SUMIF('Accumulated Deferred Income Tax'!$L$136:$L$237,'Results Summary (ADIT)'!B72,'Accumulated Deferred Income Tax'!$J$136:$J$237)</f>
        <v>0</v>
      </c>
      <c r="H72" s="41">
        <f t="shared" si="28"/>
        <v>-2266190</v>
      </c>
      <c r="I72" s="57">
        <f>SUMIF('Accumulated Deferred Income Tax'!$L$136:$L$237,'Results Summary (ADIT)'!B72,'Accumulated Deferred Income Tax'!$P$136:$P$237)</f>
        <v>0</v>
      </c>
      <c r="J72" s="442"/>
    </row>
    <row r="73" spans="1:10">
      <c r="A73" s="528"/>
      <c r="B73" s="15" t="s">
        <v>21</v>
      </c>
      <c r="C73" s="460" t="str">
        <f t="shared" si="26"/>
        <v>283WA</v>
      </c>
      <c r="D73" s="57">
        <f>SUMIF('Accumulated Deferred Income Tax'!$L$136:$L$237,'Results Summary (ADIT)'!B73,'Accumulated Deferred Income Tax'!$G$136:$G$237)</f>
        <v>-33086</v>
      </c>
      <c r="E73" s="57">
        <v>0</v>
      </c>
      <c r="F73" s="41">
        <f t="shared" si="27"/>
        <v>-33086</v>
      </c>
      <c r="G73" s="57">
        <f>SUMIF('Accumulated Deferred Income Tax'!$L$136:$L$237,'Results Summary (ADIT)'!B73,'Accumulated Deferred Income Tax'!$J$136:$J$237)</f>
        <v>84007</v>
      </c>
      <c r="H73" s="41">
        <f t="shared" si="28"/>
        <v>50921</v>
      </c>
      <c r="I73" s="57">
        <f>SUMIF('Accumulated Deferred Income Tax'!$L$136:$L$237,'Results Summary (ADIT)'!B73,'Accumulated Deferred Income Tax'!$P$136:$P$237)</f>
        <v>50921</v>
      </c>
      <c r="J73" s="442"/>
    </row>
    <row r="74" spans="1:10">
      <c r="A74" s="528"/>
      <c r="B74" s="15" t="s">
        <v>26</v>
      </c>
      <c r="C74" s="460" t="str">
        <f t="shared" si="26"/>
        <v>283WYP</v>
      </c>
      <c r="D74" s="57">
        <f>SUMIF('Accumulated Deferred Income Tax'!$L$136:$L$237,'Results Summary (ADIT)'!B74,'Accumulated Deferred Income Tax'!$G$136:$G$237)</f>
        <v>-11219337</v>
      </c>
      <c r="E74" s="57">
        <v>0</v>
      </c>
      <c r="F74" s="41">
        <f t="shared" si="27"/>
        <v>-11219337</v>
      </c>
      <c r="G74" s="57">
        <f>SUMIF('Accumulated Deferred Income Tax'!$L$136:$L$237,'Results Summary (ADIT)'!B74,'Accumulated Deferred Income Tax'!$J$136:$J$237)</f>
        <v>0</v>
      </c>
      <c r="H74" s="41">
        <f t="shared" si="28"/>
        <v>-11219337</v>
      </c>
      <c r="I74" s="57">
        <f>SUMIF('Accumulated Deferred Income Tax'!$L$136:$L$237,'Results Summary (ADIT)'!B74,'Accumulated Deferred Income Tax'!$P$136:$P$237)</f>
        <v>0</v>
      </c>
      <c r="J74" s="442"/>
    </row>
    <row r="75" spans="1:10">
      <c r="A75" s="528"/>
      <c r="B75" s="17" t="s">
        <v>47</v>
      </c>
      <c r="C75" s="461" t="str">
        <f t="shared" si="26"/>
        <v>283WYU</v>
      </c>
      <c r="D75" s="57">
        <f>SUMIF('Accumulated Deferred Income Tax'!$L$136:$L$237,'Results Summary (ADIT)'!B75,'Accumulated Deferred Income Tax'!$G$136:$G$237)</f>
        <v>-531153</v>
      </c>
      <c r="E75" s="57">
        <v>0</v>
      </c>
      <c r="F75" s="41">
        <f t="shared" si="27"/>
        <v>-531153</v>
      </c>
      <c r="G75" s="57">
        <f>SUMIF('Accumulated Deferred Income Tax'!$L$136:$L$237,'Results Summary (ADIT)'!B75,'Accumulated Deferred Income Tax'!$J$136:$J$237)</f>
        <v>0</v>
      </c>
      <c r="H75" s="41">
        <f t="shared" si="28"/>
        <v>-531153</v>
      </c>
      <c r="I75" s="57">
        <f>SUMIF('Accumulated Deferred Income Tax'!$L$136:$L$237,'Results Summary (ADIT)'!B75,'Accumulated Deferred Income Tax'!$P$136:$P$237)</f>
        <v>0</v>
      </c>
      <c r="J75" s="442"/>
    </row>
    <row r="76" spans="1:10">
      <c r="A76" s="528"/>
      <c r="B76" s="47"/>
      <c r="C76" s="455"/>
      <c r="D76" s="142">
        <f>SUBTOTAL(9,D67:D75)</f>
        <v>-134584692</v>
      </c>
      <c r="E76" s="142">
        <f t="shared" ref="E76:I76" si="29">SUBTOTAL(9,E67:E75)</f>
        <v>0</v>
      </c>
      <c r="F76" s="142">
        <f t="shared" si="29"/>
        <v>-134584692</v>
      </c>
      <c r="G76" s="142">
        <f t="shared" si="29"/>
        <v>84007</v>
      </c>
      <c r="H76" s="142">
        <f t="shared" si="29"/>
        <v>-134500685</v>
      </c>
      <c r="I76" s="142">
        <f t="shared" si="29"/>
        <v>50921</v>
      </c>
      <c r="J76" s="442"/>
    </row>
    <row r="77" spans="1:10">
      <c r="A77" s="528"/>
      <c r="B77" s="10" t="s">
        <v>38</v>
      </c>
      <c r="C77" s="458" t="str">
        <f t="shared" ref="C77:C87" si="30">CONCATENATE("283",B77)</f>
        <v>283BADDEBT</v>
      </c>
      <c r="D77" s="57">
        <f>SUMIF('Accumulated Deferred Income Tax'!$L$136:$L$237,'Results Summary (ADIT)'!B77,'Accumulated Deferred Income Tax'!$G$136:$G$237)</f>
        <v>0</v>
      </c>
      <c r="E77" s="57">
        <v>0</v>
      </c>
      <c r="F77" s="54">
        <f t="shared" ref="F77:F87" si="31">SUM(D77:E77)</f>
        <v>0</v>
      </c>
      <c r="G77" s="57">
        <f>SUMIF('Accumulated Deferred Income Tax'!$L$136:$L$237,'Results Summary (ADIT)'!B77,'Accumulated Deferred Income Tax'!$J$136:$J$237)</f>
        <v>0</v>
      </c>
      <c r="H77" s="56">
        <f t="shared" ref="H77:H87" si="32">SUM(F77:G77)</f>
        <v>0</v>
      </c>
      <c r="I77" s="57">
        <f>SUMIF('Accumulated Deferred Income Tax'!$L$136:$L$237,'Results Summary (ADIT)'!B77,'Accumulated Deferred Income Tax'!$P$136:$P$237)</f>
        <v>0</v>
      </c>
      <c r="J77" s="442"/>
    </row>
    <row r="78" spans="1:10">
      <c r="A78" s="528"/>
      <c r="B78" s="15" t="s">
        <v>34</v>
      </c>
      <c r="C78" s="460" t="str">
        <f t="shared" si="30"/>
        <v>283GPS</v>
      </c>
      <c r="D78" s="57">
        <f>SUMIF('Accumulated Deferred Income Tax'!$L$136:$L$237,'Results Summary (ADIT)'!B78,'Accumulated Deferred Income Tax'!$G$136:$G$237)</f>
        <v>-5253851</v>
      </c>
      <c r="E78" s="57">
        <v>0</v>
      </c>
      <c r="F78" s="41">
        <f t="shared" si="31"/>
        <v>-5253851</v>
      </c>
      <c r="G78" s="57">
        <f>SUMIF('Accumulated Deferred Income Tax'!$L$136:$L$237,'Results Summary (ADIT)'!B78,'Accumulated Deferred Income Tax'!$J$136:$J$237)</f>
        <v>0</v>
      </c>
      <c r="H78" s="41">
        <f t="shared" si="32"/>
        <v>-5253851</v>
      </c>
      <c r="I78" s="57">
        <f>SUMIF('Accumulated Deferred Income Tax'!$L$136:$L$237,'Results Summary (ADIT)'!B78,'Accumulated Deferred Income Tax'!$P$136:$P$237)</f>
        <v>-372213</v>
      </c>
      <c r="J78" s="443"/>
    </row>
    <row r="79" spans="1:10">
      <c r="A79" s="528"/>
      <c r="B79" s="16" t="s">
        <v>272</v>
      </c>
      <c r="C79" s="460" t="str">
        <f t="shared" si="30"/>
        <v>283NREG</v>
      </c>
      <c r="D79" s="57">
        <f>SUMIF('Accumulated Deferred Income Tax'!$L$136:$L$237,'Results Summary (ADIT)'!B79,'Accumulated Deferred Income Tax'!$G$136:$G$237)</f>
        <v>0</v>
      </c>
      <c r="E79" s="57">
        <v>0</v>
      </c>
      <c r="F79" s="41">
        <f t="shared" si="31"/>
        <v>0</v>
      </c>
      <c r="G79" s="57">
        <f>SUMIF('Accumulated Deferred Income Tax'!$L$136:$L$237,'Results Summary (ADIT)'!B79,'Accumulated Deferred Income Tax'!$J$136:$J$237)</f>
        <v>0</v>
      </c>
      <c r="H79" s="41">
        <f t="shared" si="32"/>
        <v>0</v>
      </c>
      <c r="I79" s="57">
        <f>SUMIF('Accumulated Deferred Income Tax'!$L$136:$L$237,'Results Summary (ADIT)'!B79,'Accumulated Deferred Income Tax'!$P$136:$P$237)</f>
        <v>0</v>
      </c>
      <c r="J79" s="438"/>
    </row>
    <row r="80" spans="1:10">
      <c r="A80" s="528"/>
      <c r="B80" s="16" t="s">
        <v>11</v>
      </c>
      <c r="C80" s="460" t="str">
        <f t="shared" si="30"/>
        <v>283SCHMDEXP</v>
      </c>
      <c r="D80" s="57">
        <f>SUMIF('Accumulated Deferred Income Tax'!$L$136:$L$237,'Results Summary (ADIT)'!B80,'Accumulated Deferred Income Tax'!$G$136:$G$237)</f>
        <v>0</v>
      </c>
      <c r="E80" s="57">
        <v>0</v>
      </c>
      <c r="F80" s="41">
        <f t="shared" si="31"/>
        <v>0</v>
      </c>
      <c r="G80" s="57">
        <f>SUMIF('Accumulated Deferred Income Tax'!$L$136:$L$237,'Results Summary (ADIT)'!B80,'Accumulated Deferred Income Tax'!$J$136:$J$237)</f>
        <v>0</v>
      </c>
      <c r="H80" s="41">
        <f t="shared" si="32"/>
        <v>0</v>
      </c>
      <c r="I80" s="57">
        <f>SUMIF('Accumulated Deferred Income Tax'!$L$136:$L$237,'Results Summary (ADIT)'!B80,'Accumulated Deferred Income Tax'!$P$136:$P$237)</f>
        <v>0</v>
      </c>
      <c r="J80" s="438"/>
    </row>
    <row r="81" spans="1:12">
      <c r="A81" s="528"/>
      <c r="B81" s="16" t="s">
        <v>13</v>
      </c>
      <c r="C81" s="460" t="str">
        <f t="shared" si="30"/>
        <v>283SE</v>
      </c>
      <c r="D81" s="57">
        <f>SUMIF('Accumulated Deferred Income Tax'!$L$136:$L$237,'Results Summary (ADIT)'!B81,'Accumulated Deferred Income Tax'!$G$136:$G$237)</f>
        <v>0</v>
      </c>
      <c r="E81" s="57">
        <v>0</v>
      </c>
      <c r="F81" s="41">
        <f t="shared" si="31"/>
        <v>0</v>
      </c>
      <c r="G81" s="57">
        <f>SUMIF('Accumulated Deferred Income Tax'!$L$136:$L$237,'Results Summary (ADIT)'!B81,'Accumulated Deferred Income Tax'!$J$136:$J$237)</f>
        <v>0</v>
      </c>
      <c r="H81" s="41">
        <f t="shared" si="32"/>
        <v>0</v>
      </c>
      <c r="I81" s="57">
        <f>SUMIF('Accumulated Deferred Income Tax'!$L$136:$L$237,'Results Summary (ADIT)'!B81,'Accumulated Deferred Income Tax'!$P$136:$P$237)</f>
        <v>0</v>
      </c>
      <c r="J81" s="438"/>
    </row>
    <row r="82" spans="1:12">
      <c r="A82" s="528"/>
      <c r="B82" s="15" t="s">
        <v>18</v>
      </c>
      <c r="C82" s="460" t="str">
        <f t="shared" si="30"/>
        <v>283SG</v>
      </c>
      <c r="D82" s="57">
        <f>SUMIF('Accumulated Deferred Income Tax'!$L$136:$L$237,'Results Summary (ADIT)'!B82,'Accumulated Deferred Income Tax'!$G$136:$G$237)</f>
        <v>-1739708</v>
      </c>
      <c r="E82" s="57">
        <v>0</v>
      </c>
      <c r="F82" s="41">
        <f t="shared" si="31"/>
        <v>-1739708</v>
      </c>
      <c r="G82" s="57">
        <f>SUMIF('Accumulated Deferred Income Tax'!$L$136:$L$237,'Results Summary (ADIT)'!B82,'Accumulated Deferred Income Tax'!$J$136:$J$237)</f>
        <v>234800</v>
      </c>
      <c r="H82" s="41">
        <f t="shared" si="32"/>
        <v>-1504908</v>
      </c>
      <c r="I82" s="57">
        <f>SUMIF('Accumulated Deferred Income Tax'!$L$136:$L$237,'Results Summary (ADIT)'!B82,'Accumulated Deferred Income Tax'!$P$136:$P$237)</f>
        <v>-120073</v>
      </c>
    </row>
    <row r="83" spans="1:12">
      <c r="A83" s="528"/>
      <c r="B83" s="16" t="s">
        <v>15</v>
      </c>
      <c r="C83" s="460" t="str">
        <f t="shared" si="30"/>
        <v>283SNP</v>
      </c>
      <c r="D83" s="57">
        <f>SUMIF('Accumulated Deferred Income Tax'!$L$136:$L$237,'Results Summary (ADIT)'!B83,'Accumulated Deferred Income Tax'!$G$136:$G$237)</f>
        <v>-694849</v>
      </c>
      <c r="E83" s="57">
        <v>0</v>
      </c>
      <c r="F83" s="41">
        <f t="shared" si="31"/>
        <v>-694849</v>
      </c>
      <c r="G83" s="57">
        <f>SUMIF('Accumulated Deferred Income Tax'!$L$136:$L$237,'Results Summary (ADIT)'!B83,'Accumulated Deferred Income Tax'!$J$136:$J$237)</f>
        <v>0</v>
      </c>
      <c r="H83" s="41">
        <f t="shared" si="32"/>
        <v>-694849</v>
      </c>
      <c r="I83" s="57">
        <f>SUMIF('Accumulated Deferred Income Tax'!$L$136:$L$237,'Results Summary (ADIT)'!B83,'Accumulated Deferred Income Tax'!$P$136:$P$237)</f>
        <v>-47834</v>
      </c>
    </row>
    <row r="84" spans="1:12" ht="12.6" customHeight="1">
      <c r="A84" s="528"/>
      <c r="B84" s="15" t="s">
        <v>20</v>
      </c>
      <c r="C84" s="460" t="str">
        <f t="shared" si="30"/>
        <v>283SNPD</v>
      </c>
      <c r="D84" s="57">
        <f>SUMIF('Accumulated Deferred Income Tax'!$L$136:$L$237,'Results Summary (ADIT)'!B84,'Accumulated Deferred Income Tax'!$G$136:$G$237)</f>
        <v>0</v>
      </c>
      <c r="E84" s="57">
        <v>0</v>
      </c>
      <c r="F84" s="41">
        <f t="shared" si="31"/>
        <v>0</v>
      </c>
      <c r="G84" s="57">
        <f>SUMIF('Accumulated Deferred Income Tax'!$L$136:$L$237,'Results Summary (ADIT)'!B84,'Accumulated Deferred Income Tax'!$J$136:$J$237)</f>
        <v>0</v>
      </c>
      <c r="H84" s="41">
        <f t="shared" si="32"/>
        <v>0</v>
      </c>
      <c r="I84" s="57">
        <f>SUMIF('Accumulated Deferred Income Tax'!$L$136:$L$237,'Results Summary (ADIT)'!B84,'Accumulated Deferred Income Tax'!$P$136:$P$237)</f>
        <v>0</v>
      </c>
    </row>
    <row r="85" spans="1:12">
      <c r="A85" s="528"/>
      <c r="B85" s="16" t="s">
        <v>10</v>
      </c>
      <c r="C85" s="460" t="str">
        <f t="shared" si="30"/>
        <v>283SO</v>
      </c>
      <c r="D85" s="57">
        <f>SUMIF('Accumulated Deferred Income Tax'!$L$136:$L$237,'Results Summary (ADIT)'!B85,'Accumulated Deferred Income Tax'!$G$136:$G$237)</f>
        <v>-638349</v>
      </c>
      <c r="E85" s="57">
        <v>0</v>
      </c>
      <c r="F85" s="41">
        <f t="shared" si="31"/>
        <v>-638349</v>
      </c>
      <c r="G85" s="57">
        <f>SUMIF('Accumulated Deferred Income Tax'!$L$136:$L$237,'Results Summary (ADIT)'!B85,'Accumulated Deferred Income Tax'!$J$136:$J$237)</f>
        <v>0</v>
      </c>
      <c r="H85" s="41">
        <f t="shared" si="32"/>
        <v>-638349</v>
      </c>
      <c r="I85" s="57">
        <f>SUMIF('Accumulated Deferred Income Tax'!$L$136:$L$237,'Results Summary (ADIT)'!B85,'Accumulated Deferred Income Tax'!$P$136:$P$237)</f>
        <v>-45224</v>
      </c>
    </row>
    <row r="86" spans="1:12">
      <c r="A86" s="528"/>
      <c r="B86" s="15" t="s">
        <v>31</v>
      </c>
      <c r="C86" s="460" t="str">
        <f t="shared" si="30"/>
        <v>283TAXDEPR</v>
      </c>
      <c r="D86" s="57">
        <f>SUMIF('Accumulated Deferred Income Tax'!$L$136:$L$237,'Results Summary (ADIT)'!B86,'Accumulated Deferred Income Tax'!$G$136:$G$237)</f>
        <v>0</v>
      </c>
      <c r="E86" s="57">
        <v>0</v>
      </c>
      <c r="F86" s="41">
        <f t="shared" si="31"/>
        <v>0</v>
      </c>
      <c r="G86" s="57">
        <f>SUMIF('Accumulated Deferred Income Tax'!$L$136:$L$237,'Results Summary (ADIT)'!B86,'Accumulated Deferred Income Tax'!$J$136:$J$237)</f>
        <v>0</v>
      </c>
      <c r="H86" s="41">
        <f t="shared" si="32"/>
        <v>0</v>
      </c>
      <c r="I86" s="57">
        <f>SUMIF('Accumulated Deferred Income Tax'!$L$136:$L$237,'Results Summary (ADIT)'!B86,'Accumulated Deferred Income Tax'!$P$136:$P$237)</f>
        <v>0</v>
      </c>
    </row>
    <row r="87" spans="1:12">
      <c r="A87" s="529"/>
      <c r="B87" s="20" t="s">
        <v>29</v>
      </c>
      <c r="C87" s="462" t="str">
        <f t="shared" si="30"/>
        <v>283TROJD</v>
      </c>
      <c r="D87" s="57">
        <f>SUMIF('Accumulated Deferred Income Tax'!$L$136:$L$237,'Results Summary (ADIT)'!B87,'Accumulated Deferred Income Tax'!$G$136:$G$237)</f>
        <v>0</v>
      </c>
      <c r="E87" s="57">
        <v>0</v>
      </c>
      <c r="F87" s="41">
        <f t="shared" si="31"/>
        <v>0</v>
      </c>
      <c r="G87" s="57">
        <f>SUMIF('Accumulated Deferred Income Tax'!$L$136:$L$237,'Results Summary (ADIT)'!B87,'Accumulated Deferred Income Tax'!$J$136:$J$237)</f>
        <v>0</v>
      </c>
      <c r="H87" s="41">
        <f t="shared" si="32"/>
        <v>0</v>
      </c>
      <c r="I87" s="57">
        <f>SUMIF('Accumulated Deferred Income Tax'!$L$136:$L$237,'Results Summary (ADIT)'!B87,'Accumulated Deferred Income Tax'!$P$136:$P$237)</f>
        <v>0</v>
      </c>
    </row>
    <row r="88" spans="1:12" ht="15">
      <c r="A88" s="143"/>
      <c r="B88" s="143"/>
      <c r="C88" s="464"/>
      <c r="D88" s="142">
        <f t="shared" ref="D88:I88" si="33">SUBTOTAL(9,D67:D87)</f>
        <v>-142911449</v>
      </c>
      <c r="E88" s="142">
        <f t="shared" si="33"/>
        <v>0</v>
      </c>
      <c r="F88" s="142">
        <f t="shared" si="33"/>
        <v>-142911449</v>
      </c>
      <c r="G88" s="142">
        <f t="shared" si="33"/>
        <v>318807</v>
      </c>
      <c r="H88" s="142">
        <f t="shared" si="33"/>
        <v>-142592642</v>
      </c>
      <c r="I88" s="142">
        <f t="shared" si="33"/>
        <v>-534423</v>
      </c>
      <c r="L88" s="343"/>
    </row>
    <row r="89" spans="1:12">
      <c r="A89" s="143"/>
      <c r="B89" s="143"/>
      <c r="C89" s="464"/>
      <c r="D89" s="142">
        <f t="shared" ref="D89:I89" si="34">SUBTOTAL(9,D3:D88)</f>
        <v>-2824028408.9872274</v>
      </c>
      <c r="E89" s="142">
        <f t="shared" si="34"/>
        <v>0</v>
      </c>
      <c r="F89" s="142">
        <f t="shared" si="34"/>
        <v>-2824028408.9872274</v>
      </c>
      <c r="G89" s="142">
        <f t="shared" ca="1" si="34"/>
        <v>-314995169</v>
      </c>
      <c r="H89" s="142">
        <f t="shared" ca="1" si="34"/>
        <v>-3139023577.9872274</v>
      </c>
      <c r="I89" s="142">
        <f t="shared" si="34"/>
        <v>-201073465</v>
      </c>
    </row>
    <row r="90" spans="1:12" ht="12.75" customHeight="1">
      <c r="A90" s="530">
        <v>255</v>
      </c>
      <c r="B90" s="63" t="s">
        <v>171</v>
      </c>
      <c r="C90" s="466" t="str">
        <f t="shared" ref="C90:C99" si="35">CONCATENATE("255",B90)</f>
        <v>255ITC84</v>
      </c>
      <c r="D90" s="139">
        <f>SUMIF('Accumulated Deferred Income Tax'!$L$273:$L$277,'Results Summary (ADIT)'!B90,'Accumulated Deferred Income Tax'!$G$273:$G$277)</f>
        <v>0</v>
      </c>
      <c r="E90" s="139">
        <v>0</v>
      </c>
      <c r="F90" s="140">
        <f t="shared" ref="F90:F99" si="36">SUM(D90:E90)</f>
        <v>0</v>
      </c>
      <c r="G90" s="139">
        <f>SUMIF('Accumulated Deferred Income Tax'!$L$273:$L$277,'Results Summary (ADIT)'!B90,'Accumulated Deferred Income Tax'!$J$273:$J$277)</f>
        <v>0</v>
      </c>
      <c r="H90" s="140">
        <f t="shared" ref="H90:H99" si="37">SUM(F90:G90)</f>
        <v>0</v>
      </c>
      <c r="I90" s="139">
        <f>SUMIF('Accumulated Deferred Income Tax'!$L$273:$L$277,'Results Summary (ADIT)'!B90,'Accumulated Deferred Income Tax'!$P$273:$P$277)</f>
        <v>0</v>
      </c>
    </row>
    <row r="91" spans="1:12">
      <c r="A91" s="531"/>
      <c r="B91" s="64" t="s">
        <v>173</v>
      </c>
      <c r="C91" s="467" t="str">
        <f t="shared" si="35"/>
        <v>255ITC85</v>
      </c>
      <c r="D91" s="57">
        <f>SUMIF('Accumulated Deferred Income Tax'!$L$273:$L$277,'Results Summary (ADIT)'!B91,'Accumulated Deferred Income Tax'!$G$273:$G$277)</f>
        <v>0</v>
      </c>
      <c r="E91" s="57">
        <v>0</v>
      </c>
      <c r="F91" s="41">
        <f t="shared" si="36"/>
        <v>0</v>
      </c>
      <c r="G91" s="57">
        <f>SUMIF('Accumulated Deferred Income Tax'!$L$273:$L$277,'Results Summary (ADIT)'!B91,'Accumulated Deferred Income Tax'!$J$273:$J$277)</f>
        <v>0</v>
      </c>
      <c r="H91" s="41">
        <f t="shared" si="37"/>
        <v>0</v>
      </c>
      <c r="I91" s="57">
        <f>SUMIF('Accumulated Deferred Income Tax'!$L$273:$L$277,'Results Summary (ADIT)'!B91,'Accumulated Deferred Income Tax'!$P$273:$P$277)</f>
        <v>0</v>
      </c>
    </row>
    <row r="92" spans="1:12">
      <c r="A92" s="531"/>
      <c r="B92" s="64" t="s">
        <v>175</v>
      </c>
      <c r="C92" s="467" t="str">
        <f t="shared" si="35"/>
        <v>255ITC86</v>
      </c>
      <c r="D92" s="57">
        <f>SUMIF('Accumulated Deferred Income Tax'!$L$273:$L$277,'Results Summary (ADIT)'!B92,'Accumulated Deferred Income Tax'!$G$273:$G$277)</f>
        <v>0</v>
      </c>
      <c r="E92" s="57">
        <v>0</v>
      </c>
      <c r="F92" s="41">
        <f t="shared" si="36"/>
        <v>0</v>
      </c>
      <c r="G92" s="57">
        <f>SUMIF('Accumulated Deferred Income Tax'!$L$273:$L$277,'Results Summary (ADIT)'!B92,'Accumulated Deferred Income Tax'!$J$273:$J$277)</f>
        <v>0</v>
      </c>
      <c r="H92" s="41">
        <f t="shared" si="37"/>
        <v>0</v>
      </c>
      <c r="I92" s="57">
        <f>SUMIF('Accumulated Deferred Income Tax'!$L$273:$L$277,'Results Summary (ADIT)'!B92,'Accumulated Deferred Income Tax'!$P$273:$P$277)</f>
        <v>0</v>
      </c>
    </row>
    <row r="93" spans="1:12">
      <c r="A93" s="531"/>
      <c r="B93" s="64" t="s">
        <v>177</v>
      </c>
      <c r="C93" s="467" t="str">
        <f t="shared" si="35"/>
        <v>255ITC88</v>
      </c>
      <c r="D93" s="57">
        <f>SUMIF('Accumulated Deferred Income Tax'!$L$273:$L$277,'Results Summary (ADIT)'!B93,'Accumulated Deferred Income Tax'!$G$273:$G$277)</f>
        <v>0</v>
      </c>
      <c r="E93" s="57">
        <v>0</v>
      </c>
      <c r="F93" s="41">
        <f t="shared" si="36"/>
        <v>0</v>
      </c>
      <c r="G93" s="57">
        <f>SUMIF('Accumulated Deferred Income Tax'!$L$273:$L$277,'Results Summary (ADIT)'!B93,'Accumulated Deferred Income Tax'!$J$273:$J$277)</f>
        <v>0</v>
      </c>
      <c r="H93" s="41">
        <f t="shared" si="37"/>
        <v>0</v>
      </c>
      <c r="I93" s="57">
        <f>SUMIF('Accumulated Deferred Income Tax'!$L$273:$L$277,'Results Summary (ADIT)'!B93,'Accumulated Deferred Income Tax'!$P$273:$P$277)</f>
        <v>0</v>
      </c>
    </row>
    <row r="94" spans="1:12">
      <c r="A94" s="531"/>
      <c r="B94" s="64" t="s">
        <v>179</v>
      </c>
      <c r="C94" s="467" t="str">
        <f t="shared" si="35"/>
        <v>255ITC89</v>
      </c>
      <c r="D94" s="57">
        <f>SUMIF('Accumulated Deferred Income Tax'!$L$273:$L$277,'Results Summary (ADIT)'!B94,'Accumulated Deferred Income Tax'!$G$273:$G$277)</f>
        <v>0</v>
      </c>
      <c r="E94" s="57">
        <v>0</v>
      </c>
      <c r="F94" s="41">
        <f t="shared" si="36"/>
        <v>0</v>
      </c>
      <c r="G94" s="57">
        <f>SUMIF('Accumulated Deferred Income Tax'!$L$273:$L$277,'Results Summary (ADIT)'!B94,'Accumulated Deferred Income Tax'!$J$273:$J$277)</f>
        <v>0</v>
      </c>
      <c r="H94" s="41">
        <f t="shared" si="37"/>
        <v>0</v>
      </c>
      <c r="I94" s="57">
        <f>SUMIF('Accumulated Deferred Income Tax'!$L$273:$L$277,'Results Summary (ADIT)'!B94,'Accumulated Deferred Income Tax'!$P$273:$P$277)</f>
        <v>0</v>
      </c>
    </row>
    <row r="95" spans="1:12">
      <c r="A95" s="531"/>
      <c r="B95" s="64" t="s">
        <v>181</v>
      </c>
      <c r="C95" s="467" t="str">
        <f t="shared" si="35"/>
        <v>255ITC90</v>
      </c>
      <c r="D95" s="57">
        <f>SUMIF('Accumulated Deferred Income Tax'!$L$273:$L$277,'Results Summary (ADIT)'!B95,'Accumulated Deferred Income Tax'!$G$273:$G$277)</f>
        <v>0</v>
      </c>
      <c r="E95" s="57">
        <v>0</v>
      </c>
      <c r="F95" s="41">
        <f t="shared" si="36"/>
        <v>0</v>
      </c>
      <c r="G95" s="57">
        <f>SUMIF('Accumulated Deferred Income Tax'!$L$273:$L$277,'Results Summary (ADIT)'!B95,'Accumulated Deferred Income Tax'!$J$273:$J$277)</f>
        <v>0</v>
      </c>
      <c r="H95" s="41">
        <f t="shared" si="37"/>
        <v>0</v>
      </c>
      <c r="I95" s="57">
        <f>SUMIF('Accumulated Deferred Income Tax'!$L$273:$L$277,'Results Summary (ADIT)'!B95,'Accumulated Deferred Income Tax'!$P$273:$P$277)</f>
        <v>0</v>
      </c>
    </row>
    <row r="96" spans="1:12">
      <c r="A96" s="531"/>
      <c r="B96" s="64" t="s">
        <v>22</v>
      </c>
      <c r="C96" s="467" t="str">
        <f t="shared" si="35"/>
        <v>255UT</v>
      </c>
      <c r="D96" s="57">
        <f>SUMIF('Accumulated Deferred Income Tax'!$L$273:$L$277,'Results Summary (ADIT)'!B96,'Accumulated Deferred Income Tax'!$G$273:$G$277)</f>
        <v>-2216218</v>
      </c>
      <c r="E96" s="57">
        <v>0</v>
      </c>
      <c r="F96" s="41">
        <f t="shared" ref="F96:F97" si="38">SUM(D96:E96)</f>
        <v>-2216218</v>
      </c>
      <c r="G96" s="57">
        <f>SUMIF('Accumulated Deferred Income Tax'!$L$273:$L$277,'Results Summary (ADIT)'!B96,'Accumulated Deferred Income Tax'!$J$273:$J$277)</f>
        <v>0</v>
      </c>
      <c r="H96" s="41">
        <f t="shared" ref="H96:H97" si="39">SUM(F96:G96)</f>
        <v>-2216218</v>
      </c>
      <c r="I96" s="57">
        <f>SUMIF('Accumulated Deferred Income Tax'!$L$273:$L$277,'Results Summary (ADIT)'!B96,'Accumulated Deferred Income Tax'!$P$273:$P$277)</f>
        <v>0</v>
      </c>
    </row>
    <row r="97" spans="1:9">
      <c r="A97" s="531"/>
      <c r="B97" s="64" t="s">
        <v>23</v>
      </c>
      <c r="C97" s="467" t="str">
        <f t="shared" si="35"/>
        <v>255IDU</v>
      </c>
      <c r="D97" s="57">
        <f>SUMIF('Accumulated Deferred Income Tax'!$L$273:$L$277,'Results Summary (ADIT)'!B97,'Accumulated Deferred Income Tax'!$G$273:$G$277)</f>
        <v>-25363</v>
      </c>
      <c r="E97" s="57">
        <v>0</v>
      </c>
      <c r="F97" s="41">
        <f t="shared" si="38"/>
        <v>-25363</v>
      </c>
      <c r="G97" s="57">
        <f>SUMIF('Accumulated Deferred Income Tax'!$L$273:$L$277,'Results Summary (ADIT)'!B97,'Accumulated Deferred Income Tax'!$J$273:$J$277)</f>
        <v>0</v>
      </c>
      <c r="H97" s="41">
        <f t="shared" si="39"/>
        <v>-25363</v>
      </c>
      <c r="I97" s="57">
        <f>SUMIF('Accumulated Deferred Income Tax'!$L$273:$L$277,'Results Summary (ADIT)'!B97,'Accumulated Deferred Income Tax'!$P$273:$P$277)</f>
        <v>0</v>
      </c>
    </row>
    <row r="98" spans="1:9">
      <c r="A98" s="531"/>
      <c r="B98" s="64" t="s">
        <v>18</v>
      </c>
      <c r="C98" s="467" t="str">
        <f t="shared" si="35"/>
        <v>255SG</v>
      </c>
      <c r="D98" s="57">
        <f>SUMIF('Accumulated Deferred Income Tax'!$L$273:$L$277,'Results Summary (ADIT)'!B98,'Accumulated Deferred Income Tax'!$G$273:$G$277)</f>
        <v>-187288</v>
      </c>
      <c r="E98" s="57">
        <v>0</v>
      </c>
      <c r="F98" s="41">
        <f t="shared" si="36"/>
        <v>-187288</v>
      </c>
      <c r="G98" s="57">
        <f>SUMIF('Accumulated Deferred Income Tax'!$L$273:$L$277,'Results Summary (ADIT)'!B98,'Accumulated Deferred Income Tax'!$J$273:$J$277)</f>
        <v>0</v>
      </c>
      <c r="H98" s="41">
        <f t="shared" si="37"/>
        <v>-187288</v>
      </c>
      <c r="I98" s="57">
        <f>SUMIF('Accumulated Deferred Income Tax'!$L$273:$L$277,'Results Summary (ADIT)'!B98,'Accumulated Deferred Income Tax'!$P$273:$P$277)</f>
        <v>-14943</v>
      </c>
    </row>
    <row r="99" spans="1:9">
      <c r="A99" s="532"/>
      <c r="B99" s="64" t="s">
        <v>272</v>
      </c>
      <c r="C99" s="467" t="str">
        <f t="shared" si="35"/>
        <v>255NREG</v>
      </c>
      <c r="D99" s="57">
        <f>SUMIF('Accumulated Deferred Income Tax'!$L$273:$L$277,'Results Summary (ADIT)'!B99,'Accumulated Deferred Income Tax'!$G$273:$G$277)</f>
        <v>0</v>
      </c>
      <c r="E99" s="57">
        <v>0</v>
      </c>
      <c r="F99" s="41">
        <f t="shared" si="36"/>
        <v>0</v>
      </c>
      <c r="G99" s="57">
        <f>SUMIF('Accumulated Deferred Income Tax'!$L$273:$L$277,'Results Summary (ADIT)'!B99,'Accumulated Deferred Income Tax'!$J$273:$J$277)</f>
        <v>0</v>
      </c>
      <c r="H99" s="41">
        <f t="shared" si="37"/>
        <v>0</v>
      </c>
      <c r="I99" s="57">
        <f>SUMIF('Accumulated Deferred Income Tax'!$L$273:$L$277,'Results Summary (ADIT)'!B99,'Accumulated Deferred Income Tax'!$P$273:$P$277)</f>
        <v>0</v>
      </c>
    </row>
    <row r="100" spans="1:9">
      <c r="A100" s="141"/>
      <c r="B100" s="141"/>
      <c r="C100" s="141"/>
      <c r="D100" s="142">
        <f t="shared" ref="D100:I100" si="40">SUBTOTAL(9,D90:D99)</f>
        <v>-2428869</v>
      </c>
      <c r="E100" s="142">
        <f t="shared" si="40"/>
        <v>0</v>
      </c>
      <c r="F100" s="142">
        <f t="shared" si="40"/>
        <v>-2428869</v>
      </c>
      <c r="G100" s="142">
        <f t="shared" si="40"/>
        <v>0</v>
      </c>
      <c r="H100" s="142">
        <f t="shared" si="40"/>
        <v>-2428869</v>
      </c>
      <c r="I100" s="142">
        <f t="shared" si="40"/>
        <v>-14943</v>
      </c>
    </row>
  </sheetData>
  <mergeCells count="5">
    <mergeCell ref="A90:A99"/>
    <mergeCell ref="A67:A87"/>
    <mergeCell ref="A3:A24"/>
    <mergeCell ref="A26:A40"/>
    <mergeCell ref="A42:A65"/>
  </mergeCells>
  <pageMargins left="0.75" right="0.75" top="1" bottom="0.75" header="0.5" footer="0.5"/>
  <pageSetup scale="52" orientation="portrait" r:id="rId1"/>
  <headerFooter>
    <oddHeader>&amp;L&amp;"Arial,Bold"&amp;10PacifiCorp 
Washington General Rate Case
Twelve Months Ending December 31, 2025</oddHeader>
    <oddFooter>&amp;L&amp;"Arial,Bold"&amp;10RESULTS SUMMARY ~ SCHEDULE M&amp;R&amp;"Arial,Bold"&amp;10Page &amp;P of &amp;N</oddFooter>
  </headerFooter>
  <ignoredErrors>
    <ignoredError sqref="G25 G88:G99 G35 G41:G66 G12 G3:G11 G13:G24 G76 G67:G75 G77:G8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31"/>
  <sheetViews>
    <sheetView zoomScale="80" zoomScaleNormal="80" zoomScaleSheetLayoutView="70" workbookViewId="0">
      <pane xSplit="5" ySplit="3" topLeftCell="H4" activePane="bottomRight" state="frozen"/>
      <selection pane="topRight" activeCell="F1" sqref="F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1.7109375" style="29" bestFit="1" customWidth="1"/>
    <col min="2" max="2" width="15.7109375" style="32" customWidth="1"/>
    <col min="3" max="3" width="15.7109375" style="34" customWidth="1"/>
    <col min="4" max="4" width="19.140625" style="69" bestFit="1" customWidth="1"/>
    <col min="5" max="5" width="15.7109375" style="29" customWidth="1"/>
    <col min="6" max="6" width="20.7109375" style="33" customWidth="1"/>
    <col min="7" max="7" width="18.85546875" style="33" customWidth="1"/>
    <col min="8" max="8" width="20.7109375" style="33" customWidth="1"/>
    <col min="9" max="9" width="20.140625" style="70" bestFit="1" customWidth="1"/>
    <col min="10" max="10" width="20.7109375" style="33" customWidth="1"/>
    <col min="11" max="12" width="20.7109375" style="29" customWidth="1"/>
    <col min="13" max="13" width="25" style="29" customWidth="1"/>
    <col min="14" max="16" width="20.7109375" style="29" customWidth="1"/>
    <col min="17" max="16384" width="9.140625" style="29"/>
  </cols>
  <sheetData>
    <row r="1" spans="1:16">
      <c r="A1" s="83" t="s">
        <v>0</v>
      </c>
      <c r="B1" s="84" t="s">
        <v>51</v>
      </c>
      <c r="C1" s="85"/>
      <c r="D1" s="86" t="s">
        <v>239</v>
      </c>
      <c r="E1" s="87" t="s">
        <v>1</v>
      </c>
      <c r="F1" s="88" t="s">
        <v>2</v>
      </c>
      <c r="G1" s="44"/>
      <c r="H1" s="44"/>
      <c r="I1" s="44"/>
      <c r="J1" s="89"/>
      <c r="K1" s="88" t="s">
        <v>271</v>
      </c>
      <c r="L1" s="90"/>
      <c r="M1" s="44"/>
      <c r="N1" s="44"/>
      <c r="O1" s="89"/>
      <c r="P1" s="99" t="s">
        <v>54</v>
      </c>
    </row>
    <row r="2" spans="1:16">
      <c r="A2" s="91" t="s">
        <v>3</v>
      </c>
      <c r="B2" s="92" t="s">
        <v>4</v>
      </c>
      <c r="C2" s="93" t="s">
        <v>52</v>
      </c>
      <c r="D2" s="94" t="s">
        <v>5</v>
      </c>
      <c r="E2" s="95" t="s">
        <v>273</v>
      </c>
      <c r="F2" s="96" t="s">
        <v>607</v>
      </c>
      <c r="G2" s="96" t="s">
        <v>279</v>
      </c>
      <c r="H2" s="96" t="s">
        <v>439</v>
      </c>
      <c r="I2" s="96" t="s">
        <v>239</v>
      </c>
      <c r="J2" s="96" t="s">
        <v>608</v>
      </c>
      <c r="K2" s="96" t="s">
        <v>564</v>
      </c>
      <c r="L2" s="81" t="s">
        <v>55</v>
      </c>
      <c r="M2" s="96" t="s">
        <v>616</v>
      </c>
      <c r="N2" s="96" t="s">
        <v>617</v>
      </c>
      <c r="O2" s="96" t="s">
        <v>54</v>
      </c>
      <c r="P2" s="79" t="s">
        <v>57</v>
      </c>
    </row>
    <row r="3" spans="1:16">
      <c r="A3" s="389" t="s">
        <v>50</v>
      </c>
      <c r="B3" s="100"/>
      <c r="C3" s="101"/>
      <c r="D3" s="102"/>
      <c r="E3" s="103"/>
      <c r="F3" s="341">
        <v>651154909.81999993</v>
      </c>
      <c r="G3" s="104"/>
      <c r="H3" s="345">
        <f>+F3</f>
        <v>651154909.81999993</v>
      </c>
      <c r="I3" s="104"/>
      <c r="J3" s="39">
        <f>+H3</f>
        <v>651154909.81999993</v>
      </c>
      <c r="K3" s="105"/>
      <c r="L3" s="103"/>
      <c r="M3" s="480">
        <v>50139718.846903883</v>
      </c>
      <c r="N3" s="480">
        <v>-8746221.7695326954</v>
      </c>
      <c r="O3" s="39">
        <f>SUM(M3:N3)</f>
        <v>41393497.077371188</v>
      </c>
      <c r="P3" s="39">
        <f>+O3+26597105</f>
        <v>67990602.07737118</v>
      </c>
    </row>
    <row r="4" spans="1:16">
      <c r="A4" s="26" t="s">
        <v>320</v>
      </c>
      <c r="B4" s="294" t="s">
        <v>8</v>
      </c>
      <c r="C4" s="256">
        <v>105.127</v>
      </c>
      <c r="D4" s="27" t="s">
        <v>8</v>
      </c>
      <c r="E4" s="27" t="s">
        <v>9</v>
      </c>
      <c r="F4" s="28">
        <v>107498.74296208158</v>
      </c>
      <c r="G4" s="28">
        <v>0</v>
      </c>
      <c r="H4" s="283">
        <f t="shared" ref="H4:H10" si="0">IF(E4="U",F4,0)</f>
        <v>107498.74296208158</v>
      </c>
      <c r="I4" s="28">
        <v>0</v>
      </c>
      <c r="J4" s="28">
        <f>SUM(H4:I4)</f>
        <v>107498.74296208158</v>
      </c>
      <c r="K4" s="27" t="s">
        <v>11</v>
      </c>
      <c r="L4" s="254">
        <f>SUMIF('Allocation Factors'!$B$3:$B$88,'Current Income Tax Expense'!K4,'Allocation Factors'!$P$3:$P$88)</f>
        <v>6.946105534858768E-2</v>
      </c>
      <c r="M4" s="28">
        <f>ROUND(H4*L4,0)</f>
        <v>7467</v>
      </c>
      <c r="N4" s="28">
        <f t="shared" ref="N4:N10" si="1">ROUND(I4*L4,0)</f>
        <v>0</v>
      </c>
      <c r="O4" s="28">
        <f t="shared" ref="O4:O6" si="2">SUM(M4:N4)</f>
        <v>7467</v>
      </c>
      <c r="P4" s="28">
        <f t="shared" ref="P4:P6" si="3">O4</f>
        <v>7467</v>
      </c>
    </row>
    <row r="5" spans="1:16">
      <c r="A5" s="26" t="s">
        <v>321</v>
      </c>
      <c r="B5" s="27" t="s">
        <v>8</v>
      </c>
      <c r="C5" s="256">
        <v>130.1</v>
      </c>
      <c r="D5" s="27" t="s">
        <v>8</v>
      </c>
      <c r="E5" s="27" t="s">
        <v>9</v>
      </c>
      <c r="F5" s="28">
        <v>731999.86809034587</v>
      </c>
      <c r="G5" s="28">
        <v>0</v>
      </c>
      <c r="H5" s="283">
        <f t="shared" si="0"/>
        <v>731999.86809034587</v>
      </c>
      <c r="I5" s="28">
        <v>0</v>
      </c>
      <c r="J5" s="28">
        <f>SUM(H5:I5)</f>
        <v>731999.86809034587</v>
      </c>
      <c r="K5" s="27" t="s">
        <v>10</v>
      </c>
      <c r="L5" s="254">
        <f>SUMIF('Allocation Factors'!$B$3:$B$88,'Current Income Tax Expense'!K5,'Allocation Factors'!$P$3:$P$88)</f>
        <v>7.0845810240555085E-2</v>
      </c>
      <c r="M5" s="28">
        <f>ROUND(H5*L5,0)</f>
        <v>51859</v>
      </c>
      <c r="N5" s="28">
        <f t="shared" si="1"/>
        <v>0</v>
      </c>
      <c r="O5" s="28">
        <f t="shared" si="2"/>
        <v>51859</v>
      </c>
      <c r="P5" s="28">
        <f t="shared" si="3"/>
        <v>51859</v>
      </c>
    </row>
    <row r="6" spans="1:16">
      <c r="A6" s="26" t="s">
        <v>12</v>
      </c>
      <c r="B6" s="27" t="s">
        <v>8</v>
      </c>
      <c r="C6" s="256">
        <v>130.4</v>
      </c>
      <c r="D6" s="27" t="s">
        <v>8</v>
      </c>
      <c r="E6" s="27" t="s">
        <v>9</v>
      </c>
      <c r="F6" s="28">
        <v>55.300765778621098</v>
      </c>
      <c r="G6" s="28">
        <v>0</v>
      </c>
      <c r="H6" s="283">
        <f t="shared" si="0"/>
        <v>55.300765778621098</v>
      </c>
      <c r="I6" s="28">
        <v>0</v>
      </c>
      <c r="J6" s="28">
        <f t="shared" ref="J6:J10" si="4">SUM(H6:I6)</f>
        <v>55.300765778621098</v>
      </c>
      <c r="K6" s="27" t="s">
        <v>135</v>
      </c>
      <c r="L6" s="254">
        <f>SUMIF('Allocation Factors'!$B$3:$B$88,'Current Income Tax Expense'!K6,'Allocation Factors'!$P$3:$P$88)</f>
        <v>0.22613352113854845</v>
      </c>
      <c r="M6" s="28">
        <f t="shared" ref="M6:M13" si="5">ROUND(H6*L6,0)</f>
        <v>13</v>
      </c>
      <c r="N6" s="28">
        <f t="shared" si="1"/>
        <v>0</v>
      </c>
      <c r="O6" s="28">
        <f t="shared" si="2"/>
        <v>13</v>
      </c>
      <c r="P6" s="28">
        <f t="shared" si="3"/>
        <v>13</v>
      </c>
    </row>
    <row r="7" spans="1:16">
      <c r="A7" s="26" t="s">
        <v>308</v>
      </c>
      <c r="B7" s="27" t="s">
        <v>8</v>
      </c>
      <c r="C7" s="256">
        <v>130.75</v>
      </c>
      <c r="D7" s="27" t="s">
        <v>8</v>
      </c>
      <c r="E7" s="27" t="s">
        <v>9</v>
      </c>
      <c r="F7" s="28">
        <v>161999.7229862989</v>
      </c>
      <c r="G7" s="28">
        <v>0</v>
      </c>
      <c r="H7" s="283">
        <f t="shared" si="0"/>
        <v>161999.7229862989</v>
      </c>
      <c r="I7" s="28">
        <v>0</v>
      </c>
      <c r="J7" s="28">
        <f t="shared" si="4"/>
        <v>161999.7229862989</v>
      </c>
      <c r="K7" s="27" t="s">
        <v>10</v>
      </c>
      <c r="L7" s="254">
        <f>SUMIF('Allocation Factors'!$B$3:$B$88,'Current Income Tax Expense'!K7,'Allocation Factors'!$P$3:$P$88)</f>
        <v>7.0845810240555085E-2</v>
      </c>
      <c r="M7" s="28">
        <f t="shared" si="5"/>
        <v>11477</v>
      </c>
      <c r="N7" s="28">
        <f t="shared" si="1"/>
        <v>0</v>
      </c>
      <c r="O7" s="28">
        <f t="shared" ref="O7:O10" si="6">SUM(M7:N7)</f>
        <v>11477</v>
      </c>
      <c r="P7" s="28">
        <f t="shared" ref="P7:P10" si="7">O7</f>
        <v>11477</v>
      </c>
    </row>
    <row r="8" spans="1:16">
      <c r="A8" s="26" t="s">
        <v>313</v>
      </c>
      <c r="B8" s="27" t="s">
        <v>8</v>
      </c>
      <c r="C8" s="256">
        <v>130.755</v>
      </c>
      <c r="D8" s="27" t="s">
        <v>8</v>
      </c>
      <c r="E8" s="27" t="s">
        <v>9</v>
      </c>
      <c r="F8" s="28">
        <v>328999.51211649715</v>
      </c>
      <c r="G8" s="28">
        <v>0</v>
      </c>
      <c r="H8" s="283">
        <f t="shared" si="0"/>
        <v>328999.51211649715</v>
      </c>
      <c r="I8" s="28">
        <v>0</v>
      </c>
      <c r="J8" s="28">
        <f t="shared" si="4"/>
        <v>328999.51211649715</v>
      </c>
      <c r="K8" s="27" t="s">
        <v>10</v>
      </c>
      <c r="L8" s="254">
        <f>SUMIF('Allocation Factors'!$B$3:$B$88,'Current Income Tax Expense'!K8,'Allocation Factors'!$P$3:$P$88)</f>
        <v>7.0845810240555085E-2</v>
      </c>
      <c r="M8" s="28">
        <f t="shared" si="5"/>
        <v>23308</v>
      </c>
      <c r="N8" s="28">
        <f t="shared" si="1"/>
        <v>0</v>
      </c>
      <c r="O8" s="28">
        <f t="shared" si="6"/>
        <v>23308</v>
      </c>
      <c r="P8" s="28">
        <f t="shared" si="7"/>
        <v>23308</v>
      </c>
    </row>
    <row r="9" spans="1:16">
      <c r="A9" s="26" t="s">
        <v>568</v>
      </c>
      <c r="B9" s="27" t="s">
        <v>8</v>
      </c>
      <c r="C9" s="256">
        <v>610.10599999999999</v>
      </c>
      <c r="D9" s="27" t="s">
        <v>8</v>
      </c>
      <c r="E9" s="27" t="s">
        <v>9</v>
      </c>
      <c r="F9" s="28">
        <v>19999.929253526778</v>
      </c>
      <c r="G9" s="28">
        <v>0</v>
      </c>
      <c r="H9" s="283">
        <f t="shared" si="0"/>
        <v>19999.929253526778</v>
      </c>
      <c r="I9" s="28">
        <v>0</v>
      </c>
      <c r="J9" s="28">
        <f t="shared" si="4"/>
        <v>19999.929253526778</v>
      </c>
      <c r="K9" s="27" t="s">
        <v>135</v>
      </c>
      <c r="L9" s="254">
        <f>SUMIF('Allocation Factors'!$B$3:$B$88,'Current Income Tax Expense'!K9,'Allocation Factors'!$P$3:$P$88)</f>
        <v>0.22613352113854845</v>
      </c>
      <c r="M9" s="28">
        <f t="shared" si="5"/>
        <v>4523</v>
      </c>
      <c r="N9" s="28">
        <f t="shared" si="1"/>
        <v>0</v>
      </c>
      <c r="O9" s="28">
        <f t="shared" si="6"/>
        <v>4523</v>
      </c>
      <c r="P9" s="28">
        <f t="shared" si="7"/>
        <v>4523</v>
      </c>
    </row>
    <row r="10" spans="1:16">
      <c r="A10" s="26" t="s">
        <v>569</v>
      </c>
      <c r="B10" s="27" t="s">
        <v>8</v>
      </c>
      <c r="C10" s="256">
        <v>610.10699999999997</v>
      </c>
      <c r="D10" s="27" t="s">
        <v>8</v>
      </c>
      <c r="E10" s="27" t="s">
        <v>9</v>
      </c>
      <c r="F10" s="28">
        <v>23623</v>
      </c>
      <c r="G10" s="28">
        <v>0</v>
      </c>
      <c r="H10" s="283">
        <f t="shared" si="0"/>
        <v>23623</v>
      </c>
      <c r="I10" s="28">
        <v>0</v>
      </c>
      <c r="J10" s="28">
        <f t="shared" si="4"/>
        <v>23623</v>
      </c>
      <c r="K10" s="27" t="s">
        <v>10</v>
      </c>
      <c r="L10" s="254">
        <f>SUMIF('Allocation Factors'!$B$3:$B$88,'Current Income Tax Expense'!K10,'Allocation Factors'!$P$3:$P$88)</f>
        <v>7.0845810240555085E-2</v>
      </c>
      <c r="M10" s="28">
        <f t="shared" si="5"/>
        <v>1674</v>
      </c>
      <c r="N10" s="28">
        <f t="shared" si="1"/>
        <v>0</v>
      </c>
      <c r="O10" s="28">
        <f t="shared" si="6"/>
        <v>1674</v>
      </c>
      <c r="P10" s="28">
        <f t="shared" si="7"/>
        <v>1674</v>
      </c>
    </row>
    <row r="11" spans="1:16" s="2" customFormat="1">
      <c r="A11" s="390" t="s">
        <v>249</v>
      </c>
      <c r="B11" s="36"/>
      <c r="C11" s="68"/>
      <c r="D11" s="68"/>
      <c r="E11" s="37"/>
      <c r="F11" s="25">
        <f>SUBTOTAL(9,F4:F10)</f>
        <v>1374176.0761745288</v>
      </c>
      <c r="G11" s="25">
        <f>SUBTOTAL(9,G4:G10)</f>
        <v>0</v>
      </c>
      <c r="H11" s="25">
        <f>SUBTOTAL(9,H4:H10)</f>
        <v>1374176.0761745288</v>
      </c>
      <c r="I11" s="25">
        <f>SUBTOTAL(9,I4:I10)</f>
        <v>0</v>
      </c>
      <c r="J11" s="25">
        <f>SUBTOTAL(9,J4:J10)</f>
        <v>1374176.0761745288</v>
      </c>
      <c r="K11" s="67"/>
      <c r="L11" s="38"/>
      <c r="M11" s="25">
        <f>SUBTOTAL(9,M4:M10)</f>
        <v>100321</v>
      </c>
      <c r="N11" s="25">
        <f>SUBTOTAL(9,N4:N10)</f>
        <v>0</v>
      </c>
      <c r="O11" s="25">
        <f>SUBTOTAL(9,O4:O10)</f>
        <v>100321</v>
      </c>
      <c r="P11" s="25">
        <f>SUBTOTAL(9,P4:P10)</f>
        <v>100321</v>
      </c>
    </row>
    <row r="12" spans="1:16">
      <c r="A12" s="286" t="s">
        <v>570</v>
      </c>
      <c r="B12" s="27" t="s">
        <v>8</v>
      </c>
      <c r="C12" s="328" t="s">
        <v>452</v>
      </c>
      <c r="D12" s="27">
        <v>15.5</v>
      </c>
      <c r="E12" s="27" t="s">
        <v>9</v>
      </c>
      <c r="F12" s="28">
        <v>-545864.79535605223</v>
      </c>
      <c r="G12" s="28">
        <v>0</v>
      </c>
      <c r="H12" s="283">
        <f t="shared" ref="H12:H13" si="8">IF(E12="U",F12,0)</f>
        <v>-545864.79535605223</v>
      </c>
      <c r="I12" s="28">
        <v>-58030</v>
      </c>
      <c r="J12" s="28">
        <f>SUM(H12:I12)</f>
        <v>-603894.79535605223</v>
      </c>
      <c r="K12" s="27" t="s">
        <v>84</v>
      </c>
      <c r="L12" s="254">
        <f>SUMIF('Allocation Factors'!$B$3:$B$88,'Current Income Tax Expense'!K12,'Allocation Factors'!$P$3:$P$88)</f>
        <v>0</v>
      </c>
      <c r="M12" s="28">
        <f t="shared" si="5"/>
        <v>0</v>
      </c>
      <c r="N12" s="28">
        <f t="shared" ref="N12" si="9">ROUND(I12*L12,0)</f>
        <v>0</v>
      </c>
      <c r="O12" s="28">
        <f t="shared" ref="O12" si="10">SUM(M12:N12)</f>
        <v>0</v>
      </c>
      <c r="P12" s="28">
        <f t="shared" ref="P12" si="11">O12</f>
        <v>0</v>
      </c>
    </row>
    <row r="13" spans="1:16">
      <c r="A13" s="26" t="s">
        <v>322</v>
      </c>
      <c r="B13" s="27" t="s">
        <v>8</v>
      </c>
      <c r="C13" s="256">
        <v>120.1</v>
      </c>
      <c r="D13" s="27" t="s">
        <v>8</v>
      </c>
      <c r="E13" s="27" t="s">
        <v>9</v>
      </c>
      <c r="F13" s="28">
        <v>-107934.92239243274</v>
      </c>
      <c r="G13" s="28">
        <v>0</v>
      </c>
      <c r="H13" s="283">
        <f t="shared" si="8"/>
        <v>-107934.92239243274</v>
      </c>
      <c r="I13" s="28">
        <v>0</v>
      </c>
      <c r="J13" s="28">
        <f t="shared" ref="J13" si="12">SUM(H13:I13)</f>
        <v>-107934.92239243274</v>
      </c>
      <c r="K13" s="27" t="s">
        <v>15</v>
      </c>
      <c r="L13" s="254">
        <f>SUMIF('Allocation Factors'!$B$3:$B$88,'Current Income Tax Expense'!K13,'Allocation Factors'!$P$3:$P$88)</f>
        <v>6.8841450639549967E-2</v>
      </c>
      <c r="M13" s="28">
        <f t="shared" si="5"/>
        <v>-7430</v>
      </c>
      <c r="N13" s="28">
        <f t="shared" ref="N13" si="13">ROUND(I13*L13,0)</f>
        <v>0</v>
      </c>
      <c r="O13" s="28">
        <f t="shared" ref="O13" si="14">SUM(M13:N13)</f>
        <v>-7430</v>
      </c>
      <c r="P13" s="28">
        <f t="shared" ref="P13" si="15">O13</f>
        <v>-7430</v>
      </c>
    </row>
    <row r="14" spans="1:16" s="2" customFormat="1">
      <c r="A14" s="390" t="s">
        <v>250</v>
      </c>
      <c r="B14" s="270"/>
      <c r="C14" s="273"/>
      <c r="D14" s="273"/>
      <c r="E14" s="295"/>
      <c r="F14" s="25">
        <f>SUBTOTAL(9,F12:F13)</f>
        <v>-653799.71774848492</v>
      </c>
      <c r="G14" s="25">
        <f>SUBTOTAL(9,G12:G13)</f>
        <v>0</v>
      </c>
      <c r="H14" s="25">
        <f>SUBTOTAL(9,H12:H13)</f>
        <v>-653799.71774848492</v>
      </c>
      <c r="I14" s="25">
        <f>SUBTOTAL(9,I12:I13)</f>
        <v>-58030</v>
      </c>
      <c r="J14" s="25">
        <f>SUBTOTAL(9,J12:J13)</f>
        <v>-711829.71774848492</v>
      </c>
      <c r="K14" s="236"/>
      <c r="L14" s="269"/>
      <c r="M14" s="25">
        <f>SUBTOTAL(9,M12:M13)</f>
        <v>-7430</v>
      </c>
      <c r="N14" s="25">
        <f>SUBTOTAL(9,N12:N13)</f>
        <v>0</v>
      </c>
      <c r="O14" s="25">
        <f>SUBTOTAL(9,O12:O13)</f>
        <v>-7430</v>
      </c>
      <c r="P14" s="25">
        <f>SUBTOTAL(9,P12:P13)</f>
        <v>-7430</v>
      </c>
    </row>
    <row r="15" spans="1:16" s="2" customFormat="1">
      <c r="A15" s="390" t="s">
        <v>251</v>
      </c>
      <c r="B15" s="270"/>
      <c r="C15" s="273"/>
      <c r="D15" s="273"/>
      <c r="E15" s="295"/>
      <c r="F15" s="25">
        <f>SUBTOTAL(9,F4:F14)</f>
        <v>720376.35842604388</v>
      </c>
      <c r="G15" s="25">
        <f>SUBTOTAL(9,G4:G14)</f>
        <v>0</v>
      </c>
      <c r="H15" s="25">
        <f>SUBTOTAL(9,H4:H14)</f>
        <v>720376.35842604388</v>
      </c>
      <c r="I15" s="25">
        <f>SUBTOTAL(9,I4:I14)</f>
        <v>-58030</v>
      </c>
      <c r="J15" s="25">
        <f>SUBTOTAL(9,J4:J14)</f>
        <v>662346.35842604388</v>
      </c>
      <c r="K15" s="236"/>
      <c r="L15" s="269"/>
      <c r="M15" s="25">
        <f>SUBTOTAL(9,M4:M14)</f>
        <v>92891</v>
      </c>
      <c r="N15" s="25">
        <f>SUBTOTAL(9,N4:N14)</f>
        <v>0</v>
      </c>
      <c r="O15" s="25">
        <f>SUBTOTAL(9,O4:O14)</f>
        <v>92891</v>
      </c>
      <c r="P15" s="25">
        <f>SUBTOTAL(9,P4:P14)</f>
        <v>92891</v>
      </c>
    </row>
    <row r="16" spans="1:16">
      <c r="A16" s="275" t="s">
        <v>323</v>
      </c>
      <c r="B16" s="251">
        <v>287605</v>
      </c>
      <c r="C16" s="276">
        <v>105.1</v>
      </c>
      <c r="D16" s="258" t="s">
        <v>459</v>
      </c>
      <c r="E16" s="251" t="s">
        <v>9</v>
      </c>
      <c r="F16" s="28">
        <v>79053.449431343935</v>
      </c>
      <c r="G16" s="252">
        <v>0</v>
      </c>
      <c r="H16" s="283">
        <f t="shared" ref="H16:H33" si="16">IF(E16="U",F16,0)</f>
        <v>79053.449431343935</v>
      </c>
      <c r="I16" s="252">
        <f>SCHMAT!E10</f>
        <v>-485852</v>
      </c>
      <c r="J16" s="28">
        <f>SUM(H16:I16)</f>
        <v>-406798.55056865606</v>
      </c>
      <c r="K16" s="251" t="s">
        <v>10</v>
      </c>
      <c r="L16" s="254">
        <f>SUMIF('Allocation Factors'!$B$3:$B$88,'Current Income Tax Expense'!K16,'Allocation Factors'!$P$3:$P$88)</f>
        <v>7.0845810240555085E-2</v>
      </c>
      <c r="M16" s="28">
        <f t="shared" ref="M16:M68" si="17">ROUND(H16*L16,0)</f>
        <v>5601</v>
      </c>
      <c r="N16" s="252">
        <f t="shared" ref="N16:N44" si="18">ROUND(I16*L16,0)</f>
        <v>-34421</v>
      </c>
      <c r="O16" s="252">
        <f t="shared" ref="O16:O44" si="19">SUM(M16:N16)</f>
        <v>-28820</v>
      </c>
      <c r="P16" s="252">
        <f t="shared" ref="P16:P47" si="20">O16</f>
        <v>-28820</v>
      </c>
    </row>
    <row r="17" spans="1:16">
      <c r="A17" s="26" t="s">
        <v>17</v>
      </c>
      <c r="B17" s="27">
        <v>287605</v>
      </c>
      <c r="C17" s="256">
        <v>105.12</v>
      </c>
      <c r="D17" s="258" t="s">
        <v>459</v>
      </c>
      <c r="E17" s="27" t="s">
        <v>9</v>
      </c>
      <c r="F17" s="28">
        <v>1059882091.7</v>
      </c>
      <c r="G17" s="28">
        <v>0</v>
      </c>
      <c r="H17" s="283">
        <f t="shared" si="16"/>
        <v>1059882091.7</v>
      </c>
      <c r="I17" s="28">
        <f>SCHMAT!E14</f>
        <v>123857148</v>
      </c>
      <c r="J17" s="28">
        <f>SUM(H17:I17)</f>
        <v>1183739239.7</v>
      </c>
      <c r="K17" s="27" t="s">
        <v>11</v>
      </c>
      <c r="L17" s="254">
        <f>SUMIF('Allocation Factors'!$B$3:$B$88,'Current Income Tax Expense'!K17,'Allocation Factors'!$P$3:$P$88)</f>
        <v>6.946105534858768E-2</v>
      </c>
      <c r="M17" s="28">
        <f t="shared" si="17"/>
        <v>73620529</v>
      </c>
      <c r="N17" s="28">
        <f t="shared" si="18"/>
        <v>8603248</v>
      </c>
      <c r="O17" s="28">
        <f t="shared" si="19"/>
        <v>82223777</v>
      </c>
      <c r="P17" s="28">
        <f t="shared" si="20"/>
        <v>82223777</v>
      </c>
    </row>
    <row r="18" spans="1:16">
      <c r="A18" s="26" t="s">
        <v>223</v>
      </c>
      <c r="B18" s="27">
        <v>287726</v>
      </c>
      <c r="C18" s="256">
        <v>105.121</v>
      </c>
      <c r="D18" s="27" t="s">
        <v>8</v>
      </c>
      <c r="E18" s="27" t="s">
        <v>9</v>
      </c>
      <c r="F18" s="28">
        <v>15648059</v>
      </c>
      <c r="G18" s="28">
        <v>0</v>
      </c>
      <c r="H18" s="283">
        <f t="shared" si="16"/>
        <v>15648059</v>
      </c>
      <c r="I18" s="28">
        <v>0</v>
      </c>
      <c r="J18" s="28">
        <f t="shared" ref="J18:J81" si="21">SUM(H18:I18)</f>
        <v>15648059</v>
      </c>
      <c r="K18" s="258" t="s">
        <v>135</v>
      </c>
      <c r="L18" s="254">
        <f>SUMIF('Allocation Factors'!$B$3:$B$88,'Current Income Tax Expense'!K18,'Allocation Factors'!$P$3:$P$88)</f>
        <v>0.22613352113854845</v>
      </c>
      <c r="M18" s="28">
        <f t="shared" si="17"/>
        <v>3538551</v>
      </c>
      <c r="N18" s="28">
        <f t="shared" si="18"/>
        <v>0</v>
      </c>
      <c r="O18" s="28">
        <f t="shared" si="19"/>
        <v>3538551</v>
      </c>
      <c r="P18" s="28">
        <f t="shared" si="20"/>
        <v>3538551</v>
      </c>
    </row>
    <row r="19" spans="1:16">
      <c r="A19" s="26" t="s">
        <v>224</v>
      </c>
      <c r="B19" s="27">
        <v>287605</v>
      </c>
      <c r="C19" s="256">
        <v>105.13</v>
      </c>
      <c r="D19" s="258" t="s">
        <v>459</v>
      </c>
      <c r="E19" s="27" t="s">
        <v>9</v>
      </c>
      <c r="F19" s="28">
        <v>85818360.5</v>
      </c>
      <c r="G19" s="28">
        <v>0</v>
      </c>
      <c r="H19" s="283">
        <f t="shared" si="16"/>
        <v>85818360.5</v>
      </c>
      <c r="I19" s="28">
        <f>SCHMAT!E7</f>
        <v>-16207636</v>
      </c>
      <c r="J19" s="28">
        <f t="shared" si="21"/>
        <v>69610724.5</v>
      </c>
      <c r="K19" s="27" t="s">
        <v>19</v>
      </c>
      <c r="L19" s="254">
        <f>SUMIF('Allocation Factors'!$B$3:$B$88,'Current Income Tax Expense'!K19,'Allocation Factors'!$P$3:$P$88)</f>
        <v>6.264027551852748E-2</v>
      </c>
      <c r="M19" s="28">
        <f t="shared" si="17"/>
        <v>5375686</v>
      </c>
      <c r="N19" s="28">
        <f t="shared" si="18"/>
        <v>-1015251</v>
      </c>
      <c r="O19" s="28">
        <f t="shared" si="19"/>
        <v>4360435</v>
      </c>
      <c r="P19" s="28">
        <f t="shared" si="20"/>
        <v>4360435</v>
      </c>
    </row>
    <row r="20" spans="1:16">
      <c r="A20" s="26" t="s">
        <v>225</v>
      </c>
      <c r="B20" s="27">
        <v>287605</v>
      </c>
      <c r="C20" s="256">
        <v>105.142</v>
      </c>
      <c r="D20" s="258" t="s">
        <v>459</v>
      </c>
      <c r="E20" s="27" t="s">
        <v>9</v>
      </c>
      <c r="F20" s="28">
        <v>175440859.414673</v>
      </c>
      <c r="G20" s="28">
        <v>0</v>
      </c>
      <c r="H20" s="283">
        <f t="shared" si="16"/>
        <v>175440859.414673</v>
      </c>
      <c r="I20" s="28">
        <f>SCHMAT!E11</f>
        <v>37819649</v>
      </c>
      <c r="J20" s="28">
        <f t="shared" si="21"/>
        <v>213260508.414673</v>
      </c>
      <c r="K20" s="27" t="s">
        <v>15</v>
      </c>
      <c r="L20" s="254">
        <f>SUMIF('Allocation Factors'!$B$3:$B$88,'Current Income Tax Expense'!K20,'Allocation Factors'!$P$3:$P$88)</f>
        <v>6.8841450639549967E-2</v>
      </c>
      <c r="M20" s="28">
        <f t="shared" si="17"/>
        <v>12077603</v>
      </c>
      <c r="N20" s="28">
        <f t="shared" si="18"/>
        <v>2603559</v>
      </c>
      <c r="O20" s="28">
        <f t="shared" si="19"/>
        <v>14681162</v>
      </c>
      <c r="P20" s="28">
        <f t="shared" si="20"/>
        <v>14681162</v>
      </c>
    </row>
    <row r="21" spans="1:16">
      <c r="A21" s="80" t="s">
        <v>324</v>
      </c>
      <c r="B21" s="27">
        <v>287708</v>
      </c>
      <c r="C21" s="256">
        <v>210.2</v>
      </c>
      <c r="D21" s="27" t="s">
        <v>8</v>
      </c>
      <c r="E21" s="27" t="s">
        <v>9</v>
      </c>
      <c r="F21" s="28">
        <v>-2297298.5099999998</v>
      </c>
      <c r="G21" s="28">
        <v>0</v>
      </c>
      <c r="H21" s="283">
        <f t="shared" si="16"/>
        <v>-2297298.5099999998</v>
      </c>
      <c r="I21" s="28">
        <v>0</v>
      </c>
      <c r="J21" s="28">
        <f t="shared" si="21"/>
        <v>-2297298.5099999998</v>
      </c>
      <c r="K21" s="258" t="s">
        <v>34</v>
      </c>
      <c r="L21" s="254">
        <f>SUMIF('Allocation Factors'!$B$3:$B$88,'Current Income Tax Expense'!K21,'Allocation Factors'!$P$3:$P$88)</f>
        <v>7.0845810240555071E-2</v>
      </c>
      <c r="M21" s="28">
        <f t="shared" ref="M21:M34" si="22">ROUND(H21*L21,0)</f>
        <v>-162754</v>
      </c>
      <c r="N21" s="28">
        <f t="shared" ref="N21:N34" si="23">ROUND(I21*L21,0)</f>
        <v>0</v>
      </c>
      <c r="O21" s="28">
        <f t="shared" ref="O21:O34" si="24">SUM(M21:N21)</f>
        <v>-162754</v>
      </c>
      <c r="P21" s="28">
        <f t="shared" ref="P21:P34" si="25">O21</f>
        <v>-162754</v>
      </c>
    </row>
    <row r="22" spans="1:16">
      <c r="A22" s="26" t="s">
        <v>325</v>
      </c>
      <c r="B22" s="27">
        <v>287340</v>
      </c>
      <c r="C22" s="256">
        <v>220.1</v>
      </c>
      <c r="D22" s="27" t="s">
        <v>8</v>
      </c>
      <c r="E22" s="27" t="s">
        <v>9</v>
      </c>
      <c r="F22" s="28">
        <v>941978.31999999983</v>
      </c>
      <c r="G22" s="28">
        <v>0</v>
      </c>
      <c r="H22" s="283">
        <f t="shared" si="16"/>
        <v>941978.31999999983</v>
      </c>
      <c r="I22" s="28">
        <v>0</v>
      </c>
      <c r="J22" s="28">
        <f t="shared" si="21"/>
        <v>941978.31999999983</v>
      </c>
      <c r="K22" s="258" t="s">
        <v>38</v>
      </c>
      <c r="L22" s="254">
        <f>SUMIF('Allocation Factors'!$B$3:$B$88,'Current Income Tax Expense'!K22,'Allocation Factors'!$P$3:$P$88)</f>
        <v>0.13627237107686591</v>
      </c>
      <c r="M22" s="28">
        <f t="shared" si="22"/>
        <v>128366</v>
      </c>
      <c r="N22" s="28">
        <f t="shared" si="23"/>
        <v>0</v>
      </c>
      <c r="O22" s="28">
        <f t="shared" si="24"/>
        <v>128366</v>
      </c>
      <c r="P22" s="28">
        <f t="shared" si="25"/>
        <v>128366</v>
      </c>
    </row>
    <row r="23" spans="1:16">
      <c r="A23" s="26" t="s">
        <v>571</v>
      </c>
      <c r="B23" s="27">
        <v>287738</v>
      </c>
      <c r="C23" s="256">
        <v>320.27</v>
      </c>
      <c r="D23" s="27" t="s">
        <v>8</v>
      </c>
      <c r="E23" s="258" t="s">
        <v>9</v>
      </c>
      <c r="F23" s="28">
        <v>31569028.080000043</v>
      </c>
      <c r="G23" s="28">
        <v>0</v>
      </c>
      <c r="H23" s="283">
        <f t="shared" si="16"/>
        <v>31569028.080000043</v>
      </c>
      <c r="I23" s="28">
        <v>0</v>
      </c>
      <c r="J23" s="28">
        <f t="shared" si="21"/>
        <v>31569028.080000043</v>
      </c>
      <c r="K23" s="258" t="s">
        <v>272</v>
      </c>
      <c r="L23" s="254">
        <f>SUMIF('Allocation Factors'!$B$3:$B$88,'Current Income Tax Expense'!K23,'Allocation Factors'!$P$3:$P$88)</f>
        <v>0</v>
      </c>
      <c r="M23" s="28">
        <f t="shared" si="22"/>
        <v>0</v>
      </c>
      <c r="N23" s="28">
        <f t="shared" si="23"/>
        <v>0</v>
      </c>
      <c r="O23" s="28">
        <f t="shared" si="24"/>
        <v>0</v>
      </c>
      <c r="P23" s="28">
        <f t="shared" si="25"/>
        <v>0</v>
      </c>
    </row>
    <row r="24" spans="1:16">
      <c r="A24" s="26" t="s">
        <v>572</v>
      </c>
      <c r="B24" s="27">
        <v>287739</v>
      </c>
      <c r="C24" s="256">
        <v>320.27999999999997</v>
      </c>
      <c r="D24" s="27" t="s">
        <v>8</v>
      </c>
      <c r="E24" s="258" t="s">
        <v>9</v>
      </c>
      <c r="F24" s="28">
        <v>-15565378.49</v>
      </c>
      <c r="G24" s="28">
        <v>0</v>
      </c>
      <c r="H24" s="283">
        <f t="shared" si="16"/>
        <v>-15565378.49</v>
      </c>
      <c r="I24" s="28">
        <v>0</v>
      </c>
      <c r="J24" s="28">
        <f t="shared" si="21"/>
        <v>-15565378.49</v>
      </c>
      <c r="K24" s="258" t="s">
        <v>272</v>
      </c>
      <c r="L24" s="254">
        <f>SUMIF('Allocation Factors'!$B$3:$B$88,'Current Income Tax Expense'!K24,'Allocation Factors'!$P$3:$P$88)</f>
        <v>0</v>
      </c>
      <c r="M24" s="28">
        <f t="shared" si="22"/>
        <v>0</v>
      </c>
      <c r="N24" s="28">
        <f t="shared" si="23"/>
        <v>0</v>
      </c>
      <c r="O24" s="28">
        <f t="shared" si="24"/>
        <v>0</v>
      </c>
      <c r="P24" s="28">
        <f t="shared" si="25"/>
        <v>0</v>
      </c>
    </row>
    <row r="25" spans="1:16">
      <c r="A25" s="80" t="s">
        <v>326</v>
      </c>
      <c r="B25" s="27">
        <v>287939</v>
      </c>
      <c r="C25" s="256">
        <v>415.11500000000001</v>
      </c>
      <c r="D25" s="27" t="s">
        <v>8</v>
      </c>
      <c r="E25" s="258" t="s">
        <v>9</v>
      </c>
      <c r="F25" s="28">
        <v>-6619565.379999999</v>
      </c>
      <c r="G25" s="28">
        <v>0</v>
      </c>
      <c r="H25" s="283">
        <f t="shared" si="16"/>
        <v>-6619565.379999999</v>
      </c>
      <c r="I25" s="28">
        <v>0</v>
      </c>
      <c r="J25" s="28">
        <f t="shared" si="21"/>
        <v>-6619565.379999999</v>
      </c>
      <c r="K25" s="258" t="s">
        <v>14</v>
      </c>
      <c r="L25" s="254">
        <f>SUMIF('Allocation Factors'!$B$3:$B$88,'Current Income Tax Expense'!K25,'Allocation Factors'!$P$3:$P$88)</f>
        <v>0</v>
      </c>
      <c r="M25" s="28">
        <f t="shared" si="22"/>
        <v>0</v>
      </c>
      <c r="N25" s="28">
        <f t="shared" si="23"/>
        <v>0</v>
      </c>
      <c r="O25" s="28">
        <f t="shared" si="24"/>
        <v>0</v>
      </c>
      <c r="P25" s="28">
        <f t="shared" si="25"/>
        <v>0</v>
      </c>
    </row>
    <row r="26" spans="1:16">
      <c r="A26" s="80" t="s">
        <v>545</v>
      </c>
      <c r="B26" s="27">
        <v>286935</v>
      </c>
      <c r="C26" s="256">
        <v>415.25099999999998</v>
      </c>
      <c r="D26" s="27" t="s">
        <v>8</v>
      </c>
      <c r="E26" s="258" t="s">
        <v>9</v>
      </c>
      <c r="F26" s="28">
        <v>-327729.15000000002</v>
      </c>
      <c r="G26" s="28">
        <v>0</v>
      </c>
      <c r="H26" s="283">
        <f t="shared" ref="H26" si="26">IF(E26="U",F26,0)</f>
        <v>-327729.15000000002</v>
      </c>
      <c r="I26" s="28">
        <v>0</v>
      </c>
      <c r="J26" s="28">
        <f t="shared" si="21"/>
        <v>-327729.15000000002</v>
      </c>
      <c r="K26" s="258" t="s">
        <v>14</v>
      </c>
      <c r="L26" s="254">
        <f>SUMIF('Allocation Factors'!$B$3:$B$88,'Current Income Tax Expense'!K26,'Allocation Factors'!$P$3:$P$88)</f>
        <v>0</v>
      </c>
      <c r="M26" s="28">
        <f t="shared" ref="M26" si="27">ROUND(H26*L26,0)</f>
        <v>0</v>
      </c>
      <c r="N26" s="28">
        <f t="shared" ref="N26" si="28">ROUND(I26*L26,0)</f>
        <v>0</v>
      </c>
      <c r="O26" s="28">
        <f t="shared" ref="O26" si="29">SUM(M26:N26)</f>
        <v>0</v>
      </c>
      <c r="P26" s="28">
        <f t="shared" ref="P26" si="30">O26</f>
        <v>0</v>
      </c>
    </row>
    <row r="27" spans="1:16">
      <c r="A27" s="80" t="s">
        <v>546</v>
      </c>
      <c r="B27" s="27">
        <v>286894</v>
      </c>
      <c r="C27" s="256">
        <v>415.26100000000002</v>
      </c>
      <c r="D27" s="27" t="s">
        <v>8</v>
      </c>
      <c r="E27" s="258" t="s">
        <v>9</v>
      </c>
      <c r="F27" s="28">
        <v>1352292.22</v>
      </c>
      <c r="G27" s="28">
        <v>0</v>
      </c>
      <c r="H27" s="283">
        <f t="shared" si="16"/>
        <v>1352292.22</v>
      </c>
      <c r="I27" s="28">
        <v>0</v>
      </c>
      <c r="J27" s="28">
        <f t="shared" ref="J27" si="31">SUM(H27:I27)</f>
        <v>1352292.22</v>
      </c>
      <c r="K27" s="258" t="s">
        <v>14</v>
      </c>
      <c r="L27" s="254">
        <f>SUMIF('Allocation Factors'!$B$3:$B$88,'Current Income Tax Expense'!K27,'Allocation Factors'!$P$3:$P$88)</f>
        <v>0</v>
      </c>
      <c r="M27" s="28">
        <f t="shared" ref="M27" si="32">ROUND(H27*L27,0)</f>
        <v>0</v>
      </c>
      <c r="N27" s="28">
        <f t="shared" ref="N27" si="33">ROUND(I27*L27,0)</f>
        <v>0</v>
      </c>
      <c r="O27" s="28">
        <f t="shared" ref="O27" si="34">SUM(M27:N27)</f>
        <v>0</v>
      </c>
      <c r="P27" s="28">
        <f t="shared" ref="P27" si="35">O27</f>
        <v>0</v>
      </c>
    </row>
    <row r="28" spans="1:16">
      <c r="A28" s="80" t="s">
        <v>547</v>
      </c>
      <c r="B28" s="27">
        <v>286895</v>
      </c>
      <c r="C28" s="256">
        <v>415.262</v>
      </c>
      <c r="D28" s="27" t="s">
        <v>8</v>
      </c>
      <c r="E28" s="258" t="s">
        <v>9</v>
      </c>
      <c r="F28" s="28">
        <v>-10844600.24</v>
      </c>
      <c r="G28" s="28">
        <v>0</v>
      </c>
      <c r="H28" s="283">
        <f t="shared" ref="H28:H29" si="36">IF(E28="U",F28,0)</f>
        <v>-10844600.24</v>
      </c>
      <c r="I28" s="28">
        <v>0</v>
      </c>
      <c r="J28" s="28">
        <f t="shared" ref="J28:J29" si="37">SUM(H28:I28)</f>
        <v>-10844600.24</v>
      </c>
      <c r="K28" s="258" t="s">
        <v>14</v>
      </c>
      <c r="L28" s="254">
        <f>SUMIF('Allocation Factors'!$B$3:$B$88,'Current Income Tax Expense'!K28,'Allocation Factors'!$P$3:$P$88)</f>
        <v>0</v>
      </c>
      <c r="M28" s="28">
        <f t="shared" ref="M28:M29" si="38">ROUND(H28*L28,0)</f>
        <v>0</v>
      </c>
      <c r="N28" s="28">
        <f t="shared" ref="N28:N29" si="39">ROUND(I28*L28,0)</f>
        <v>0</v>
      </c>
      <c r="O28" s="28">
        <f t="shared" ref="O28:O29" si="40">SUM(M28:N28)</f>
        <v>0</v>
      </c>
      <c r="P28" s="28">
        <f t="shared" ref="P28:P29" si="41">O28</f>
        <v>0</v>
      </c>
    </row>
    <row r="29" spans="1:16">
      <c r="A29" s="80" t="s">
        <v>548</v>
      </c>
      <c r="B29" s="27">
        <v>286937</v>
      </c>
      <c r="C29" s="256">
        <v>415.27</v>
      </c>
      <c r="D29" s="27" t="s">
        <v>8</v>
      </c>
      <c r="E29" s="258" t="s">
        <v>9</v>
      </c>
      <c r="F29" s="28">
        <v>2125272.69</v>
      </c>
      <c r="G29" s="28">
        <v>0</v>
      </c>
      <c r="H29" s="283">
        <f t="shared" si="36"/>
        <v>2125272.69</v>
      </c>
      <c r="I29" s="28">
        <v>0</v>
      </c>
      <c r="J29" s="28">
        <f t="shared" si="37"/>
        <v>2125272.69</v>
      </c>
      <c r="K29" s="258" t="s">
        <v>14</v>
      </c>
      <c r="L29" s="254">
        <f>SUMIF('Allocation Factors'!$B$3:$B$88,'Current Income Tax Expense'!K29,'Allocation Factors'!$P$3:$P$88)</f>
        <v>0</v>
      </c>
      <c r="M29" s="28">
        <f t="shared" si="38"/>
        <v>0</v>
      </c>
      <c r="N29" s="28">
        <f t="shared" si="39"/>
        <v>0</v>
      </c>
      <c r="O29" s="28">
        <f t="shared" si="40"/>
        <v>0</v>
      </c>
      <c r="P29" s="28">
        <f t="shared" si="41"/>
        <v>0</v>
      </c>
    </row>
    <row r="30" spans="1:16">
      <c r="A30" s="80" t="s">
        <v>293</v>
      </c>
      <c r="B30" s="27">
        <v>287849</v>
      </c>
      <c r="C30" s="256">
        <v>415.42399999999998</v>
      </c>
      <c r="D30" s="27" t="s">
        <v>8</v>
      </c>
      <c r="E30" s="27" t="s">
        <v>9</v>
      </c>
      <c r="F30" s="28">
        <v>-72694302.809999987</v>
      </c>
      <c r="G30" s="28">
        <v>0</v>
      </c>
      <c r="H30" s="283">
        <f t="shared" si="16"/>
        <v>-72694302.809999987</v>
      </c>
      <c r="I30" s="28">
        <v>0</v>
      </c>
      <c r="J30" s="28">
        <f t="shared" si="21"/>
        <v>-72694302.809999987</v>
      </c>
      <c r="K30" s="258" t="s">
        <v>84</v>
      </c>
      <c r="L30" s="254">
        <f>SUMIF('Allocation Factors'!$B$3:$B$88,'Current Income Tax Expense'!K30,'Allocation Factors'!$P$3:$P$88)</f>
        <v>0</v>
      </c>
      <c r="M30" s="28">
        <f t="shared" si="22"/>
        <v>0</v>
      </c>
      <c r="N30" s="28">
        <f t="shared" si="23"/>
        <v>0</v>
      </c>
      <c r="O30" s="28">
        <f t="shared" si="24"/>
        <v>0</v>
      </c>
      <c r="P30" s="28">
        <f t="shared" si="25"/>
        <v>0</v>
      </c>
    </row>
    <row r="31" spans="1:16">
      <c r="A31" s="80" t="s">
        <v>479</v>
      </c>
      <c r="B31" s="27">
        <v>286930</v>
      </c>
      <c r="C31" s="256">
        <v>415.42599999999999</v>
      </c>
      <c r="D31" s="27" t="s">
        <v>8</v>
      </c>
      <c r="E31" s="27" t="s">
        <v>9</v>
      </c>
      <c r="F31" s="28">
        <v>3213795.17</v>
      </c>
      <c r="G31" s="28">
        <v>0</v>
      </c>
      <c r="H31" s="283">
        <f t="shared" si="16"/>
        <v>3213795.17</v>
      </c>
      <c r="I31" s="28">
        <v>0</v>
      </c>
      <c r="J31" s="28">
        <f t="shared" ref="J31" si="42">SUM(H31:I31)</f>
        <v>3213795.17</v>
      </c>
      <c r="K31" s="258" t="s">
        <v>14</v>
      </c>
      <c r="L31" s="254">
        <f>SUMIF('Allocation Factors'!$B$3:$B$88,'Current Income Tax Expense'!K31,'Allocation Factors'!$P$3:$P$88)</f>
        <v>0</v>
      </c>
      <c r="M31" s="28">
        <f t="shared" ref="M31" si="43">ROUND(H31*L31,0)</f>
        <v>0</v>
      </c>
      <c r="N31" s="28">
        <f t="shared" ref="N31" si="44">ROUND(I31*L31,0)</f>
        <v>0</v>
      </c>
      <c r="O31" s="28">
        <f t="shared" ref="O31" si="45">SUM(M31:N31)</f>
        <v>0</v>
      </c>
      <c r="P31" s="28">
        <f t="shared" ref="P31" si="46">O31</f>
        <v>0</v>
      </c>
    </row>
    <row r="32" spans="1:16">
      <c r="A32" s="80" t="s">
        <v>405</v>
      </c>
      <c r="B32" s="27">
        <v>286911</v>
      </c>
      <c r="C32" s="256">
        <v>415.43</v>
      </c>
      <c r="D32" s="27" t="s">
        <v>8</v>
      </c>
      <c r="E32" s="27" t="s">
        <v>9</v>
      </c>
      <c r="F32" s="28">
        <v>-3685.5199999999895</v>
      </c>
      <c r="G32" s="28">
        <v>0</v>
      </c>
      <c r="H32" s="283">
        <f t="shared" si="16"/>
        <v>-3685.5199999999895</v>
      </c>
      <c r="I32" s="28">
        <v>0</v>
      </c>
      <c r="J32" s="28">
        <f t="shared" si="21"/>
        <v>-3685.5199999999895</v>
      </c>
      <c r="K32" s="258" t="s">
        <v>14</v>
      </c>
      <c r="L32" s="254">
        <f>SUMIF('Allocation Factors'!$B$3:$B$88,'Current Income Tax Expense'!K32,'Allocation Factors'!$P$3:$P$88)</f>
        <v>0</v>
      </c>
      <c r="M32" s="28">
        <f t="shared" si="22"/>
        <v>0</v>
      </c>
      <c r="N32" s="28">
        <f t="shared" si="23"/>
        <v>0</v>
      </c>
      <c r="O32" s="28">
        <f t="shared" si="24"/>
        <v>0</v>
      </c>
      <c r="P32" s="28">
        <f t="shared" si="25"/>
        <v>0</v>
      </c>
    </row>
    <row r="33" spans="1:16">
      <c r="A33" s="26" t="s">
        <v>327</v>
      </c>
      <c r="B33" s="27">
        <v>287571</v>
      </c>
      <c r="C33" s="256">
        <v>415.702</v>
      </c>
      <c r="D33" s="27" t="s">
        <v>8</v>
      </c>
      <c r="E33" s="27" t="s">
        <v>9</v>
      </c>
      <c r="F33" s="28">
        <v>27330.839999999967</v>
      </c>
      <c r="G33" s="28">
        <v>0</v>
      </c>
      <c r="H33" s="283">
        <f t="shared" si="16"/>
        <v>27330.839999999967</v>
      </c>
      <c r="I33" s="28">
        <v>0</v>
      </c>
      <c r="J33" s="28">
        <f t="shared" si="21"/>
        <v>27330.839999999967</v>
      </c>
      <c r="K33" s="27" t="s">
        <v>26</v>
      </c>
      <c r="L33" s="254">
        <f>SUMIF('Allocation Factors'!$B$3:$B$88,'Current Income Tax Expense'!K33,'Allocation Factors'!$P$3:$P$88)</f>
        <v>0</v>
      </c>
      <c r="M33" s="28">
        <f t="shared" si="22"/>
        <v>0</v>
      </c>
      <c r="N33" s="28">
        <f t="shared" si="23"/>
        <v>0</v>
      </c>
      <c r="O33" s="28">
        <f t="shared" si="24"/>
        <v>0</v>
      </c>
      <c r="P33" s="28">
        <f t="shared" si="25"/>
        <v>0</v>
      </c>
    </row>
    <row r="34" spans="1:16">
      <c r="A34" s="71" t="s">
        <v>328</v>
      </c>
      <c r="B34" s="280">
        <v>287597</v>
      </c>
      <c r="C34" s="256">
        <v>415.70299999999997</v>
      </c>
      <c r="D34" s="27" t="s">
        <v>8</v>
      </c>
      <c r="E34" s="73" t="s">
        <v>9</v>
      </c>
      <c r="F34" s="28">
        <v>21250</v>
      </c>
      <c r="G34" s="28">
        <v>0</v>
      </c>
      <c r="H34" s="283">
        <f t="shared" ref="H34:H52" si="47">IF(E34="U",F34,0)</f>
        <v>21250</v>
      </c>
      <c r="I34" s="28">
        <v>0</v>
      </c>
      <c r="J34" s="28">
        <f t="shared" si="21"/>
        <v>21250</v>
      </c>
      <c r="K34" s="73" t="s">
        <v>26</v>
      </c>
      <c r="L34" s="254">
        <f>SUMIF('Allocation Factors'!$B$3:$B$88,'Current Income Tax Expense'!K34,'Allocation Factors'!$P$3:$P$88)</f>
        <v>0</v>
      </c>
      <c r="M34" s="28">
        <f t="shared" si="22"/>
        <v>0</v>
      </c>
      <c r="N34" s="28">
        <f t="shared" si="23"/>
        <v>0</v>
      </c>
      <c r="O34" s="28">
        <f t="shared" si="24"/>
        <v>0</v>
      </c>
      <c r="P34" s="28">
        <f t="shared" si="25"/>
        <v>0</v>
      </c>
    </row>
    <row r="35" spans="1:16">
      <c r="A35" s="446" t="s">
        <v>478</v>
      </c>
      <c r="B35" s="27">
        <v>286932</v>
      </c>
      <c r="C35" s="256">
        <v>415.72300000000001</v>
      </c>
      <c r="D35" s="27" t="s">
        <v>8</v>
      </c>
      <c r="E35" s="258" t="s">
        <v>9</v>
      </c>
      <c r="F35" s="28">
        <v>-805880.58</v>
      </c>
      <c r="G35" s="28">
        <v>0</v>
      </c>
      <c r="H35" s="283">
        <f t="shared" si="47"/>
        <v>-805880.58</v>
      </c>
      <c r="I35" s="28">
        <v>0</v>
      </c>
      <c r="J35" s="28">
        <f t="shared" ref="J35" si="48">SUM(H35:I35)</f>
        <v>-805880.58</v>
      </c>
      <c r="K35" s="258" t="s">
        <v>23</v>
      </c>
      <c r="L35" s="254">
        <f>SUMIF('Allocation Factors'!$B$3:$B$88,'Current Income Tax Expense'!K35,'Allocation Factors'!$P$3:$P$88)</f>
        <v>0</v>
      </c>
      <c r="M35" s="28">
        <f t="shared" ref="M35" si="49">ROUND(H35*L35,0)</f>
        <v>0</v>
      </c>
      <c r="N35" s="28">
        <f t="shared" ref="N35" si="50">ROUND(I35*L35,0)</f>
        <v>0</v>
      </c>
      <c r="O35" s="28">
        <f t="shared" ref="O35" si="51">SUM(M35:N35)</f>
        <v>0</v>
      </c>
      <c r="P35" s="28">
        <f t="shared" ref="P35" si="52">O35</f>
        <v>0</v>
      </c>
    </row>
    <row r="36" spans="1:16">
      <c r="A36" s="446" t="s">
        <v>462</v>
      </c>
      <c r="B36" s="27">
        <v>286925</v>
      </c>
      <c r="C36" s="256">
        <v>415.72800000000001</v>
      </c>
      <c r="D36" s="27" t="s">
        <v>8</v>
      </c>
      <c r="E36" s="258" t="s">
        <v>9</v>
      </c>
      <c r="F36" s="28">
        <v>-521871.25000000006</v>
      </c>
      <c r="G36" s="28">
        <v>0</v>
      </c>
      <c r="H36" s="283">
        <f t="shared" si="47"/>
        <v>-521871.25000000006</v>
      </c>
      <c r="I36" s="28">
        <v>0</v>
      </c>
      <c r="J36" s="28">
        <f t="shared" ref="J36:J55" si="53">SUM(H36:I36)</f>
        <v>-521871.25000000006</v>
      </c>
      <c r="K36" s="258" t="s">
        <v>24</v>
      </c>
      <c r="L36" s="254">
        <f>SUMIF('Allocation Factors'!$B$3:$B$88,'Current Income Tax Expense'!K36,'Allocation Factors'!$P$3:$P$88)</f>
        <v>0</v>
      </c>
      <c r="M36" s="28">
        <f t="shared" ref="M36:M38" si="54">ROUND(H36*L36,0)</f>
        <v>0</v>
      </c>
      <c r="N36" s="28">
        <f t="shared" ref="N36:N38" si="55">ROUND(I36*L36,0)</f>
        <v>0</v>
      </c>
      <c r="O36" s="28">
        <f t="shared" ref="O36:O38" si="56">SUM(M36:N36)</f>
        <v>0</v>
      </c>
      <c r="P36" s="28">
        <f t="shared" ref="P36:P38" si="57">O36</f>
        <v>0</v>
      </c>
    </row>
    <row r="37" spans="1:16">
      <c r="A37" s="446" t="s">
        <v>463</v>
      </c>
      <c r="B37" s="27">
        <v>286926</v>
      </c>
      <c r="C37" s="256">
        <v>415.72899999999998</v>
      </c>
      <c r="D37" s="27" t="s">
        <v>8</v>
      </c>
      <c r="E37" s="258" t="s">
        <v>9</v>
      </c>
      <c r="F37" s="28">
        <v>-317958.91999999993</v>
      </c>
      <c r="G37" s="28">
        <v>0</v>
      </c>
      <c r="H37" s="283">
        <f t="shared" si="47"/>
        <v>-317958.91999999993</v>
      </c>
      <c r="I37" s="28">
        <v>0</v>
      </c>
      <c r="J37" s="28">
        <f t="shared" si="53"/>
        <v>-317958.91999999993</v>
      </c>
      <c r="K37" s="258" t="s">
        <v>22</v>
      </c>
      <c r="L37" s="254">
        <f>SUMIF('Allocation Factors'!$B$3:$B$88,'Current Income Tax Expense'!K37,'Allocation Factors'!$P$3:$P$88)</f>
        <v>0</v>
      </c>
      <c r="M37" s="28">
        <f t="shared" si="54"/>
        <v>0</v>
      </c>
      <c r="N37" s="28">
        <f t="shared" si="55"/>
        <v>0</v>
      </c>
      <c r="O37" s="28">
        <f t="shared" si="56"/>
        <v>0</v>
      </c>
      <c r="P37" s="28">
        <f t="shared" si="57"/>
        <v>0</v>
      </c>
    </row>
    <row r="38" spans="1:16">
      <c r="A38" s="446" t="s">
        <v>464</v>
      </c>
      <c r="B38" s="27">
        <v>286927</v>
      </c>
      <c r="C38" s="256">
        <v>415.73</v>
      </c>
      <c r="D38" s="27" t="s">
        <v>8</v>
      </c>
      <c r="E38" s="258" t="s">
        <v>9</v>
      </c>
      <c r="F38" s="28">
        <v>-105693.02000000002</v>
      </c>
      <c r="G38" s="28">
        <v>0</v>
      </c>
      <c r="H38" s="283">
        <f t="shared" si="47"/>
        <v>-105693.02000000002</v>
      </c>
      <c r="I38" s="28">
        <v>0</v>
      </c>
      <c r="J38" s="28">
        <f t="shared" si="53"/>
        <v>-105693.02000000002</v>
      </c>
      <c r="K38" s="258" t="s">
        <v>26</v>
      </c>
      <c r="L38" s="254">
        <f>SUMIF('Allocation Factors'!$B$3:$B$88,'Current Income Tax Expense'!K38,'Allocation Factors'!$P$3:$P$88)</f>
        <v>0</v>
      </c>
      <c r="M38" s="28">
        <f t="shared" si="54"/>
        <v>0</v>
      </c>
      <c r="N38" s="28">
        <f t="shared" si="55"/>
        <v>0</v>
      </c>
      <c r="O38" s="28">
        <f t="shared" si="56"/>
        <v>0</v>
      </c>
      <c r="P38" s="28">
        <f t="shared" si="57"/>
        <v>0</v>
      </c>
    </row>
    <row r="39" spans="1:16">
      <c r="A39" s="80" t="s">
        <v>477</v>
      </c>
      <c r="B39" s="27">
        <v>286896</v>
      </c>
      <c r="C39" s="256">
        <v>415.73399999999998</v>
      </c>
      <c r="D39" s="27" t="s">
        <v>8</v>
      </c>
      <c r="E39" s="258" t="s">
        <v>9</v>
      </c>
      <c r="F39" s="28">
        <v>241181.47999999998</v>
      </c>
      <c r="G39" s="28">
        <v>0</v>
      </c>
      <c r="H39" s="283">
        <f t="shared" si="47"/>
        <v>241181.47999999998</v>
      </c>
      <c r="I39" s="28">
        <v>0</v>
      </c>
      <c r="J39" s="28">
        <f t="shared" si="53"/>
        <v>241181.47999999998</v>
      </c>
      <c r="K39" s="258" t="s">
        <v>16</v>
      </c>
      <c r="L39" s="254">
        <f>SUMIF('Allocation Factors'!$B$3:$B$88,'Current Income Tax Expense'!K39,'Allocation Factors'!$P$3:$P$88)</f>
        <v>0</v>
      </c>
      <c r="M39" s="28">
        <f t="shared" ref="M39" si="58">ROUND(H39*L39,0)</f>
        <v>0</v>
      </c>
      <c r="N39" s="28">
        <f t="shared" ref="N39" si="59">ROUND(I39*L39,0)</f>
        <v>0</v>
      </c>
      <c r="O39" s="28">
        <f t="shared" ref="O39" si="60">SUM(M39:N39)</f>
        <v>0</v>
      </c>
      <c r="P39" s="28">
        <f t="shared" ref="P39" si="61">O39</f>
        <v>0</v>
      </c>
    </row>
    <row r="40" spans="1:16">
      <c r="A40" s="80" t="s">
        <v>485</v>
      </c>
      <c r="B40" s="27">
        <v>286898</v>
      </c>
      <c r="C40" s="256">
        <v>415.73599999999999</v>
      </c>
      <c r="D40" s="27" t="s">
        <v>8</v>
      </c>
      <c r="E40" s="258" t="s">
        <v>9</v>
      </c>
      <c r="F40" s="28">
        <v>3809868.8000000045</v>
      </c>
      <c r="G40" s="28">
        <v>0</v>
      </c>
      <c r="H40" s="283">
        <f t="shared" si="47"/>
        <v>3809868.8000000045</v>
      </c>
      <c r="I40" s="28">
        <v>0</v>
      </c>
      <c r="J40" s="28">
        <f t="shared" si="53"/>
        <v>3809868.8000000045</v>
      </c>
      <c r="K40" s="258" t="s">
        <v>26</v>
      </c>
      <c r="L40" s="254">
        <f>SUMIF('Allocation Factors'!$B$3:$B$88,'Current Income Tax Expense'!K40,'Allocation Factors'!$P$3:$P$88)</f>
        <v>0</v>
      </c>
      <c r="M40" s="28">
        <f t="shared" ref="M40" si="62">ROUND(H40*L40,0)</f>
        <v>0</v>
      </c>
      <c r="N40" s="28">
        <f t="shared" ref="N40" si="63">ROUND(I40*L40,0)</f>
        <v>0</v>
      </c>
      <c r="O40" s="28">
        <f t="shared" ref="O40" si="64">SUM(M40:N40)</f>
        <v>0</v>
      </c>
      <c r="P40" s="28">
        <f t="shared" ref="P40" si="65">O40</f>
        <v>0</v>
      </c>
    </row>
    <row r="41" spans="1:16">
      <c r="A41" s="80" t="s">
        <v>453</v>
      </c>
      <c r="B41" s="27">
        <v>287590</v>
      </c>
      <c r="C41" s="256">
        <v>415.84</v>
      </c>
      <c r="D41" s="27" t="s">
        <v>8</v>
      </c>
      <c r="E41" s="27" t="s">
        <v>9</v>
      </c>
      <c r="F41" s="28">
        <v>-589.84999999999854</v>
      </c>
      <c r="G41" s="28">
        <v>0</v>
      </c>
      <c r="H41" s="283">
        <f t="shared" si="47"/>
        <v>-589.84999999999854</v>
      </c>
      <c r="I41" s="28">
        <v>0</v>
      </c>
      <c r="J41" s="28">
        <f t="shared" si="53"/>
        <v>-589.84999999999854</v>
      </c>
      <c r="K41" s="258" t="s">
        <v>14</v>
      </c>
      <c r="L41" s="254">
        <f>SUMIF('Allocation Factors'!$B$3:$B$88,'Current Income Tax Expense'!K41,'Allocation Factors'!$P$3:$P$88)</f>
        <v>0</v>
      </c>
      <c r="M41" s="28">
        <f t="shared" ref="M41" si="66">ROUND(H41*L41,0)</f>
        <v>0</v>
      </c>
      <c r="N41" s="28">
        <f t="shared" ref="N41" si="67">ROUND(I41*L41,0)</f>
        <v>0</v>
      </c>
      <c r="O41" s="28">
        <f t="shared" ref="O41" si="68">SUM(M41:N41)</f>
        <v>0</v>
      </c>
      <c r="P41" s="28">
        <f t="shared" ref="P41" si="69">O41</f>
        <v>0</v>
      </c>
    </row>
    <row r="42" spans="1:16">
      <c r="A42" s="80" t="s">
        <v>456</v>
      </c>
      <c r="B42" s="27">
        <v>286929</v>
      </c>
      <c r="C42" s="256">
        <v>415.84100000000001</v>
      </c>
      <c r="D42" s="27" t="s">
        <v>8</v>
      </c>
      <c r="E42" s="27" t="s">
        <v>9</v>
      </c>
      <c r="F42" s="28">
        <v>-202738.87</v>
      </c>
      <c r="G42" s="28">
        <v>0</v>
      </c>
      <c r="H42" s="283">
        <f t="shared" si="47"/>
        <v>-202738.87</v>
      </c>
      <c r="I42" s="28">
        <v>0</v>
      </c>
      <c r="J42" s="28">
        <f t="shared" si="53"/>
        <v>-202738.87</v>
      </c>
      <c r="K42" s="258" t="s">
        <v>14</v>
      </c>
      <c r="L42" s="254">
        <f>SUMIF('Allocation Factors'!$B$3:$B$88,'Current Income Tax Expense'!K42,'Allocation Factors'!$P$3:$P$88)</f>
        <v>0</v>
      </c>
      <c r="M42" s="28">
        <f t="shared" ref="M42" si="70">ROUND(H42*L42,0)</f>
        <v>0</v>
      </c>
      <c r="N42" s="28">
        <f t="shared" ref="N42" si="71">ROUND(I42*L42,0)</f>
        <v>0</v>
      </c>
      <c r="O42" s="28">
        <f t="shared" ref="O42" si="72">SUM(M42:N42)</f>
        <v>0</v>
      </c>
      <c r="P42" s="28">
        <f t="shared" ref="P42" si="73">O42</f>
        <v>0</v>
      </c>
    </row>
    <row r="43" spans="1:16">
      <c r="A43" s="26" t="s">
        <v>329</v>
      </c>
      <c r="B43" s="27">
        <v>287864</v>
      </c>
      <c r="C43" s="256">
        <v>415.85199999999998</v>
      </c>
      <c r="D43" s="27" t="s">
        <v>8</v>
      </c>
      <c r="E43" s="27" t="s">
        <v>9</v>
      </c>
      <c r="F43" s="28">
        <v>5672.08</v>
      </c>
      <c r="G43" s="28">
        <v>0</v>
      </c>
      <c r="H43" s="283">
        <f t="shared" si="47"/>
        <v>5672.08</v>
      </c>
      <c r="I43" s="28">
        <v>0</v>
      </c>
      <c r="J43" s="28">
        <f t="shared" si="53"/>
        <v>5672.08</v>
      </c>
      <c r="K43" s="258" t="s">
        <v>23</v>
      </c>
      <c r="L43" s="254">
        <f>SUMIF('Allocation Factors'!$B$3:$B$88,'Current Income Tax Expense'!K43,'Allocation Factors'!$P$3:$P$88)</f>
        <v>0</v>
      </c>
      <c r="M43" s="28">
        <f t="shared" si="17"/>
        <v>0</v>
      </c>
      <c r="N43" s="28">
        <f t="shared" si="18"/>
        <v>0</v>
      </c>
      <c r="O43" s="28">
        <f t="shared" si="19"/>
        <v>0</v>
      </c>
      <c r="P43" s="28">
        <f t="shared" si="20"/>
        <v>0</v>
      </c>
    </row>
    <row r="44" spans="1:16">
      <c r="A44" s="26" t="s">
        <v>330</v>
      </c>
      <c r="B44" s="27">
        <v>287860</v>
      </c>
      <c r="C44" s="256">
        <v>415.85500000000002</v>
      </c>
      <c r="D44" s="27" t="s">
        <v>8</v>
      </c>
      <c r="E44" s="27" t="s">
        <v>9</v>
      </c>
      <c r="F44" s="28">
        <v>87841.780000000028</v>
      </c>
      <c r="G44" s="28">
        <v>0</v>
      </c>
      <c r="H44" s="283">
        <f t="shared" si="47"/>
        <v>87841.780000000028</v>
      </c>
      <c r="I44" s="28">
        <v>0</v>
      </c>
      <c r="J44" s="28">
        <f t="shared" si="53"/>
        <v>87841.780000000028</v>
      </c>
      <c r="K44" s="258" t="s">
        <v>14</v>
      </c>
      <c r="L44" s="254">
        <f>SUMIF('Allocation Factors'!$B$3:$B$88,'Current Income Tax Expense'!K44,'Allocation Factors'!$P$3:$P$88)</f>
        <v>0</v>
      </c>
      <c r="M44" s="28">
        <f t="shared" si="17"/>
        <v>0</v>
      </c>
      <c r="N44" s="28">
        <f t="shared" si="18"/>
        <v>0</v>
      </c>
      <c r="O44" s="28">
        <f t="shared" si="19"/>
        <v>0</v>
      </c>
      <c r="P44" s="28">
        <f t="shared" si="20"/>
        <v>0</v>
      </c>
    </row>
    <row r="45" spans="1:16">
      <c r="A45" s="26" t="s">
        <v>331</v>
      </c>
      <c r="B45" s="27">
        <v>287861</v>
      </c>
      <c r="C45" s="256">
        <v>415.85700000000003</v>
      </c>
      <c r="D45" s="27" t="s">
        <v>8</v>
      </c>
      <c r="E45" s="27" t="s">
        <v>9</v>
      </c>
      <c r="F45" s="28">
        <v>-304409.63</v>
      </c>
      <c r="G45" s="28">
        <v>0</v>
      </c>
      <c r="H45" s="283">
        <f t="shared" si="47"/>
        <v>-304409.63</v>
      </c>
      <c r="I45" s="28">
        <v>0</v>
      </c>
      <c r="J45" s="28">
        <f t="shared" si="53"/>
        <v>-304409.63</v>
      </c>
      <c r="K45" s="258" t="s">
        <v>14</v>
      </c>
      <c r="L45" s="254">
        <f>SUMIF('Allocation Factors'!$B$3:$B$88,'Current Income Tax Expense'!K45,'Allocation Factors'!$P$3:$P$88)</f>
        <v>0</v>
      </c>
      <c r="M45" s="28">
        <f t="shared" si="17"/>
        <v>0</v>
      </c>
      <c r="N45" s="28">
        <f t="shared" ref="N45:N68" si="74">ROUND(I45*L45,0)</f>
        <v>0</v>
      </c>
      <c r="O45" s="28">
        <f t="shared" ref="O45:O68" si="75">SUM(M45:N45)</f>
        <v>0</v>
      </c>
      <c r="P45" s="28">
        <f t="shared" si="20"/>
        <v>0</v>
      </c>
    </row>
    <row r="46" spans="1:16">
      <c r="A46" s="26" t="s">
        <v>332</v>
      </c>
      <c r="B46" s="27">
        <v>287868</v>
      </c>
      <c r="C46" s="256">
        <v>415.858</v>
      </c>
      <c r="D46" s="27" t="s">
        <v>8</v>
      </c>
      <c r="E46" s="27" t="s">
        <v>9</v>
      </c>
      <c r="F46" s="28">
        <v>-614528.78</v>
      </c>
      <c r="G46" s="28">
        <v>0</v>
      </c>
      <c r="H46" s="283">
        <f t="shared" si="47"/>
        <v>-614528.78</v>
      </c>
      <c r="I46" s="28">
        <v>0</v>
      </c>
      <c r="J46" s="28">
        <f t="shared" si="53"/>
        <v>-614528.78</v>
      </c>
      <c r="K46" s="258" t="s">
        <v>26</v>
      </c>
      <c r="L46" s="254">
        <f>SUMIF('Allocation Factors'!$B$3:$B$88,'Current Income Tax Expense'!K46,'Allocation Factors'!$P$3:$P$88)</f>
        <v>0</v>
      </c>
      <c r="M46" s="28">
        <f t="shared" si="17"/>
        <v>0</v>
      </c>
      <c r="N46" s="28">
        <f t="shared" si="74"/>
        <v>0</v>
      </c>
      <c r="O46" s="28">
        <f t="shared" si="75"/>
        <v>0</v>
      </c>
      <c r="P46" s="28">
        <f t="shared" si="20"/>
        <v>0</v>
      </c>
    </row>
    <row r="47" spans="1:16">
      <c r="A47" s="26" t="s">
        <v>573</v>
      </c>
      <c r="B47" s="27">
        <v>287971</v>
      </c>
      <c r="C47" s="256">
        <v>415.86799999999999</v>
      </c>
      <c r="D47" s="27" t="s">
        <v>8</v>
      </c>
      <c r="E47" s="258" t="s">
        <v>9</v>
      </c>
      <c r="F47" s="28">
        <v>6619565.379999998</v>
      </c>
      <c r="G47" s="28">
        <v>0</v>
      </c>
      <c r="H47" s="283">
        <f t="shared" si="47"/>
        <v>6619565.379999998</v>
      </c>
      <c r="I47" s="28">
        <v>0</v>
      </c>
      <c r="J47" s="28">
        <f t="shared" si="53"/>
        <v>6619565.379999998</v>
      </c>
      <c r="K47" s="258" t="s">
        <v>14</v>
      </c>
      <c r="L47" s="254">
        <f>SUMIF('Allocation Factors'!$B$3:$B$88,'Current Income Tax Expense'!K47,'Allocation Factors'!$P$3:$P$88)</f>
        <v>0</v>
      </c>
      <c r="M47" s="28">
        <f t="shared" si="17"/>
        <v>0</v>
      </c>
      <c r="N47" s="28">
        <f t="shared" si="74"/>
        <v>0</v>
      </c>
      <c r="O47" s="28">
        <f t="shared" si="75"/>
        <v>0</v>
      </c>
      <c r="P47" s="28">
        <f t="shared" si="20"/>
        <v>0</v>
      </c>
    </row>
    <row r="48" spans="1:16">
      <c r="A48" s="80" t="s">
        <v>574</v>
      </c>
      <c r="B48" s="27">
        <v>287882</v>
      </c>
      <c r="C48" s="256">
        <v>415.87599999999998</v>
      </c>
      <c r="D48" s="27" t="s">
        <v>8</v>
      </c>
      <c r="E48" s="258" t="s">
        <v>9</v>
      </c>
      <c r="F48" s="28">
        <v>799732.5</v>
      </c>
      <c r="G48" s="28">
        <v>0</v>
      </c>
      <c r="H48" s="283">
        <f t="shared" si="47"/>
        <v>799732.5</v>
      </c>
      <c r="I48" s="28">
        <v>0</v>
      </c>
      <c r="J48" s="28">
        <f t="shared" si="53"/>
        <v>799732.5</v>
      </c>
      <c r="K48" s="258" t="s">
        <v>14</v>
      </c>
      <c r="L48" s="254">
        <f>SUMIF('Allocation Factors'!$B$3:$B$88,'Current Income Tax Expense'!K48,'Allocation Factors'!$P$3:$P$88)</f>
        <v>0</v>
      </c>
      <c r="M48" s="28">
        <f t="shared" si="17"/>
        <v>0</v>
      </c>
      <c r="N48" s="28">
        <f t="shared" ref="N48" si="76">ROUND(I48*L48,0)</f>
        <v>0</v>
      </c>
      <c r="O48" s="28">
        <f t="shared" ref="O48" si="77">SUM(M48:N48)</f>
        <v>0</v>
      </c>
      <c r="P48" s="28">
        <f t="shared" ref="P48" si="78">O48</f>
        <v>0</v>
      </c>
    </row>
    <row r="49" spans="1:16">
      <c r="A49" s="80" t="s">
        <v>285</v>
      </c>
      <c r="B49" s="27">
        <v>287486</v>
      </c>
      <c r="C49" s="256">
        <v>415.92599999999999</v>
      </c>
      <c r="D49" s="27" t="s">
        <v>8</v>
      </c>
      <c r="E49" s="258" t="s">
        <v>9</v>
      </c>
      <c r="F49" s="28">
        <v>-2524198.3999999994</v>
      </c>
      <c r="G49" s="28">
        <v>0</v>
      </c>
      <c r="H49" s="283">
        <f t="shared" si="47"/>
        <v>-2524198.3999999994</v>
      </c>
      <c r="I49" s="28">
        <v>0</v>
      </c>
      <c r="J49" s="28">
        <f t="shared" si="53"/>
        <v>-2524198.3999999994</v>
      </c>
      <c r="K49" s="253" t="s">
        <v>14</v>
      </c>
      <c r="L49" s="254">
        <f>SUMIF('Allocation Factors'!$B$3:$B$88,'Current Income Tax Expense'!K49,'Allocation Factors'!$P$3:$P$88)</f>
        <v>0</v>
      </c>
      <c r="M49" s="28">
        <f t="shared" si="17"/>
        <v>0</v>
      </c>
      <c r="N49" s="28">
        <f t="shared" si="74"/>
        <v>0</v>
      </c>
      <c r="O49" s="28">
        <f t="shared" si="75"/>
        <v>0</v>
      </c>
      <c r="P49" s="28">
        <f t="shared" ref="P49:P76" si="79">O49</f>
        <v>0</v>
      </c>
    </row>
    <row r="50" spans="1:16">
      <c r="A50" s="80" t="s">
        <v>451</v>
      </c>
      <c r="B50" s="27">
        <v>286899</v>
      </c>
      <c r="C50" s="256">
        <v>415.93900000000002</v>
      </c>
      <c r="D50" s="27" t="s">
        <v>8</v>
      </c>
      <c r="E50" s="258" t="s">
        <v>9</v>
      </c>
      <c r="F50" s="28">
        <v>-523252.81</v>
      </c>
      <c r="G50" s="28">
        <v>0</v>
      </c>
      <c r="H50" s="283">
        <f t="shared" si="47"/>
        <v>-523252.81</v>
      </c>
      <c r="I50" s="28">
        <v>0</v>
      </c>
      <c r="J50" s="28">
        <f t="shared" si="53"/>
        <v>-523252.81</v>
      </c>
      <c r="K50" s="253" t="s">
        <v>26</v>
      </c>
      <c r="L50" s="254">
        <f>SUMIF('Allocation Factors'!$B$3:$B$88,'Current Income Tax Expense'!K50,'Allocation Factors'!$P$3:$P$88)</f>
        <v>0</v>
      </c>
      <c r="M50" s="28">
        <f t="shared" ref="M50" si="80">ROUND(H50*L50,0)</f>
        <v>0</v>
      </c>
      <c r="N50" s="28">
        <f t="shared" ref="N50" si="81">ROUND(I50*L50,0)</f>
        <v>0</v>
      </c>
      <c r="O50" s="28">
        <f t="shared" ref="O50" si="82">SUM(M50:N50)</f>
        <v>0</v>
      </c>
      <c r="P50" s="28">
        <f t="shared" ref="P50" si="83">O50</f>
        <v>0</v>
      </c>
    </row>
    <row r="51" spans="1:16">
      <c r="A51" s="80" t="s">
        <v>480</v>
      </c>
      <c r="B51" s="27">
        <v>287173</v>
      </c>
      <c r="C51" s="256">
        <v>415.94200000000001</v>
      </c>
      <c r="D51" s="27" t="s">
        <v>8</v>
      </c>
      <c r="E51" s="258" t="s">
        <v>9</v>
      </c>
      <c r="F51" s="28">
        <v>3569615.8800000004</v>
      </c>
      <c r="G51" s="28">
        <v>0</v>
      </c>
      <c r="H51" s="283">
        <f t="shared" si="47"/>
        <v>3569615.8800000004</v>
      </c>
      <c r="I51" s="28">
        <v>0</v>
      </c>
      <c r="J51" s="28">
        <f t="shared" si="53"/>
        <v>3569615.8800000004</v>
      </c>
      <c r="K51" s="253" t="s">
        <v>127</v>
      </c>
      <c r="L51" s="254">
        <f>SUMIF('Allocation Factors'!$B$3:$B$88,'Current Income Tax Expense'!K51,'Allocation Factors'!$P$3:$P$88)</f>
        <v>0</v>
      </c>
      <c r="M51" s="28">
        <f t="shared" ref="M51" si="84">ROUND(H51*L51,0)</f>
        <v>0</v>
      </c>
      <c r="N51" s="28">
        <f t="shared" ref="N51" si="85">ROUND(I51*L51,0)</f>
        <v>0</v>
      </c>
      <c r="O51" s="28">
        <f t="shared" ref="O51" si="86">SUM(M51:N51)</f>
        <v>0</v>
      </c>
      <c r="P51" s="28">
        <f t="shared" ref="P51" si="87">O51</f>
        <v>0</v>
      </c>
    </row>
    <row r="52" spans="1:16">
      <c r="A52" s="80" t="s">
        <v>577</v>
      </c>
      <c r="B52" s="258">
        <v>287919</v>
      </c>
      <c r="C52" s="256">
        <v>425.10500000000002</v>
      </c>
      <c r="D52" s="27" t="s">
        <v>8</v>
      </c>
      <c r="E52" s="258" t="s">
        <v>9</v>
      </c>
      <c r="F52" s="28">
        <v>-220285.87000000011</v>
      </c>
      <c r="G52" s="28">
        <v>0</v>
      </c>
      <c r="H52" s="283">
        <f t="shared" si="47"/>
        <v>-220285.87000000011</v>
      </c>
      <c r="I52" s="28">
        <v>0</v>
      </c>
      <c r="J52" s="28">
        <f t="shared" si="53"/>
        <v>-220285.87000000011</v>
      </c>
      <c r="K52" s="253" t="s">
        <v>14</v>
      </c>
      <c r="L52" s="254">
        <f>SUMIF('Allocation Factors'!$B$3:$B$88,'Current Income Tax Expense'!K52,'Allocation Factors'!$P$3:$P$88)</f>
        <v>0</v>
      </c>
      <c r="M52" s="28">
        <f t="shared" si="17"/>
        <v>0</v>
      </c>
      <c r="N52" s="28">
        <f t="shared" si="74"/>
        <v>0</v>
      </c>
      <c r="O52" s="28">
        <f t="shared" si="75"/>
        <v>0</v>
      </c>
      <c r="P52" s="28">
        <f t="shared" si="79"/>
        <v>0</v>
      </c>
    </row>
    <row r="53" spans="1:16">
      <c r="A53" s="26" t="s">
        <v>27</v>
      </c>
      <c r="B53" s="27">
        <v>287661</v>
      </c>
      <c r="C53" s="256">
        <v>425.36</v>
      </c>
      <c r="D53" s="27" t="s">
        <v>8</v>
      </c>
      <c r="E53" s="27" t="s">
        <v>9</v>
      </c>
      <c r="F53" s="28">
        <v>171693.23999999976</v>
      </c>
      <c r="G53" s="28">
        <v>0</v>
      </c>
      <c r="H53" s="283">
        <f t="shared" ref="H53:H70" si="88">IF(E53="U",F53,0)</f>
        <v>171693.23999999976</v>
      </c>
      <c r="I53" s="28">
        <v>0</v>
      </c>
      <c r="J53" s="28">
        <f t="shared" si="53"/>
        <v>171693.23999999976</v>
      </c>
      <c r="K53" s="258" t="s">
        <v>125</v>
      </c>
      <c r="L53" s="254">
        <f>SUMIF('Allocation Factors'!$B$3:$B$88,'Current Income Tax Expense'!K53,'Allocation Factors'!$P$3:$P$88)</f>
        <v>0.22162982918040364</v>
      </c>
      <c r="M53" s="28">
        <f t="shared" si="17"/>
        <v>38052</v>
      </c>
      <c r="N53" s="28">
        <f t="shared" si="74"/>
        <v>0</v>
      </c>
      <c r="O53" s="28">
        <f t="shared" si="75"/>
        <v>38052</v>
      </c>
      <c r="P53" s="28">
        <f t="shared" si="79"/>
        <v>38052</v>
      </c>
    </row>
    <row r="54" spans="1:16">
      <c r="A54" s="26" t="s">
        <v>516</v>
      </c>
      <c r="B54" s="27">
        <v>287685</v>
      </c>
      <c r="C54" s="256">
        <v>425.38</v>
      </c>
      <c r="D54" s="27" t="s">
        <v>8</v>
      </c>
      <c r="E54" s="27" t="s">
        <v>9</v>
      </c>
      <c r="F54" s="28">
        <v>-421362.98</v>
      </c>
      <c r="G54" s="28">
        <v>0</v>
      </c>
      <c r="H54" s="283">
        <f t="shared" ref="H54" si="89">IF(E54="U",F54,0)</f>
        <v>-421362.98</v>
      </c>
      <c r="I54" s="28">
        <v>0</v>
      </c>
      <c r="J54" s="28">
        <f t="shared" si="53"/>
        <v>-421362.98</v>
      </c>
      <c r="K54" s="258" t="s">
        <v>14</v>
      </c>
      <c r="L54" s="254">
        <f>SUMIF('Allocation Factors'!$B$3:$B$88,'Current Income Tax Expense'!K54,'Allocation Factors'!$P$3:$P$88)</f>
        <v>0</v>
      </c>
      <c r="M54" s="28">
        <f t="shared" ref="M54" si="90">ROUND(H54*L54,0)</f>
        <v>0</v>
      </c>
      <c r="N54" s="28">
        <f t="shared" ref="N54" si="91">ROUND(I54*L54,0)</f>
        <v>0</v>
      </c>
      <c r="O54" s="28">
        <f t="shared" ref="O54" si="92">SUM(M54:N54)</f>
        <v>0</v>
      </c>
      <c r="P54" s="28">
        <f t="shared" ref="P54" si="93">O54</f>
        <v>0</v>
      </c>
    </row>
    <row r="55" spans="1:16">
      <c r="A55" s="80" t="s">
        <v>578</v>
      </c>
      <c r="B55" s="27">
        <v>287614</v>
      </c>
      <c r="C55" s="256">
        <v>430.1</v>
      </c>
      <c r="D55" s="27" t="s">
        <v>8</v>
      </c>
      <c r="E55" s="27" t="s">
        <v>9</v>
      </c>
      <c r="F55" s="28">
        <v>-13320370.820000023</v>
      </c>
      <c r="G55" s="28">
        <v>0</v>
      </c>
      <c r="H55" s="283">
        <f t="shared" si="88"/>
        <v>-13320370.820000023</v>
      </c>
      <c r="I55" s="28">
        <v>0</v>
      </c>
      <c r="J55" s="28">
        <f t="shared" si="53"/>
        <v>-13320370.820000023</v>
      </c>
      <c r="K55" s="258" t="s">
        <v>14</v>
      </c>
      <c r="L55" s="254">
        <f>SUMIF('Allocation Factors'!$B$3:$B$88,'Current Income Tax Expense'!K55,'Allocation Factors'!$P$3:$P$88)</f>
        <v>0</v>
      </c>
      <c r="M55" s="28">
        <f t="shared" si="17"/>
        <v>0</v>
      </c>
      <c r="N55" s="28">
        <f t="shared" si="74"/>
        <v>0</v>
      </c>
      <c r="O55" s="28">
        <f t="shared" si="75"/>
        <v>0</v>
      </c>
      <c r="P55" s="28">
        <f t="shared" si="79"/>
        <v>0</v>
      </c>
    </row>
    <row r="56" spans="1:16">
      <c r="A56" s="26" t="s">
        <v>221</v>
      </c>
      <c r="B56" s="27">
        <v>287430</v>
      </c>
      <c r="C56" s="256">
        <v>505.125</v>
      </c>
      <c r="D56" s="27" t="s">
        <v>8</v>
      </c>
      <c r="E56" s="27" t="s">
        <v>9</v>
      </c>
      <c r="F56" s="28">
        <v>566279.34000000102</v>
      </c>
      <c r="G56" s="28">
        <v>0</v>
      </c>
      <c r="H56" s="283">
        <f t="shared" si="88"/>
        <v>566279.34000000102</v>
      </c>
      <c r="I56" s="28">
        <v>0</v>
      </c>
      <c r="J56" s="28">
        <f t="shared" si="21"/>
        <v>566279.34000000102</v>
      </c>
      <c r="K56" s="258" t="s">
        <v>84</v>
      </c>
      <c r="L56" s="254">
        <f>SUMIF('Allocation Factors'!$B$3:$B$88,'Current Income Tax Expense'!K56,'Allocation Factors'!$P$3:$P$88)</f>
        <v>0</v>
      </c>
      <c r="M56" s="28">
        <f t="shared" si="17"/>
        <v>0</v>
      </c>
      <c r="N56" s="28">
        <f t="shared" si="74"/>
        <v>0</v>
      </c>
      <c r="O56" s="28">
        <f t="shared" si="75"/>
        <v>0</v>
      </c>
      <c r="P56" s="28">
        <f t="shared" si="79"/>
        <v>0</v>
      </c>
    </row>
    <row r="57" spans="1:16">
      <c r="A57" s="26" t="s">
        <v>334</v>
      </c>
      <c r="B57" s="27">
        <v>287323</v>
      </c>
      <c r="C57" s="256">
        <v>505.4</v>
      </c>
      <c r="D57" s="27" t="s">
        <v>8</v>
      </c>
      <c r="E57" s="27" t="s">
        <v>9</v>
      </c>
      <c r="F57" s="28">
        <v>-678049.99999999907</v>
      </c>
      <c r="G57" s="28">
        <v>0</v>
      </c>
      <c r="H57" s="283">
        <f t="shared" si="88"/>
        <v>-678049.99999999907</v>
      </c>
      <c r="I57" s="28">
        <v>0</v>
      </c>
      <c r="J57" s="28">
        <f t="shared" si="21"/>
        <v>-678049.99999999907</v>
      </c>
      <c r="K57" s="258" t="s">
        <v>10</v>
      </c>
      <c r="L57" s="254">
        <f>SUMIF('Allocation Factors'!$B$3:$B$88,'Current Income Tax Expense'!K57,'Allocation Factors'!$P$3:$P$88)</f>
        <v>7.0845810240555085E-2</v>
      </c>
      <c r="M57" s="28">
        <f t="shared" si="17"/>
        <v>-48037</v>
      </c>
      <c r="N57" s="28">
        <f t="shared" si="74"/>
        <v>0</v>
      </c>
      <c r="O57" s="28">
        <f t="shared" si="75"/>
        <v>-48037</v>
      </c>
      <c r="P57" s="28">
        <f t="shared" si="79"/>
        <v>-48037</v>
      </c>
    </row>
    <row r="58" spans="1:16">
      <c r="A58" s="80" t="s">
        <v>483</v>
      </c>
      <c r="B58" s="258">
        <v>287067</v>
      </c>
      <c r="C58" s="432">
        <v>505.45010000000002</v>
      </c>
      <c r="D58" s="27" t="s">
        <v>8</v>
      </c>
      <c r="E58" s="27" t="s">
        <v>9</v>
      </c>
      <c r="F58" s="28">
        <v>-549925</v>
      </c>
      <c r="G58" s="28">
        <v>0</v>
      </c>
      <c r="H58" s="283">
        <f t="shared" si="88"/>
        <v>-549925</v>
      </c>
      <c r="I58" s="28">
        <v>0</v>
      </c>
      <c r="J58" s="28">
        <f t="shared" si="21"/>
        <v>-549925</v>
      </c>
      <c r="K58" s="258" t="s">
        <v>135</v>
      </c>
      <c r="L58" s="254">
        <f>SUMIF('Allocation Factors'!$B$3:$B$88,'Current Income Tax Expense'!K58,'Allocation Factors'!$P$3:$P$88)</f>
        <v>0.22613352113854845</v>
      </c>
      <c r="M58" s="28">
        <f t="shared" ref="M58" si="94">ROUND(H58*L58,0)</f>
        <v>-124356</v>
      </c>
      <c r="N58" s="28">
        <f t="shared" ref="N58" si="95">ROUND(I58*L58,0)</f>
        <v>0</v>
      </c>
      <c r="O58" s="28">
        <f t="shared" ref="O58" si="96">SUM(M58:N58)</f>
        <v>-124356</v>
      </c>
      <c r="P58" s="28">
        <f t="shared" ref="P58" si="97">O58</f>
        <v>-124356</v>
      </c>
    </row>
    <row r="59" spans="1:16">
      <c r="A59" s="80" t="s">
        <v>445</v>
      </c>
      <c r="B59" s="258">
        <v>287180</v>
      </c>
      <c r="C59" s="256">
        <v>505.45</v>
      </c>
      <c r="D59" s="27" t="s">
        <v>8</v>
      </c>
      <c r="E59" s="27" t="s">
        <v>9</v>
      </c>
      <c r="F59" s="28">
        <v>-12458050.299999999</v>
      </c>
      <c r="G59" s="28">
        <v>0</v>
      </c>
      <c r="H59" s="283">
        <f t="shared" si="88"/>
        <v>-12458050.299999999</v>
      </c>
      <c r="I59" s="28">
        <v>0</v>
      </c>
      <c r="J59" s="28">
        <f t="shared" si="21"/>
        <v>-12458050.299999999</v>
      </c>
      <c r="K59" s="258" t="s">
        <v>10</v>
      </c>
      <c r="L59" s="254">
        <f>SUMIF('Allocation Factors'!$B$3:$B$88,'Current Income Tax Expense'!K59,'Allocation Factors'!$P$3:$P$88)</f>
        <v>7.0845810240555085E-2</v>
      </c>
      <c r="M59" s="28">
        <f t="shared" ref="M59" si="98">ROUND(H59*L59,0)</f>
        <v>-882601</v>
      </c>
      <c r="N59" s="28">
        <f t="shared" ref="N59" si="99">ROUND(I59*L59,0)</f>
        <v>0</v>
      </c>
      <c r="O59" s="28">
        <f t="shared" ref="O59" si="100">SUM(M59:N59)</f>
        <v>-882601</v>
      </c>
      <c r="P59" s="28">
        <f t="shared" ref="P59" si="101">O59</f>
        <v>-882601</v>
      </c>
    </row>
    <row r="60" spans="1:16">
      <c r="A60" s="283" t="s">
        <v>596</v>
      </c>
      <c r="B60" s="258">
        <v>287722</v>
      </c>
      <c r="C60" s="256">
        <v>505.52</v>
      </c>
      <c r="D60" s="27" t="s">
        <v>8</v>
      </c>
      <c r="E60" s="27" t="s">
        <v>9</v>
      </c>
      <c r="F60" s="28">
        <v>-126361</v>
      </c>
      <c r="G60" s="28">
        <v>0</v>
      </c>
      <c r="H60" s="283">
        <f t="shared" si="88"/>
        <v>-126361</v>
      </c>
      <c r="I60" s="28">
        <v>0</v>
      </c>
      <c r="J60" s="28">
        <f t="shared" si="21"/>
        <v>-126361</v>
      </c>
      <c r="K60" s="258" t="s">
        <v>135</v>
      </c>
      <c r="L60" s="254">
        <f>SUMIF('Allocation Factors'!$B$3:$B$88,'Current Income Tax Expense'!K60,'Allocation Factors'!$P$3:$P$88)</f>
        <v>0.22613352113854845</v>
      </c>
      <c r="M60" s="28">
        <f t="shared" ref="M60" si="102">ROUND(H60*L60,0)</f>
        <v>-28574</v>
      </c>
      <c r="N60" s="28">
        <f t="shared" ref="N60" si="103">ROUND(I60*L60,0)</f>
        <v>0</v>
      </c>
      <c r="O60" s="28">
        <f t="shared" ref="O60" si="104">SUM(M60:N60)</f>
        <v>-28574</v>
      </c>
      <c r="P60" s="28">
        <f t="shared" ref="P60" si="105">O60</f>
        <v>-28574</v>
      </c>
    </row>
    <row r="61" spans="1:16">
      <c r="A61" s="283" t="s">
        <v>549</v>
      </c>
      <c r="B61" s="258">
        <v>286800</v>
      </c>
      <c r="C61" s="256">
        <v>505.52499999999998</v>
      </c>
      <c r="D61" s="27" t="s">
        <v>8</v>
      </c>
      <c r="E61" s="27" t="s">
        <v>9</v>
      </c>
      <c r="F61" s="28">
        <v>62444</v>
      </c>
      <c r="G61" s="28">
        <v>0</v>
      </c>
      <c r="H61" s="283">
        <f t="shared" si="88"/>
        <v>62444</v>
      </c>
      <c r="I61" s="28">
        <v>0</v>
      </c>
      <c r="J61" s="28">
        <f t="shared" si="21"/>
        <v>62444</v>
      </c>
      <c r="K61" s="258" t="s">
        <v>135</v>
      </c>
      <c r="L61" s="254">
        <f>SUMIF('Allocation Factors'!$B$3:$B$88,'Current Income Tax Expense'!K61,'Allocation Factors'!$P$3:$P$88)</f>
        <v>0.22613352113854845</v>
      </c>
      <c r="M61" s="28">
        <f t="shared" ref="M61" si="106">ROUND(H61*L61,0)</f>
        <v>14121</v>
      </c>
      <c r="N61" s="28">
        <f t="shared" ref="N61" si="107">ROUND(I61*L61,0)</f>
        <v>0</v>
      </c>
      <c r="O61" s="28">
        <f t="shared" ref="O61" si="108">SUM(M61:N61)</f>
        <v>14121</v>
      </c>
      <c r="P61" s="28">
        <f t="shared" ref="P61" si="109">O61</f>
        <v>14121</v>
      </c>
    </row>
    <row r="62" spans="1:16">
      <c r="A62" s="26" t="s">
        <v>335</v>
      </c>
      <c r="B62" s="27">
        <v>287332</v>
      </c>
      <c r="C62" s="256">
        <v>505.6</v>
      </c>
      <c r="D62" s="27" t="s">
        <v>8</v>
      </c>
      <c r="E62" s="27" t="s">
        <v>9</v>
      </c>
      <c r="F62" s="28">
        <v>-1464959.7400000012</v>
      </c>
      <c r="G62" s="28">
        <v>0</v>
      </c>
      <c r="H62" s="283">
        <f t="shared" si="88"/>
        <v>-1464959.7400000012</v>
      </c>
      <c r="I62" s="28">
        <v>0</v>
      </c>
      <c r="J62" s="28">
        <f t="shared" si="21"/>
        <v>-1464959.7400000012</v>
      </c>
      <c r="K62" s="27" t="s">
        <v>10</v>
      </c>
      <c r="L62" s="254">
        <f>SUMIF('Allocation Factors'!$B$3:$B$88,'Current Income Tax Expense'!K62,'Allocation Factors'!$P$3:$P$88)</f>
        <v>7.0845810240555085E-2</v>
      </c>
      <c r="M62" s="28">
        <f t="shared" si="17"/>
        <v>-103786</v>
      </c>
      <c r="N62" s="28">
        <f t="shared" si="74"/>
        <v>0</v>
      </c>
      <c r="O62" s="28">
        <f t="shared" si="75"/>
        <v>-103786</v>
      </c>
      <c r="P62" s="28">
        <f t="shared" si="79"/>
        <v>-103786</v>
      </c>
    </row>
    <row r="63" spans="1:16">
      <c r="A63" s="80" t="s">
        <v>550</v>
      </c>
      <c r="B63" s="27">
        <v>287937</v>
      </c>
      <c r="C63" s="256">
        <v>505.601</v>
      </c>
      <c r="D63" s="27" t="s">
        <v>8</v>
      </c>
      <c r="E63" s="258" t="s">
        <v>9</v>
      </c>
      <c r="F63" s="28">
        <v>-8720</v>
      </c>
      <c r="G63" s="28">
        <v>0</v>
      </c>
      <c r="H63" s="283">
        <f t="shared" si="88"/>
        <v>-8720</v>
      </c>
      <c r="I63" s="28">
        <v>0</v>
      </c>
      <c r="J63" s="28">
        <f t="shared" si="21"/>
        <v>-8720</v>
      </c>
      <c r="K63" s="258" t="s">
        <v>135</v>
      </c>
      <c r="L63" s="254">
        <f>SUMIF('Allocation Factors'!$B$3:$B$88,'Current Income Tax Expense'!K63,'Allocation Factors'!$P$3:$P$88)</f>
        <v>0.22613352113854845</v>
      </c>
      <c r="M63" s="28">
        <f t="shared" si="17"/>
        <v>-1972</v>
      </c>
      <c r="N63" s="28">
        <f t="shared" si="74"/>
        <v>0</v>
      </c>
      <c r="O63" s="28">
        <f t="shared" si="75"/>
        <v>-1972</v>
      </c>
      <c r="P63" s="28">
        <f t="shared" si="79"/>
        <v>-1972</v>
      </c>
    </row>
    <row r="64" spans="1:16">
      <c r="A64" s="80" t="s">
        <v>336</v>
      </c>
      <c r="B64" s="27">
        <v>287414</v>
      </c>
      <c r="C64" s="256">
        <v>505.7</v>
      </c>
      <c r="D64" s="27" t="s">
        <v>8</v>
      </c>
      <c r="E64" s="27" t="s">
        <v>9</v>
      </c>
      <c r="F64" s="28">
        <v>-10000</v>
      </c>
      <c r="G64" s="28">
        <v>0</v>
      </c>
      <c r="H64" s="283">
        <f t="shared" si="88"/>
        <v>-10000</v>
      </c>
      <c r="I64" s="28">
        <v>0</v>
      </c>
      <c r="J64" s="28">
        <f t="shared" si="21"/>
        <v>-10000</v>
      </c>
      <c r="K64" s="27" t="s">
        <v>10</v>
      </c>
      <c r="L64" s="254">
        <f>SUMIF('Allocation Factors'!$B$3:$B$88,'Current Income Tax Expense'!K64,'Allocation Factors'!$P$3:$P$88)</f>
        <v>7.0845810240555085E-2</v>
      </c>
      <c r="M64" s="28">
        <f t="shared" si="17"/>
        <v>-708</v>
      </c>
      <c r="N64" s="28">
        <f t="shared" si="74"/>
        <v>0</v>
      </c>
      <c r="O64" s="28">
        <f t="shared" si="75"/>
        <v>-708</v>
      </c>
      <c r="P64" s="28">
        <f t="shared" si="79"/>
        <v>-708</v>
      </c>
    </row>
    <row r="65" spans="1:16">
      <c r="A65" s="26" t="s">
        <v>337</v>
      </c>
      <c r="B65" s="27">
        <v>287417</v>
      </c>
      <c r="C65" s="256">
        <v>605.71</v>
      </c>
      <c r="D65" s="27" t="s">
        <v>8</v>
      </c>
      <c r="E65" s="258" t="s">
        <v>9</v>
      </c>
      <c r="F65" s="28">
        <v>-328747.71999999974</v>
      </c>
      <c r="G65" s="28">
        <v>0</v>
      </c>
      <c r="H65" s="283">
        <f t="shared" si="88"/>
        <v>-328747.71999999974</v>
      </c>
      <c r="I65" s="28">
        <v>0</v>
      </c>
      <c r="J65" s="28">
        <f t="shared" si="21"/>
        <v>-328747.71999999974</v>
      </c>
      <c r="K65" s="258" t="s">
        <v>14</v>
      </c>
      <c r="L65" s="254">
        <f>SUMIF('Allocation Factors'!$B$3:$B$88,'Current Income Tax Expense'!K65,'Allocation Factors'!$P$3:$P$88)</f>
        <v>0</v>
      </c>
      <c r="M65" s="28">
        <f t="shared" si="17"/>
        <v>0</v>
      </c>
      <c r="N65" s="28">
        <f t="shared" si="74"/>
        <v>0</v>
      </c>
      <c r="O65" s="28">
        <f t="shared" si="75"/>
        <v>0</v>
      </c>
      <c r="P65" s="28">
        <f t="shared" si="79"/>
        <v>0</v>
      </c>
    </row>
    <row r="66" spans="1:16">
      <c r="A66" s="80" t="s">
        <v>300</v>
      </c>
      <c r="B66" s="27">
        <v>287216</v>
      </c>
      <c r="C66" s="256">
        <v>605.71500000000003</v>
      </c>
      <c r="D66" s="27" t="s">
        <v>8</v>
      </c>
      <c r="E66" s="258" t="s">
        <v>9</v>
      </c>
      <c r="F66" s="28">
        <v>1205394.4299999997</v>
      </c>
      <c r="G66" s="28">
        <v>0</v>
      </c>
      <c r="H66" s="283">
        <f t="shared" si="88"/>
        <v>1205394.4299999997</v>
      </c>
      <c r="I66" s="28">
        <v>0</v>
      </c>
      <c r="J66" s="28">
        <f t="shared" si="21"/>
        <v>1205394.4299999997</v>
      </c>
      <c r="K66" s="258" t="s">
        <v>84</v>
      </c>
      <c r="L66" s="254">
        <f>SUMIF('Allocation Factors'!$B$3:$B$88,'Current Income Tax Expense'!K66,'Allocation Factors'!$P$3:$P$88)</f>
        <v>0</v>
      </c>
      <c r="M66" s="28">
        <f t="shared" si="17"/>
        <v>0</v>
      </c>
      <c r="N66" s="28">
        <f t="shared" si="74"/>
        <v>0</v>
      </c>
      <c r="O66" s="28">
        <f t="shared" si="75"/>
        <v>0</v>
      </c>
      <c r="P66" s="28">
        <f t="shared" si="79"/>
        <v>0</v>
      </c>
    </row>
    <row r="67" spans="1:16">
      <c r="A67" s="444" t="s">
        <v>476</v>
      </c>
      <c r="B67" s="285">
        <v>287390</v>
      </c>
      <c r="C67" s="256">
        <v>610.14099999999996</v>
      </c>
      <c r="D67" s="27" t="s">
        <v>8</v>
      </c>
      <c r="E67" s="258" t="s">
        <v>9</v>
      </c>
      <c r="F67" s="28">
        <v>997075.6100000001</v>
      </c>
      <c r="G67" s="28">
        <v>0</v>
      </c>
      <c r="H67" s="283">
        <f t="shared" si="88"/>
        <v>997075.6100000001</v>
      </c>
      <c r="I67" s="28">
        <v>0</v>
      </c>
      <c r="J67" s="28">
        <f t="shared" si="21"/>
        <v>997075.6100000001</v>
      </c>
      <c r="K67" s="258" t="s">
        <v>14</v>
      </c>
      <c r="L67" s="254">
        <f>SUMIF('Allocation Factors'!$B$3:$B$88,'Current Income Tax Expense'!K67,'Allocation Factors'!$P$3:$P$88)</f>
        <v>0</v>
      </c>
      <c r="M67" s="28">
        <f t="shared" ref="M67" si="110">ROUND(H67*L67,0)</f>
        <v>0</v>
      </c>
      <c r="N67" s="28">
        <f t="shared" ref="N67" si="111">ROUND(I67*L67,0)</f>
        <v>0</v>
      </c>
      <c r="O67" s="28">
        <f t="shared" ref="O67" si="112">SUM(M67:N67)</f>
        <v>0</v>
      </c>
      <c r="P67" s="28">
        <f t="shared" ref="P67" si="113">O67</f>
        <v>0</v>
      </c>
    </row>
    <row r="68" spans="1:16">
      <c r="A68" s="80" t="s">
        <v>339</v>
      </c>
      <c r="B68" s="27">
        <v>287389</v>
      </c>
      <c r="C68" s="256">
        <v>610.14499999999998</v>
      </c>
      <c r="D68" s="27" t="s">
        <v>8</v>
      </c>
      <c r="E68" s="27" t="s">
        <v>9</v>
      </c>
      <c r="F68" s="28">
        <v>-1372857.3599999996</v>
      </c>
      <c r="G68" s="28">
        <v>0</v>
      </c>
      <c r="H68" s="283">
        <f t="shared" si="88"/>
        <v>-1372857.3599999996</v>
      </c>
      <c r="I68" s="28">
        <v>0</v>
      </c>
      <c r="J68" s="28">
        <f t="shared" si="21"/>
        <v>-1372857.3599999996</v>
      </c>
      <c r="K68" s="258" t="s">
        <v>14</v>
      </c>
      <c r="L68" s="254">
        <f>SUMIF('Allocation Factors'!$B$3:$B$88,'Current Income Tax Expense'!K68,'Allocation Factors'!$P$3:$P$88)</f>
        <v>0</v>
      </c>
      <c r="M68" s="28">
        <f t="shared" si="17"/>
        <v>0</v>
      </c>
      <c r="N68" s="28">
        <f t="shared" si="74"/>
        <v>0</v>
      </c>
      <c r="O68" s="28">
        <f t="shared" si="75"/>
        <v>0</v>
      </c>
      <c r="P68" s="28">
        <f t="shared" si="79"/>
        <v>0</v>
      </c>
    </row>
    <row r="69" spans="1:16">
      <c r="A69" s="26" t="s">
        <v>474</v>
      </c>
      <c r="B69" s="27">
        <v>287047</v>
      </c>
      <c r="C69" s="256">
        <v>610.15</v>
      </c>
      <c r="D69" s="27" t="s">
        <v>8</v>
      </c>
      <c r="E69" s="253" t="s">
        <v>9</v>
      </c>
      <c r="F69" s="28">
        <v>3639438.7199999997</v>
      </c>
      <c r="G69" s="28">
        <v>0</v>
      </c>
      <c r="H69" s="283">
        <f t="shared" si="88"/>
        <v>3639438.7199999997</v>
      </c>
      <c r="I69" s="28">
        <v>0</v>
      </c>
      <c r="J69" s="28">
        <f t="shared" si="21"/>
        <v>3639438.7199999997</v>
      </c>
      <c r="K69" s="258" t="s">
        <v>24</v>
      </c>
      <c r="L69" s="254">
        <f>SUMIF('Allocation Factors'!$B$3:$B$88,'Current Income Tax Expense'!K69,'Allocation Factors'!$P$3:$P$88)</f>
        <v>0</v>
      </c>
      <c r="M69" s="28">
        <f t="shared" ref="M69:M70" si="114">ROUND(H69*L69,0)</f>
        <v>0</v>
      </c>
      <c r="N69" s="28">
        <f t="shared" ref="N69:N70" si="115">ROUND(I69*L69,0)</f>
        <v>0</v>
      </c>
      <c r="O69" s="28">
        <f t="shared" ref="O69:O70" si="116">SUM(M69:N69)</f>
        <v>0</v>
      </c>
      <c r="P69" s="28">
        <f t="shared" ref="P69:P70" si="117">O69</f>
        <v>0</v>
      </c>
    </row>
    <row r="70" spans="1:16">
      <c r="A70" s="26" t="s">
        <v>475</v>
      </c>
      <c r="B70" s="27">
        <v>287045</v>
      </c>
      <c r="C70" s="256">
        <v>610.15499999999997</v>
      </c>
      <c r="D70" s="27">
        <v>14.4</v>
      </c>
      <c r="E70" s="253" t="s">
        <v>9</v>
      </c>
      <c r="F70" s="28">
        <v>1355735.82</v>
      </c>
      <c r="G70" s="28">
        <v>0</v>
      </c>
      <c r="H70" s="283">
        <f t="shared" si="88"/>
        <v>1355735.82</v>
      </c>
      <c r="I70" s="28">
        <v>0</v>
      </c>
      <c r="J70" s="28">
        <f t="shared" si="21"/>
        <v>1355735.82</v>
      </c>
      <c r="K70" s="258" t="s">
        <v>21</v>
      </c>
      <c r="L70" s="254">
        <f>SUMIF('Allocation Factors'!$B$3:$B$88,'Current Income Tax Expense'!K70,'Allocation Factors'!$P$3:$P$88)</f>
        <v>1</v>
      </c>
      <c r="M70" s="28">
        <f t="shared" si="114"/>
        <v>1355736</v>
      </c>
      <c r="N70" s="28">
        <f t="shared" si="115"/>
        <v>0</v>
      </c>
      <c r="O70" s="28">
        <f t="shared" si="116"/>
        <v>1355736</v>
      </c>
      <c r="P70" s="28">
        <f t="shared" si="117"/>
        <v>1355736</v>
      </c>
    </row>
    <row r="71" spans="1:16">
      <c r="A71" s="80" t="s">
        <v>446</v>
      </c>
      <c r="B71" s="27">
        <v>287418</v>
      </c>
      <c r="C71" s="256">
        <v>705.24099999999999</v>
      </c>
      <c r="D71" s="27" t="s">
        <v>8</v>
      </c>
      <c r="E71" s="253" t="s">
        <v>9</v>
      </c>
      <c r="F71" s="28">
        <v>-240182.72999999998</v>
      </c>
      <c r="G71" s="28">
        <v>0</v>
      </c>
      <c r="H71" s="283">
        <f t="shared" ref="H71:H93" si="118">IF(E71="U",F71,0)</f>
        <v>-240182.72999999998</v>
      </c>
      <c r="I71" s="28">
        <v>0</v>
      </c>
      <c r="J71" s="28">
        <f t="shared" si="21"/>
        <v>-240182.72999999998</v>
      </c>
      <c r="K71" s="253" t="s">
        <v>14</v>
      </c>
      <c r="L71" s="254">
        <f>SUMIF('Allocation Factors'!$B$3:$B$88,'Current Income Tax Expense'!K71,'Allocation Factors'!$P$3:$P$88)</f>
        <v>0</v>
      </c>
      <c r="M71" s="28">
        <f t="shared" ref="M71" si="119">ROUND(H71*L71,0)</f>
        <v>0</v>
      </c>
      <c r="N71" s="28">
        <f t="shared" ref="N71" si="120">ROUND(I71*L71,0)</f>
        <v>0</v>
      </c>
      <c r="O71" s="28">
        <f t="shared" ref="O71" si="121">SUM(M71:N71)</f>
        <v>0</v>
      </c>
      <c r="P71" s="28">
        <f t="shared" ref="P71" si="122">O71</f>
        <v>0</v>
      </c>
    </row>
    <row r="72" spans="1:16">
      <c r="A72" s="80" t="s">
        <v>340</v>
      </c>
      <c r="B72" s="27">
        <v>287212</v>
      </c>
      <c r="C72" s="256">
        <v>705.245</v>
      </c>
      <c r="D72" s="27" t="s">
        <v>8</v>
      </c>
      <c r="E72" s="253" t="s">
        <v>9</v>
      </c>
      <c r="F72" s="28">
        <v>-1570827.2999999998</v>
      </c>
      <c r="G72" s="28">
        <v>0</v>
      </c>
      <c r="H72" s="283">
        <f t="shared" si="118"/>
        <v>-1570827.2999999998</v>
      </c>
      <c r="I72" s="28">
        <v>0</v>
      </c>
      <c r="J72" s="28">
        <f t="shared" si="21"/>
        <v>-1570827.2999999998</v>
      </c>
      <c r="K72" s="253" t="s">
        <v>14</v>
      </c>
      <c r="L72" s="254">
        <f>SUMIF('Allocation Factors'!$B$3:$B$88,'Current Income Tax Expense'!K72,'Allocation Factors'!$P$3:$P$88)</f>
        <v>0</v>
      </c>
      <c r="M72" s="28">
        <f t="shared" ref="M72:M115" si="123">ROUND(H72*L72,0)</f>
        <v>0</v>
      </c>
      <c r="N72" s="28">
        <f t="shared" ref="N72:N101" si="124">ROUND(I72*L72,0)</f>
        <v>0</v>
      </c>
      <c r="O72" s="28">
        <f t="shared" ref="O72:O101" si="125">SUM(M72:N72)</f>
        <v>0</v>
      </c>
      <c r="P72" s="28">
        <f t="shared" si="79"/>
        <v>0</v>
      </c>
    </row>
    <row r="73" spans="1:16">
      <c r="A73" s="80" t="s">
        <v>454</v>
      </c>
      <c r="B73" s="27">
        <v>287252</v>
      </c>
      <c r="C73" s="256">
        <v>705.26300000000003</v>
      </c>
      <c r="D73" s="27" t="s">
        <v>8</v>
      </c>
      <c r="E73" s="253" t="s">
        <v>9</v>
      </c>
      <c r="F73" s="28">
        <v>75480.210000000006</v>
      </c>
      <c r="G73" s="28">
        <v>0</v>
      </c>
      <c r="H73" s="283">
        <f t="shared" si="118"/>
        <v>75480.210000000006</v>
      </c>
      <c r="I73" s="28">
        <v>0</v>
      </c>
      <c r="J73" s="28">
        <f t="shared" si="21"/>
        <v>75480.210000000006</v>
      </c>
      <c r="K73" s="253" t="s">
        <v>14</v>
      </c>
      <c r="L73" s="254">
        <f>SUMIF('Allocation Factors'!$B$3:$B$88,'Current Income Tax Expense'!K73,'Allocation Factors'!$P$3:$P$88)</f>
        <v>0</v>
      </c>
      <c r="M73" s="28">
        <f t="shared" ref="M73" si="126">ROUND(H73*L73,0)</f>
        <v>0</v>
      </c>
      <c r="N73" s="28">
        <f t="shared" ref="N73" si="127">ROUND(I73*L73,0)</f>
        <v>0</v>
      </c>
      <c r="O73" s="28">
        <f t="shared" ref="O73" si="128">SUM(M73:N73)</f>
        <v>0</v>
      </c>
      <c r="P73" s="28">
        <f t="shared" ref="P73" si="129">O73</f>
        <v>0</v>
      </c>
    </row>
    <row r="74" spans="1:16">
      <c r="A74" s="80" t="s">
        <v>304</v>
      </c>
      <c r="B74" s="27">
        <v>287209</v>
      </c>
      <c r="C74" s="256">
        <v>705.26599999999996</v>
      </c>
      <c r="D74" s="27" t="s">
        <v>8</v>
      </c>
      <c r="E74" s="258" t="s">
        <v>9</v>
      </c>
      <c r="F74" s="28">
        <v>-385186.15</v>
      </c>
      <c r="G74" s="28">
        <v>0</v>
      </c>
      <c r="H74" s="283">
        <f t="shared" si="118"/>
        <v>-385186.15</v>
      </c>
      <c r="I74" s="28">
        <v>0</v>
      </c>
      <c r="J74" s="28">
        <f t="shared" si="21"/>
        <v>-385186.15</v>
      </c>
      <c r="K74" s="27" t="s">
        <v>14</v>
      </c>
      <c r="L74" s="254">
        <f>SUMIF('Allocation Factors'!$B$3:$B$88,'Current Income Tax Expense'!K74,'Allocation Factors'!$P$3:$P$88)</f>
        <v>0</v>
      </c>
      <c r="M74" s="28">
        <f t="shared" si="123"/>
        <v>0</v>
      </c>
      <c r="N74" s="28">
        <f t="shared" si="124"/>
        <v>0</v>
      </c>
      <c r="O74" s="28">
        <f t="shared" si="125"/>
        <v>0</v>
      </c>
      <c r="P74" s="28">
        <f t="shared" si="79"/>
        <v>0</v>
      </c>
    </row>
    <row r="75" spans="1:16">
      <c r="A75" s="80" t="s">
        <v>305</v>
      </c>
      <c r="B75" s="27">
        <v>287200</v>
      </c>
      <c r="C75" s="256">
        <v>705.26700000000005</v>
      </c>
      <c r="D75" s="27" t="s">
        <v>8</v>
      </c>
      <c r="E75" s="258" t="s">
        <v>9</v>
      </c>
      <c r="F75" s="28">
        <v>269775.10000000056</v>
      </c>
      <c r="G75" s="28">
        <v>0</v>
      </c>
      <c r="H75" s="283">
        <f t="shared" si="118"/>
        <v>269775.10000000056</v>
      </c>
      <c r="I75" s="28">
        <v>0</v>
      </c>
      <c r="J75" s="28">
        <f t="shared" si="21"/>
        <v>269775.10000000056</v>
      </c>
      <c r="K75" s="27" t="s">
        <v>14</v>
      </c>
      <c r="L75" s="254">
        <f>SUMIF('Allocation Factors'!$B$3:$B$88,'Current Income Tax Expense'!K75,'Allocation Factors'!$P$3:$P$88)</f>
        <v>0</v>
      </c>
      <c r="M75" s="28">
        <f t="shared" si="123"/>
        <v>0</v>
      </c>
      <c r="N75" s="28">
        <f t="shared" si="124"/>
        <v>0</v>
      </c>
      <c r="O75" s="28">
        <f t="shared" si="125"/>
        <v>0</v>
      </c>
      <c r="P75" s="28">
        <f t="shared" si="79"/>
        <v>0</v>
      </c>
    </row>
    <row r="76" spans="1:16">
      <c r="A76" s="80" t="s">
        <v>579</v>
      </c>
      <c r="B76" s="27">
        <v>287271</v>
      </c>
      <c r="C76" s="256">
        <v>705.33600000000001</v>
      </c>
      <c r="D76" s="27" t="s">
        <v>8</v>
      </c>
      <c r="E76" s="27" t="s">
        <v>9</v>
      </c>
      <c r="F76" s="28">
        <v>591983.59000000008</v>
      </c>
      <c r="G76" s="28">
        <v>0</v>
      </c>
      <c r="H76" s="283">
        <f t="shared" si="118"/>
        <v>591983.59000000008</v>
      </c>
      <c r="I76" s="28">
        <v>0</v>
      </c>
      <c r="J76" s="28">
        <f t="shared" si="21"/>
        <v>591983.59000000008</v>
      </c>
      <c r="K76" s="258" t="s">
        <v>14</v>
      </c>
      <c r="L76" s="254">
        <f>SUMIF('Allocation Factors'!$B$3:$B$88,'Current Income Tax Expense'!K76,'Allocation Factors'!$P$3:$P$88)</f>
        <v>0</v>
      </c>
      <c r="M76" s="28">
        <f t="shared" si="123"/>
        <v>0</v>
      </c>
      <c r="N76" s="28">
        <f t="shared" ref="N76" si="130">ROUND(I76*L76,0)</f>
        <v>0</v>
      </c>
      <c r="O76" s="28">
        <f t="shared" ref="O76" si="131">SUM(M76:N76)</f>
        <v>0</v>
      </c>
      <c r="P76" s="28">
        <f t="shared" si="79"/>
        <v>0</v>
      </c>
    </row>
    <row r="77" spans="1:16">
      <c r="A77" s="80" t="s">
        <v>309</v>
      </c>
      <c r="B77" s="27">
        <v>287051</v>
      </c>
      <c r="C77" s="256">
        <v>705.34</v>
      </c>
      <c r="D77" s="27" t="s">
        <v>8</v>
      </c>
      <c r="E77" s="27" t="s">
        <v>9</v>
      </c>
      <c r="F77" s="28">
        <v>-2524889.56</v>
      </c>
      <c r="G77" s="28">
        <v>0</v>
      </c>
      <c r="H77" s="283">
        <f t="shared" si="118"/>
        <v>-2524889.56</v>
      </c>
      <c r="I77" s="28">
        <v>0</v>
      </c>
      <c r="J77" s="28">
        <f t="shared" si="21"/>
        <v>-2524889.56</v>
      </c>
      <c r="K77" s="258" t="s">
        <v>14</v>
      </c>
      <c r="L77" s="254">
        <f>SUMIF('Allocation Factors'!$B$3:$B$88,'Current Income Tax Expense'!K77,'Allocation Factors'!$P$3:$P$88)</f>
        <v>0</v>
      </c>
      <c r="M77" s="28">
        <f t="shared" si="123"/>
        <v>0</v>
      </c>
      <c r="N77" s="28">
        <f t="shared" si="124"/>
        <v>0</v>
      </c>
      <c r="O77" s="28">
        <f t="shared" si="125"/>
        <v>0</v>
      </c>
      <c r="P77" s="28">
        <f t="shared" ref="P77:P80" si="132">O77</f>
        <v>0</v>
      </c>
    </row>
    <row r="78" spans="1:16">
      <c r="A78" s="80" t="s">
        <v>310</v>
      </c>
      <c r="B78" s="27">
        <v>287053</v>
      </c>
      <c r="C78" s="256">
        <v>705.34199999999998</v>
      </c>
      <c r="D78" s="27" t="s">
        <v>8</v>
      </c>
      <c r="E78" s="27" t="s">
        <v>9</v>
      </c>
      <c r="F78" s="28">
        <v>-6509476.5900000008</v>
      </c>
      <c r="G78" s="28">
        <v>0</v>
      </c>
      <c r="H78" s="283">
        <f t="shared" si="118"/>
        <v>-6509476.5900000008</v>
      </c>
      <c r="I78" s="28">
        <v>0</v>
      </c>
      <c r="J78" s="28">
        <f t="shared" si="21"/>
        <v>-6509476.5900000008</v>
      </c>
      <c r="K78" s="258" t="s">
        <v>14</v>
      </c>
      <c r="L78" s="254">
        <f>SUMIF('Allocation Factors'!$B$3:$B$88,'Current Income Tax Expense'!K78,'Allocation Factors'!$P$3:$P$88)</f>
        <v>0</v>
      </c>
      <c r="M78" s="28">
        <f t="shared" si="123"/>
        <v>0</v>
      </c>
      <c r="N78" s="28">
        <f t="shared" si="124"/>
        <v>0</v>
      </c>
      <c r="O78" s="28">
        <f t="shared" si="125"/>
        <v>0</v>
      </c>
      <c r="P78" s="28">
        <f t="shared" si="132"/>
        <v>0</v>
      </c>
    </row>
    <row r="79" spans="1:16">
      <c r="A79" s="80" t="s">
        <v>311</v>
      </c>
      <c r="B79" s="27">
        <v>287055</v>
      </c>
      <c r="C79" s="256">
        <v>705.34400000000005</v>
      </c>
      <c r="D79" s="27" t="s">
        <v>8</v>
      </c>
      <c r="E79" s="27" t="s">
        <v>9</v>
      </c>
      <c r="F79" s="28">
        <v>-1039578.3799999999</v>
      </c>
      <c r="G79" s="28">
        <v>0</v>
      </c>
      <c r="H79" s="283">
        <f t="shared" si="118"/>
        <v>-1039578.3799999999</v>
      </c>
      <c r="I79" s="28">
        <v>0</v>
      </c>
      <c r="J79" s="28">
        <f t="shared" si="21"/>
        <v>-1039578.3799999999</v>
      </c>
      <c r="K79" s="258" t="s">
        <v>14</v>
      </c>
      <c r="L79" s="254">
        <f>SUMIF('Allocation Factors'!$B$3:$B$88,'Current Income Tax Expense'!K79,'Allocation Factors'!$P$3:$P$88)</f>
        <v>0</v>
      </c>
      <c r="M79" s="28">
        <f t="shared" si="123"/>
        <v>0</v>
      </c>
      <c r="N79" s="28">
        <f t="shared" si="124"/>
        <v>0</v>
      </c>
      <c r="O79" s="28">
        <f t="shared" si="125"/>
        <v>0</v>
      </c>
      <c r="P79" s="28">
        <f t="shared" si="132"/>
        <v>0</v>
      </c>
    </row>
    <row r="80" spans="1:16">
      <c r="A80" s="80" t="s">
        <v>312</v>
      </c>
      <c r="B80" s="27">
        <v>287056</v>
      </c>
      <c r="C80" s="256">
        <v>705.34500000000003</v>
      </c>
      <c r="D80" s="27" t="s">
        <v>8</v>
      </c>
      <c r="E80" s="27" t="s">
        <v>9</v>
      </c>
      <c r="F80" s="28">
        <v>1318686.56</v>
      </c>
      <c r="G80" s="28">
        <v>0</v>
      </c>
      <c r="H80" s="283">
        <f t="shared" si="118"/>
        <v>1318686.56</v>
      </c>
      <c r="I80" s="28">
        <v>0</v>
      </c>
      <c r="J80" s="28">
        <f t="shared" si="21"/>
        <v>1318686.56</v>
      </c>
      <c r="K80" s="258" t="s">
        <v>14</v>
      </c>
      <c r="L80" s="254">
        <f>SUMIF('Allocation Factors'!$B$3:$B$88,'Current Income Tax Expense'!K80,'Allocation Factors'!$P$3:$P$88)</f>
        <v>0</v>
      </c>
      <c r="M80" s="28">
        <f t="shared" si="123"/>
        <v>0</v>
      </c>
      <c r="N80" s="28">
        <f t="shared" si="124"/>
        <v>0</v>
      </c>
      <c r="O80" s="28">
        <f t="shared" si="125"/>
        <v>0</v>
      </c>
      <c r="P80" s="28">
        <f t="shared" si="132"/>
        <v>0</v>
      </c>
    </row>
    <row r="81" spans="1:16">
      <c r="A81" s="80" t="s">
        <v>473</v>
      </c>
      <c r="B81" s="27">
        <v>287049</v>
      </c>
      <c r="C81" s="256">
        <v>705.35199999999998</v>
      </c>
      <c r="D81" s="27" t="s">
        <v>8</v>
      </c>
      <c r="E81" s="27" t="s">
        <v>9</v>
      </c>
      <c r="F81" s="28">
        <v>-3628.6999999999825</v>
      </c>
      <c r="G81" s="28">
        <v>0</v>
      </c>
      <c r="H81" s="283">
        <f t="shared" si="118"/>
        <v>-3628.6999999999825</v>
      </c>
      <c r="I81" s="28">
        <v>0</v>
      </c>
      <c r="J81" s="28">
        <f t="shared" si="21"/>
        <v>-3628.6999999999825</v>
      </c>
      <c r="K81" s="258" t="s">
        <v>16</v>
      </c>
      <c r="L81" s="254">
        <f>SUMIF('Allocation Factors'!$B$3:$B$88,'Current Income Tax Expense'!K81,'Allocation Factors'!$P$3:$P$88)</f>
        <v>0</v>
      </c>
      <c r="M81" s="28">
        <f t="shared" ref="M81" si="133">ROUND(H81*L81,0)</f>
        <v>0</v>
      </c>
      <c r="N81" s="28">
        <f t="shared" ref="N81" si="134">ROUND(I81*L81,0)</f>
        <v>0</v>
      </c>
      <c r="O81" s="28">
        <f t="shared" ref="O81" si="135">SUM(M81:N81)</f>
        <v>0</v>
      </c>
      <c r="P81" s="28">
        <f t="shared" ref="P81" si="136">O81</f>
        <v>0</v>
      </c>
    </row>
    <row r="82" spans="1:16">
      <c r="A82" s="26" t="s">
        <v>347</v>
      </c>
      <c r="B82" s="27">
        <v>287253</v>
      </c>
      <c r="C82" s="256">
        <v>705.4</v>
      </c>
      <c r="D82" s="27" t="s">
        <v>8</v>
      </c>
      <c r="E82" s="27" t="s">
        <v>9</v>
      </c>
      <c r="F82" s="28">
        <v>798639.43999999948</v>
      </c>
      <c r="G82" s="28">
        <v>0</v>
      </c>
      <c r="H82" s="283">
        <f t="shared" si="118"/>
        <v>798639.43999999948</v>
      </c>
      <c r="I82" s="28">
        <v>0</v>
      </c>
      <c r="J82" s="28">
        <f t="shared" ref="J82:J111" si="137">SUM(H82:I82)</f>
        <v>798639.43999999948</v>
      </c>
      <c r="K82" s="258" t="s">
        <v>24</v>
      </c>
      <c r="L82" s="254">
        <f>SUMIF('Allocation Factors'!$B$3:$B$88,'Current Income Tax Expense'!K82,'Allocation Factors'!$P$3:$P$88)</f>
        <v>0</v>
      </c>
      <c r="M82" s="28">
        <f t="shared" si="123"/>
        <v>0</v>
      </c>
      <c r="N82" s="28">
        <f t="shared" si="124"/>
        <v>0</v>
      </c>
      <c r="O82" s="28">
        <f t="shared" si="125"/>
        <v>0</v>
      </c>
      <c r="P82" s="28">
        <f t="shared" ref="P82:P115" si="138">O82</f>
        <v>0</v>
      </c>
    </row>
    <row r="83" spans="1:16">
      <c r="A83" s="26" t="s">
        <v>470</v>
      </c>
      <c r="B83" s="27">
        <v>287174</v>
      </c>
      <c r="C83" s="256">
        <v>705.41</v>
      </c>
      <c r="D83" s="27" t="s">
        <v>8</v>
      </c>
      <c r="E83" s="27" t="s">
        <v>9</v>
      </c>
      <c r="F83" s="28">
        <v>-31255.5</v>
      </c>
      <c r="G83" s="28">
        <v>0</v>
      </c>
      <c r="H83" s="283">
        <f t="shared" si="118"/>
        <v>-31255.5</v>
      </c>
      <c r="I83" s="28">
        <v>0</v>
      </c>
      <c r="J83" s="28">
        <f t="shared" si="137"/>
        <v>-31255.5</v>
      </c>
      <c r="K83" s="258" t="s">
        <v>16</v>
      </c>
      <c r="L83" s="254">
        <f>SUMIF('Allocation Factors'!$B$3:$B$88,'Current Income Tax Expense'!K83,'Allocation Factors'!$P$3:$P$88)</f>
        <v>0</v>
      </c>
      <c r="M83" s="28">
        <f t="shared" ref="M83:M87" si="139">ROUND(H83*L83,0)</f>
        <v>0</v>
      </c>
      <c r="N83" s="28">
        <f t="shared" ref="N83:N87" si="140">ROUND(I83*L83,0)</f>
        <v>0</v>
      </c>
      <c r="O83" s="28">
        <f t="shared" ref="O83:O87" si="141">SUM(M83:N83)</f>
        <v>0</v>
      </c>
      <c r="P83" s="28">
        <f t="shared" ref="P83:P87" si="142">O83</f>
        <v>0</v>
      </c>
    </row>
    <row r="84" spans="1:16">
      <c r="A84" s="26" t="s">
        <v>471</v>
      </c>
      <c r="B84" s="27">
        <v>287175</v>
      </c>
      <c r="C84" s="256">
        <v>705.41099999999994</v>
      </c>
      <c r="D84" s="27" t="s">
        <v>8</v>
      </c>
      <c r="E84" s="27" t="s">
        <v>9</v>
      </c>
      <c r="F84" s="28">
        <v>2588946.66</v>
      </c>
      <c r="G84" s="28">
        <v>0</v>
      </c>
      <c r="H84" s="283">
        <f t="shared" si="118"/>
        <v>2588946.66</v>
      </c>
      <c r="I84" s="28">
        <v>0</v>
      </c>
      <c r="J84" s="28">
        <f t="shared" si="137"/>
        <v>2588946.66</v>
      </c>
      <c r="K84" s="258" t="s">
        <v>23</v>
      </c>
      <c r="L84" s="254">
        <f>SUMIF('Allocation Factors'!$B$3:$B$88,'Current Income Tax Expense'!K84,'Allocation Factors'!$P$3:$P$88)</f>
        <v>0</v>
      </c>
      <c r="M84" s="28">
        <f t="shared" si="139"/>
        <v>0</v>
      </c>
      <c r="N84" s="28">
        <f t="shared" si="140"/>
        <v>0</v>
      </c>
      <c r="O84" s="28">
        <f t="shared" si="141"/>
        <v>0</v>
      </c>
      <c r="P84" s="28">
        <f t="shared" si="142"/>
        <v>0</v>
      </c>
    </row>
    <row r="85" spans="1:16">
      <c r="A85" s="26" t="s">
        <v>465</v>
      </c>
      <c r="B85" s="27">
        <v>287176</v>
      </c>
      <c r="C85" s="256">
        <v>705.41200000000003</v>
      </c>
      <c r="D85" s="27" t="s">
        <v>8</v>
      </c>
      <c r="E85" s="27" t="s">
        <v>9</v>
      </c>
      <c r="F85" s="28">
        <v>-514726.93000000063</v>
      </c>
      <c r="G85" s="28">
        <v>0</v>
      </c>
      <c r="H85" s="283">
        <f t="shared" si="118"/>
        <v>-514726.93000000063</v>
      </c>
      <c r="I85" s="28">
        <v>0</v>
      </c>
      <c r="J85" s="28">
        <f t="shared" si="137"/>
        <v>-514726.93000000063</v>
      </c>
      <c r="K85" s="258" t="s">
        <v>24</v>
      </c>
      <c r="L85" s="254">
        <f>SUMIF('Allocation Factors'!$B$3:$B$88,'Current Income Tax Expense'!K85,'Allocation Factors'!$P$3:$P$88)</f>
        <v>0</v>
      </c>
      <c r="M85" s="28">
        <f t="shared" si="139"/>
        <v>0</v>
      </c>
      <c r="N85" s="28">
        <f t="shared" si="140"/>
        <v>0</v>
      </c>
      <c r="O85" s="28">
        <f t="shared" si="141"/>
        <v>0</v>
      </c>
      <c r="P85" s="28">
        <f t="shared" si="142"/>
        <v>0</v>
      </c>
    </row>
    <row r="86" spans="1:16">
      <c r="A86" s="26" t="s">
        <v>466</v>
      </c>
      <c r="B86" s="27">
        <v>287177</v>
      </c>
      <c r="C86" s="256">
        <v>705.41300000000001</v>
      </c>
      <c r="D86" s="27" t="s">
        <v>8</v>
      </c>
      <c r="E86" s="27" t="s">
        <v>9</v>
      </c>
      <c r="F86" s="28">
        <v>-870406.78000000119</v>
      </c>
      <c r="G86" s="28">
        <v>0</v>
      </c>
      <c r="H86" s="283">
        <f t="shared" si="118"/>
        <v>-870406.78000000119</v>
      </c>
      <c r="I86" s="28">
        <v>0</v>
      </c>
      <c r="J86" s="28">
        <f t="shared" si="137"/>
        <v>-870406.78000000119</v>
      </c>
      <c r="K86" s="258" t="s">
        <v>22</v>
      </c>
      <c r="L86" s="254">
        <f>SUMIF('Allocation Factors'!$B$3:$B$88,'Current Income Tax Expense'!K86,'Allocation Factors'!$P$3:$P$88)</f>
        <v>0</v>
      </c>
      <c r="M86" s="28">
        <f t="shared" si="139"/>
        <v>0</v>
      </c>
      <c r="N86" s="28">
        <f t="shared" si="140"/>
        <v>0</v>
      </c>
      <c r="O86" s="28">
        <f t="shared" si="141"/>
        <v>0</v>
      </c>
      <c r="P86" s="28">
        <f t="shared" si="142"/>
        <v>0</v>
      </c>
    </row>
    <row r="87" spans="1:16">
      <c r="A87" s="26" t="s">
        <v>472</v>
      </c>
      <c r="B87" s="27">
        <v>287178</v>
      </c>
      <c r="C87" s="256">
        <v>705.41399999999999</v>
      </c>
      <c r="D87" s="27" t="s">
        <v>8</v>
      </c>
      <c r="E87" s="27" t="s">
        <v>9</v>
      </c>
      <c r="F87" s="28">
        <v>328418.09999999998</v>
      </c>
      <c r="G87" s="28">
        <v>0</v>
      </c>
      <c r="H87" s="283">
        <f t="shared" si="118"/>
        <v>328418.09999999998</v>
      </c>
      <c r="I87" s="28">
        <v>0</v>
      </c>
      <c r="J87" s="28">
        <f t="shared" si="137"/>
        <v>328418.09999999998</v>
      </c>
      <c r="K87" s="258" t="s">
        <v>26</v>
      </c>
      <c r="L87" s="254">
        <f>SUMIF('Allocation Factors'!$B$3:$B$88,'Current Income Tax Expense'!K87,'Allocation Factors'!$P$3:$P$88)</f>
        <v>0</v>
      </c>
      <c r="M87" s="28">
        <f t="shared" si="139"/>
        <v>0</v>
      </c>
      <c r="N87" s="28">
        <f t="shared" si="140"/>
        <v>0</v>
      </c>
      <c r="O87" s="28">
        <f t="shared" si="141"/>
        <v>0</v>
      </c>
      <c r="P87" s="28">
        <f t="shared" si="142"/>
        <v>0</v>
      </c>
    </row>
    <row r="88" spans="1:16">
      <c r="A88" s="26" t="s">
        <v>580</v>
      </c>
      <c r="B88" s="27">
        <v>287238</v>
      </c>
      <c r="C88" s="256">
        <v>705.42</v>
      </c>
      <c r="D88" s="27" t="s">
        <v>8</v>
      </c>
      <c r="E88" s="27" t="s">
        <v>9</v>
      </c>
      <c r="F88" s="28">
        <v>1462656.46</v>
      </c>
      <c r="G88" s="28">
        <v>0</v>
      </c>
      <c r="H88" s="283">
        <f t="shared" si="118"/>
        <v>1462656.46</v>
      </c>
      <c r="I88" s="28">
        <v>0</v>
      </c>
      <c r="J88" s="28">
        <f t="shared" si="137"/>
        <v>1462656.46</v>
      </c>
      <c r="K88" s="258" t="s">
        <v>14</v>
      </c>
      <c r="L88" s="254">
        <f>SUMIF('Allocation Factors'!$B$3:$B$88,'Current Income Tax Expense'!K88,'Allocation Factors'!$P$3:$P$88)</f>
        <v>0</v>
      </c>
      <c r="M88" s="28">
        <f t="shared" si="123"/>
        <v>0</v>
      </c>
      <c r="N88" s="28">
        <f t="shared" si="124"/>
        <v>0</v>
      </c>
      <c r="O88" s="28">
        <f t="shared" si="125"/>
        <v>0</v>
      </c>
      <c r="P88" s="28">
        <f t="shared" si="138"/>
        <v>0</v>
      </c>
    </row>
    <row r="89" spans="1:16">
      <c r="A89" s="26" t="s">
        <v>469</v>
      </c>
      <c r="B89" s="27">
        <v>287048</v>
      </c>
      <c r="C89" s="256">
        <v>705.42499999999995</v>
      </c>
      <c r="D89" s="27">
        <v>14.4</v>
      </c>
      <c r="E89" s="27" t="s">
        <v>9</v>
      </c>
      <c r="F89" s="28">
        <v>2233091.92</v>
      </c>
      <c r="G89" s="28">
        <v>0</v>
      </c>
      <c r="H89" s="283">
        <f t="shared" si="118"/>
        <v>2233091.92</v>
      </c>
      <c r="I89" s="28">
        <v>0</v>
      </c>
      <c r="J89" s="28">
        <f t="shared" si="137"/>
        <v>2233091.92</v>
      </c>
      <c r="K89" s="258" t="s">
        <v>21</v>
      </c>
      <c r="L89" s="254">
        <f>SUMIF('Allocation Factors'!$B$3:$B$88,'Current Income Tax Expense'!K89,'Allocation Factors'!$P$3:$P$88)</f>
        <v>1</v>
      </c>
      <c r="M89" s="28">
        <f t="shared" ref="M89" si="143">ROUND(H89*L89,0)</f>
        <v>2233092</v>
      </c>
      <c r="N89" s="28">
        <f t="shared" ref="N89" si="144">ROUND(I89*L89,0)</f>
        <v>0</v>
      </c>
      <c r="O89" s="28">
        <f t="shared" ref="O89" si="145">SUM(M89:N89)</f>
        <v>2233092</v>
      </c>
      <c r="P89" s="28">
        <f t="shared" ref="P89" si="146">O89</f>
        <v>2233092</v>
      </c>
    </row>
    <row r="90" spans="1:16">
      <c r="A90" s="80" t="s">
        <v>488</v>
      </c>
      <c r="B90" s="27">
        <v>287254</v>
      </c>
      <c r="C90" s="256">
        <v>705.45</v>
      </c>
      <c r="D90" s="27" t="s">
        <v>8</v>
      </c>
      <c r="E90" s="27" t="s">
        <v>9</v>
      </c>
      <c r="F90" s="28">
        <v>325204.27</v>
      </c>
      <c r="G90" s="28">
        <v>0</v>
      </c>
      <c r="H90" s="283">
        <f t="shared" si="118"/>
        <v>325204.27</v>
      </c>
      <c r="I90" s="28">
        <v>0</v>
      </c>
      <c r="J90" s="28">
        <f t="shared" si="137"/>
        <v>325204.27</v>
      </c>
      <c r="K90" s="258" t="s">
        <v>16</v>
      </c>
      <c r="L90" s="254">
        <f>SUMIF('Allocation Factors'!$B$3:$B$88,'Current Income Tax Expense'!K90,'Allocation Factors'!$P$3:$P$88)</f>
        <v>0</v>
      </c>
      <c r="M90" s="28">
        <f t="shared" ref="M90" si="147">ROUND(H90*L90,0)</f>
        <v>0</v>
      </c>
      <c r="N90" s="28">
        <f t="shared" ref="N90" si="148">ROUND(I90*L90,0)</f>
        <v>0</v>
      </c>
      <c r="O90" s="28">
        <f t="shared" ref="O90" si="149">SUM(M90:N90)</f>
        <v>0</v>
      </c>
      <c r="P90" s="28">
        <f t="shared" ref="P90" si="150">O90</f>
        <v>0</v>
      </c>
    </row>
    <row r="91" spans="1:16">
      <c r="A91" s="26" t="s">
        <v>348</v>
      </c>
      <c r="B91" s="27">
        <v>287255</v>
      </c>
      <c r="C91" s="256">
        <v>705.45100000000002</v>
      </c>
      <c r="D91" s="27" t="s">
        <v>8</v>
      </c>
      <c r="E91" s="27" t="s">
        <v>9</v>
      </c>
      <c r="F91" s="28">
        <v>-5209412.5</v>
      </c>
      <c r="G91" s="28">
        <v>0</v>
      </c>
      <c r="H91" s="283">
        <f t="shared" si="118"/>
        <v>-5209412.5</v>
      </c>
      <c r="I91" s="28">
        <v>0</v>
      </c>
      <c r="J91" s="28">
        <f t="shared" si="137"/>
        <v>-5209412.5</v>
      </c>
      <c r="K91" s="258" t="s">
        <v>24</v>
      </c>
      <c r="L91" s="254">
        <f>SUMIF('Allocation Factors'!$B$3:$B$88,'Current Income Tax Expense'!K91,'Allocation Factors'!$P$3:$P$88)</f>
        <v>0</v>
      </c>
      <c r="M91" s="28">
        <f t="shared" si="123"/>
        <v>0</v>
      </c>
      <c r="N91" s="28">
        <f t="shared" si="124"/>
        <v>0</v>
      </c>
      <c r="O91" s="28">
        <f t="shared" si="125"/>
        <v>0</v>
      </c>
      <c r="P91" s="28">
        <f t="shared" si="138"/>
        <v>0</v>
      </c>
    </row>
    <row r="92" spans="1:16">
      <c r="A92" s="26" t="s">
        <v>468</v>
      </c>
      <c r="B92" s="27">
        <v>287256</v>
      </c>
      <c r="C92" s="256">
        <v>705.452</v>
      </c>
      <c r="D92" s="27" t="s">
        <v>8</v>
      </c>
      <c r="E92" s="27" t="s">
        <v>9</v>
      </c>
      <c r="F92" s="28">
        <v>-120580.81</v>
      </c>
      <c r="G92" s="28">
        <v>0</v>
      </c>
      <c r="H92" s="283">
        <f t="shared" si="118"/>
        <v>-120580.81</v>
      </c>
      <c r="I92" s="28">
        <v>0</v>
      </c>
      <c r="J92" s="28">
        <f t="shared" si="137"/>
        <v>-120580.81</v>
      </c>
      <c r="K92" s="258" t="s">
        <v>21</v>
      </c>
      <c r="L92" s="254">
        <f>SUMIF('Allocation Factors'!$B$3:$B$88,'Current Income Tax Expense'!K92,'Allocation Factors'!$P$3:$P$88)</f>
        <v>1</v>
      </c>
      <c r="M92" s="28">
        <f t="shared" ref="M92" si="151">ROUND(H92*L92,0)</f>
        <v>-120581</v>
      </c>
      <c r="N92" s="28">
        <f t="shared" ref="N92" si="152">ROUND(I92*L92,0)</f>
        <v>0</v>
      </c>
      <c r="O92" s="28">
        <f t="shared" ref="O92" si="153">SUM(M92:N92)</f>
        <v>-120581</v>
      </c>
      <c r="P92" s="28">
        <f t="shared" ref="P92" si="154">O92</f>
        <v>-120581</v>
      </c>
    </row>
    <row r="93" spans="1:16">
      <c r="A93" s="26" t="s">
        <v>349</v>
      </c>
      <c r="B93" s="27">
        <v>287257</v>
      </c>
      <c r="C93" s="256">
        <v>705.45299999999997</v>
      </c>
      <c r="D93" s="27" t="s">
        <v>8</v>
      </c>
      <c r="E93" s="27" t="s">
        <v>9</v>
      </c>
      <c r="F93" s="28">
        <v>56772</v>
      </c>
      <c r="G93" s="28">
        <v>0</v>
      </c>
      <c r="H93" s="283">
        <f t="shared" si="118"/>
        <v>56772</v>
      </c>
      <c r="I93" s="28">
        <v>0</v>
      </c>
      <c r="J93" s="28">
        <f t="shared" si="137"/>
        <v>56772</v>
      </c>
      <c r="K93" s="258" t="s">
        <v>23</v>
      </c>
      <c r="L93" s="254">
        <f>SUMIF('Allocation Factors'!$B$3:$B$88,'Current Income Tax Expense'!K93,'Allocation Factors'!$P$3:$P$88)</f>
        <v>0</v>
      </c>
      <c r="M93" s="28">
        <f t="shared" si="123"/>
        <v>0</v>
      </c>
      <c r="N93" s="28">
        <f t="shared" si="124"/>
        <v>0</v>
      </c>
      <c r="O93" s="28">
        <f t="shared" si="125"/>
        <v>0</v>
      </c>
      <c r="P93" s="28">
        <f t="shared" si="138"/>
        <v>0</v>
      </c>
    </row>
    <row r="94" spans="1:16">
      <c r="A94" s="26" t="s">
        <v>350</v>
      </c>
      <c r="B94" s="27">
        <v>287259</v>
      </c>
      <c r="C94" s="256">
        <v>705.45500000000004</v>
      </c>
      <c r="D94" s="27" t="s">
        <v>8</v>
      </c>
      <c r="E94" s="27" t="s">
        <v>9</v>
      </c>
      <c r="F94" s="28">
        <v>12544.560000000056</v>
      </c>
      <c r="G94" s="28">
        <v>0</v>
      </c>
      <c r="H94" s="283">
        <f t="shared" ref="H94:H113" si="155">IF(E94="U",F94,0)</f>
        <v>12544.560000000056</v>
      </c>
      <c r="I94" s="28">
        <v>0</v>
      </c>
      <c r="J94" s="28">
        <f t="shared" si="137"/>
        <v>12544.560000000056</v>
      </c>
      <c r="K94" s="258" t="s">
        <v>26</v>
      </c>
      <c r="L94" s="254">
        <f>SUMIF('Allocation Factors'!$B$3:$B$88,'Current Income Tax Expense'!K94,'Allocation Factors'!$P$3:$P$88)</f>
        <v>0</v>
      </c>
      <c r="M94" s="28">
        <f t="shared" si="123"/>
        <v>0</v>
      </c>
      <c r="N94" s="28">
        <f t="shared" si="124"/>
        <v>0</v>
      </c>
      <c r="O94" s="28">
        <f t="shared" si="125"/>
        <v>0</v>
      </c>
      <c r="P94" s="28">
        <f t="shared" si="138"/>
        <v>0</v>
      </c>
    </row>
    <row r="95" spans="1:16">
      <c r="A95" s="26" t="s">
        <v>581</v>
      </c>
      <c r="B95" s="27">
        <v>287235</v>
      </c>
      <c r="C95" s="256">
        <v>705.51099999999997</v>
      </c>
      <c r="D95" s="27" t="s">
        <v>8</v>
      </c>
      <c r="E95" s="27" t="s">
        <v>9</v>
      </c>
      <c r="F95" s="28">
        <v>1883236.5399999998</v>
      </c>
      <c r="G95" s="28">
        <v>0</v>
      </c>
      <c r="H95" s="283">
        <f t="shared" si="155"/>
        <v>1883236.5399999998</v>
      </c>
      <c r="I95" s="28">
        <v>0</v>
      </c>
      <c r="J95" s="28">
        <f t="shared" si="137"/>
        <v>1883236.5399999998</v>
      </c>
      <c r="K95" s="258" t="s">
        <v>14</v>
      </c>
      <c r="L95" s="254">
        <f>SUMIF('Allocation Factors'!$B$3:$B$88,'Current Income Tax Expense'!K95,'Allocation Factors'!$P$3:$P$88)</f>
        <v>0</v>
      </c>
      <c r="M95" s="28">
        <f t="shared" ref="M95" si="156">ROUND(H95*L95,0)</f>
        <v>0</v>
      </c>
      <c r="N95" s="28">
        <f t="shared" ref="N95" si="157">ROUND(I95*L95,0)</f>
        <v>0</v>
      </c>
      <c r="O95" s="28">
        <f t="shared" ref="O95" si="158">SUM(M95:N95)</f>
        <v>0</v>
      </c>
      <c r="P95" s="28">
        <f t="shared" ref="P95" si="159">O95</f>
        <v>0</v>
      </c>
    </row>
    <row r="96" spans="1:16">
      <c r="A96" s="80" t="s">
        <v>582</v>
      </c>
      <c r="B96" s="27">
        <v>287233</v>
      </c>
      <c r="C96" s="256">
        <v>705.51499999999999</v>
      </c>
      <c r="D96" s="27" t="s">
        <v>8</v>
      </c>
      <c r="E96" s="27" t="s">
        <v>9</v>
      </c>
      <c r="F96" s="28">
        <v>-3866898.42</v>
      </c>
      <c r="G96" s="28">
        <v>0</v>
      </c>
      <c r="H96" s="283">
        <f t="shared" si="155"/>
        <v>-3866898.42</v>
      </c>
      <c r="I96" s="28">
        <v>0</v>
      </c>
      <c r="J96" s="28">
        <f t="shared" si="137"/>
        <v>-3866898.42</v>
      </c>
      <c r="K96" s="258" t="s">
        <v>14</v>
      </c>
      <c r="L96" s="254">
        <f>SUMIF('Allocation Factors'!$B$3:$B$88,'Current Income Tax Expense'!K96,'Allocation Factors'!$P$3:$P$88)</f>
        <v>0</v>
      </c>
      <c r="M96" s="28">
        <f t="shared" si="123"/>
        <v>0</v>
      </c>
      <c r="N96" s="28">
        <f t="shared" si="124"/>
        <v>0</v>
      </c>
      <c r="O96" s="28">
        <f t="shared" si="125"/>
        <v>0</v>
      </c>
      <c r="P96" s="28">
        <f t="shared" si="138"/>
        <v>0</v>
      </c>
    </row>
    <row r="97" spans="1:16">
      <c r="A97" s="80" t="s">
        <v>583</v>
      </c>
      <c r="B97" s="27">
        <v>287231</v>
      </c>
      <c r="C97" s="256">
        <v>705.51900000000001</v>
      </c>
      <c r="D97" s="27" t="s">
        <v>8</v>
      </c>
      <c r="E97" s="258" t="s">
        <v>9</v>
      </c>
      <c r="F97" s="28">
        <v>-15068088.570000002</v>
      </c>
      <c r="G97" s="28">
        <v>0</v>
      </c>
      <c r="H97" s="283">
        <f t="shared" si="155"/>
        <v>-15068088.570000002</v>
      </c>
      <c r="I97" s="28">
        <v>0</v>
      </c>
      <c r="J97" s="28">
        <f t="shared" si="137"/>
        <v>-15068088.570000002</v>
      </c>
      <c r="K97" s="258" t="s">
        <v>14</v>
      </c>
      <c r="L97" s="254">
        <f>SUMIF('Allocation Factors'!$B$3:$B$88,'Current Income Tax Expense'!K97,'Allocation Factors'!$P$3:$P$88)</f>
        <v>0</v>
      </c>
      <c r="M97" s="28">
        <f t="shared" si="123"/>
        <v>0</v>
      </c>
      <c r="N97" s="28">
        <f t="shared" si="124"/>
        <v>0</v>
      </c>
      <c r="O97" s="28">
        <f t="shared" si="125"/>
        <v>0</v>
      </c>
      <c r="P97" s="28">
        <f t="shared" si="138"/>
        <v>0</v>
      </c>
    </row>
    <row r="98" spans="1:16">
      <c r="A98" s="80" t="s">
        <v>584</v>
      </c>
      <c r="B98" s="27">
        <v>287230</v>
      </c>
      <c r="C98" s="256">
        <v>705.52099999999996</v>
      </c>
      <c r="D98" s="27" t="s">
        <v>8</v>
      </c>
      <c r="E98" s="258" t="s">
        <v>9</v>
      </c>
      <c r="F98" s="28">
        <v>-42838.300000000047</v>
      </c>
      <c r="G98" s="28">
        <v>0</v>
      </c>
      <c r="H98" s="283">
        <f t="shared" si="155"/>
        <v>-42838.300000000047</v>
      </c>
      <c r="I98" s="28">
        <v>0</v>
      </c>
      <c r="J98" s="28">
        <f t="shared" si="137"/>
        <v>-42838.300000000047</v>
      </c>
      <c r="K98" s="258" t="s">
        <v>14</v>
      </c>
      <c r="L98" s="254">
        <f>SUMIF('Allocation Factors'!$B$3:$B$88,'Current Income Tax Expense'!K98,'Allocation Factors'!$P$3:$P$88)</f>
        <v>0</v>
      </c>
      <c r="M98" s="28">
        <f t="shared" si="123"/>
        <v>0</v>
      </c>
      <c r="N98" s="28">
        <f t="shared" si="124"/>
        <v>0</v>
      </c>
      <c r="O98" s="28">
        <f t="shared" si="125"/>
        <v>0</v>
      </c>
      <c r="P98" s="28">
        <f t="shared" si="138"/>
        <v>0</v>
      </c>
    </row>
    <row r="99" spans="1:16">
      <c r="A99" s="80" t="s">
        <v>585</v>
      </c>
      <c r="B99" s="27">
        <v>287227</v>
      </c>
      <c r="C99" s="256">
        <v>705.53099999999995</v>
      </c>
      <c r="D99" s="27" t="s">
        <v>8</v>
      </c>
      <c r="E99" s="27" t="s">
        <v>9</v>
      </c>
      <c r="F99" s="28">
        <v>-7423242.3299999982</v>
      </c>
      <c r="G99" s="28">
        <v>0</v>
      </c>
      <c r="H99" s="283">
        <f t="shared" si="155"/>
        <v>-7423242.3299999982</v>
      </c>
      <c r="I99" s="28">
        <v>0</v>
      </c>
      <c r="J99" s="28">
        <f t="shared" si="137"/>
        <v>-7423242.3299999982</v>
      </c>
      <c r="K99" s="258" t="s">
        <v>14</v>
      </c>
      <c r="L99" s="254">
        <f>SUMIF('Allocation Factors'!$B$3:$B$88,'Current Income Tax Expense'!K99,'Allocation Factors'!$P$3:$P$88)</f>
        <v>0</v>
      </c>
      <c r="M99" s="28">
        <f t="shared" si="123"/>
        <v>0</v>
      </c>
      <c r="N99" s="28">
        <f t="shared" si="124"/>
        <v>0</v>
      </c>
      <c r="O99" s="28">
        <f t="shared" si="125"/>
        <v>0</v>
      </c>
      <c r="P99" s="28">
        <f t="shared" si="138"/>
        <v>0</v>
      </c>
    </row>
    <row r="100" spans="1:16">
      <c r="A100" s="80" t="s">
        <v>220</v>
      </c>
      <c r="B100" s="27">
        <v>287337</v>
      </c>
      <c r="C100" s="256">
        <v>715.10500000000002</v>
      </c>
      <c r="D100" s="27" t="s">
        <v>8</v>
      </c>
      <c r="E100" s="27" t="s">
        <v>9</v>
      </c>
      <c r="F100" s="28">
        <v>193925.53000000026</v>
      </c>
      <c r="G100" s="28">
        <v>0</v>
      </c>
      <c r="H100" s="283">
        <f t="shared" si="155"/>
        <v>193925.53000000026</v>
      </c>
      <c r="I100" s="28">
        <v>0</v>
      </c>
      <c r="J100" s="28">
        <f t="shared" si="137"/>
        <v>193925.53000000026</v>
      </c>
      <c r="K100" s="27" t="s">
        <v>18</v>
      </c>
      <c r="L100" s="254">
        <f>SUMIF('Allocation Factors'!$B$3:$B$88,'Current Income Tax Expense'!K100,'Allocation Factors'!$P$3:$P$88)</f>
        <v>7.9787774498314715E-2</v>
      </c>
      <c r="M100" s="28">
        <f t="shared" si="123"/>
        <v>15473</v>
      </c>
      <c r="N100" s="28">
        <f t="shared" si="124"/>
        <v>0</v>
      </c>
      <c r="O100" s="28">
        <f t="shared" si="125"/>
        <v>15473</v>
      </c>
      <c r="P100" s="28">
        <f t="shared" si="138"/>
        <v>15473</v>
      </c>
    </row>
    <row r="101" spans="1:16">
      <c r="A101" s="26" t="s">
        <v>351</v>
      </c>
      <c r="B101" s="27">
        <v>287316</v>
      </c>
      <c r="C101" s="256">
        <v>715.72</v>
      </c>
      <c r="D101" s="27" t="s">
        <v>8</v>
      </c>
      <c r="E101" s="27" t="s">
        <v>9</v>
      </c>
      <c r="F101" s="28">
        <v>-506357.61</v>
      </c>
      <c r="G101" s="28">
        <v>0</v>
      </c>
      <c r="H101" s="283">
        <f t="shared" si="155"/>
        <v>-506357.61</v>
      </c>
      <c r="I101" s="28">
        <v>0</v>
      </c>
      <c r="J101" s="28">
        <f t="shared" si="137"/>
        <v>-506357.61</v>
      </c>
      <c r="K101" s="27" t="s">
        <v>14</v>
      </c>
      <c r="L101" s="254">
        <f>SUMIF('Allocation Factors'!$B$3:$B$88,'Current Income Tax Expense'!K101,'Allocation Factors'!$P$3:$P$88)</f>
        <v>0</v>
      </c>
      <c r="M101" s="28">
        <f t="shared" si="123"/>
        <v>0</v>
      </c>
      <c r="N101" s="28">
        <f t="shared" si="124"/>
        <v>0</v>
      </c>
      <c r="O101" s="28">
        <f t="shared" si="125"/>
        <v>0</v>
      </c>
      <c r="P101" s="28">
        <f t="shared" si="138"/>
        <v>0</v>
      </c>
    </row>
    <row r="102" spans="1:16">
      <c r="A102" s="80" t="s">
        <v>295</v>
      </c>
      <c r="B102" s="27">
        <v>287219</v>
      </c>
      <c r="C102" s="256">
        <v>715.81</v>
      </c>
      <c r="D102" s="27" t="s">
        <v>8</v>
      </c>
      <c r="E102" s="258" t="s">
        <v>9</v>
      </c>
      <c r="F102" s="28">
        <v>35.320000000006985</v>
      </c>
      <c r="G102" s="28">
        <v>0</v>
      </c>
      <c r="H102" s="283">
        <f t="shared" si="155"/>
        <v>35.320000000006985</v>
      </c>
      <c r="I102" s="28">
        <v>0</v>
      </c>
      <c r="J102" s="28">
        <f t="shared" si="137"/>
        <v>35.320000000006985</v>
      </c>
      <c r="K102" s="258" t="s">
        <v>125</v>
      </c>
      <c r="L102" s="254">
        <f>SUMIF('Allocation Factors'!$B$3:$B$88,'Current Income Tax Expense'!K102,'Allocation Factors'!$P$3:$P$88)</f>
        <v>0.22162982918040364</v>
      </c>
      <c r="M102" s="28">
        <f t="shared" si="123"/>
        <v>8</v>
      </c>
      <c r="N102" s="28">
        <f t="shared" ref="N102:N115" si="160">ROUND(I102*L102,0)</f>
        <v>0</v>
      </c>
      <c r="O102" s="28">
        <f t="shared" ref="O102:O115" si="161">SUM(M102:N102)</f>
        <v>8</v>
      </c>
      <c r="P102" s="28">
        <f t="shared" si="138"/>
        <v>8</v>
      </c>
    </row>
    <row r="103" spans="1:16">
      <c r="A103" s="26" t="s">
        <v>352</v>
      </c>
      <c r="B103" s="27">
        <v>287327</v>
      </c>
      <c r="C103" s="256">
        <v>720.3</v>
      </c>
      <c r="D103" s="27" t="s">
        <v>8</v>
      </c>
      <c r="E103" s="258" t="s">
        <v>9</v>
      </c>
      <c r="F103" s="28">
        <v>-143750</v>
      </c>
      <c r="G103" s="28">
        <v>0</v>
      </c>
      <c r="H103" s="283">
        <f t="shared" si="155"/>
        <v>-143750</v>
      </c>
      <c r="I103" s="28">
        <v>0</v>
      </c>
      <c r="J103" s="28">
        <f t="shared" si="137"/>
        <v>-143750</v>
      </c>
      <c r="K103" s="258" t="s">
        <v>10</v>
      </c>
      <c r="L103" s="254">
        <f>SUMIF('Allocation Factors'!$B$3:$B$88,'Current Income Tax Expense'!K103,'Allocation Factors'!$P$3:$P$88)</f>
        <v>7.0845810240555085E-2</v>
      </c>
      <c r="M103" s="28">
        <f t="shared" si="123"/>
        <v>-10184</v>
      </c>
      <c r="N103" s="28">
        <f t="shared" si="160"/>
        <v>0</v>
      </c>
      <c r="O103" s="28">
        <f t="shared" si="161"/>
        <v>-10184</v>
      </c>
      <c r="P103" s="28">
        <f t="shared" si="138"/>
        <v>-10184</v>
      </c>
    </row>
    <row r="104" spans="1:16">
      <c r="A104" s="26" t="s">
        <v>353</v>
      </c>
      <c r="B104" s="27">
        <v>287675</v>
      </c>
      <c r="C104" s="256">
        <v>740.1</v>
      </c>
      <c r="D104" s="27" t="s">
        <v>8</v>
      </c>
      <c r="E104" s="27" t="s">
        <v>9</v>
      </c>
      <c r="F104" s="28">
        <v>503781.12</v>
      </c>
      <c r="G104" s="28">
        <v>0</v>
      </c>
      <c r="H104" s="283">
        <f t="shared" si="155"/>
        <v>503781.12</v>
      </c>
      <c r="I104" s="28">
        <v>0</v>
      </c>
      <c r="J104" s="28">
        <f t="shared" si="137"/>
        <v>503781.12</v>
      </c>
      <c r="K104" s="27" t="s">
        <v>15</v>
      </c>
      <c r="L104" s="254">
        <f>SUMIF('Allocation Factors'!$B$3:$B$88,'Current Income Tax Expense'!K104,'Allocation Factors'!$P$3:$P$88)</f>
        <v>6.8841450639549967E-2</v>
      </c>
      <c r="M104" s="28">
        <f t="shared" si="123"/>
        <v>34681</v>
      </c>
      <c r="N104" s="28">
        <f t="shared" si="160"/>
        <v>0</v>
      </c>
      <c r="O104" s="28">
        <f t="shared" si="161"/>
        <v>34681</v>
      </c>
      <c r="P104" s="28">
        <f t="shared" si="138"/>
        <v>34681</v>
      </c>
    </row>
    <row r="105" spans="1:16">
      <c r="A105" s="26" t="s">
        <v>296</v>
      </c>
      <c r="B105" s="27">
        <v>287214</v>
      </c>
      <c r="C105" s="256">
        <v>910.245</v>
      </c>
      <c r="D105" s="27" t="s">
        <v>8</v>
      </c>
      <c r="E105" s="27" t="s">
        <v>9</v>
      </c>
      <c r="F105" s="28">
        <v>-121368.40000000002</v>
      </c>
      <c r="G105" s="28">
        <v>0</v>
      </c>
      <c r="H105" s="283">
        <f t="shared" si="155"/>
        <v>-121368.40000000002</v>
      </c>
      <c r="I105" s="28">
        <v>0</v>
      </c>
      <c r="J105" s="28">
        <f t="shared" si="137"/>
        <v>-121368.40000000002</v>
      </c>
      <c r="K105" s="27" t="s">
        <v>10</v>
      </c>
      <c r="L105" s="254">
        <f>SUMIF('Allocation Factors'!$B$3:$B$88,'Current Income Tax Expense'!K105,'Allocation Factors'!$P$3:$P$88)</f>
        <v>7.0845810240555085E-2</v>
      </c>
      <c r="M105" s="28">
        <f t="shared" si="123"/>
        <v>-8598</v>
      </c>
      <c r="N105" s="28">
        <f t="shared" si="160"/>
        <v>0</v>
      </c>
      <c r="O105" s="28">
        <f t="shared" si="161"/>
        <v>-8598</v>
      </c>
      <c r="P105" s="28">
        <f t="shared" si="138"/>
        <v>-8598</v>
      </c>
    </row>
    <row r="106" spans="1:16">
      <c r="A106" s="469" t="s">
        <v>500</v>
      </c>
      <c r="B106" s="281">
        <v>287179</v>
      </c>
      <c r="C106" s="256">
        <v>910.53499999999997</v>
      </c>
      <c r="D106" s="27" t="s">
        <v>8</v>
      </c>
      <c r="E106" s="27" t="s">
        <v>274</v>
      </c>
      <c r="F106" s="28">
        <v>0</v>
      </c>
      <c r="G106" s="28">
        <v>0</v>
      </c>
      <c r="H106" s="283">
        <f t="shared" si="155"/>
        <v>0</v>
      </c>
      <c r="I106" s="28">
        <v>0</v>
      </c>
      <c r="J106" s="28">
        <f t="shared" si="137"/>
        <v>0</v>
      </c>
      <c r="K106" s="27" t="s">
        <v>272</v>
      </c>
      <c r="L106" s="254">
        <f>SUMIF('Allocation Factors'!$B$3:$B$88,'Current Income Tax Expense'!K106,'Allocation Factors'!$P$3:$P$88)</f>
        <v>0</v>
      </c>
      <c r="M106" s="28">
        <f t="shared" ref="M106" si="162">ROUND(H106*L106,0)</f>
        <v>0</v>
      </c>
      <c r="N106" s="28">
        <f t="shared" ref="N106" si="163">ROUND(I106*L106,0)</f>
        <v>0</v>
      </c>
      <c r="O106" s="28">
        <f t="shared" ref="O106" si="164">SUM(M106:N106)</f>
        <v>0</v>
      </c>
      <c r="P106" s="28">
        <f t="shared" ref="P106" si="165">O106</f>
        <v>0</v>
      </c>
    </row>
    <row r="107" spans="1:16">
      <c r="A107" s="26" t="s">
        <v>44</v>
      </c>
      <c r="B107" s="27">
        <v>287735</v>
      </c>
      <c r="C107" s="256">
        <v>910.90499999999997</v>
      </c>
      <c r="D107" s="27" t="s">
        <v>8</v>
      </c>
      <c r="E107" s="27" t="s">
        <v>9</v>
      </c>
      <c r="F107" s="28">
        <v>1477121</v>
      </c>
      <c r="G107" s="28">
        <v>0</v>
      </c>
      <c r="H107" s="283">
        <f t="shared" si="155"/>
        <v>1477121</v>
      </c>
      <c r="I107" s="28">
        <v>0</v>
      </c>
      <c r="J107" s="28">
        <f t="shared" si="137"/>
        <v>1477121</v>
      </c>
      <c r="K107" s="258" t="s">
        <v>135</v>
      </c>
      <c r="L107" s="254">
        <f>SUMIF('Allocation Factors'!$B$3:$B$88,'Current Income Tax Expense'!K107,'Allocation Factors'!$P$3:$P$88)</f>
        <v>0.22613352113854845</v>
      </c>
      <c r="M107" s="28">
        <f t="shared" si="123"/>
        <v>334027</v>
      </c>
      <c r="N107" s="28">
        <f t="shared" si="160"/>
        <v>0</v>
      </c>
      <c r="O107" s="28">
        <f t="shared" si="161"/>
        <v>334027</v>
      </c>
      <c r="P107" s="28">
        <f t="shared" si="138"/>
        <v>334027</v>
      </c>
    </row>
    <row r="108" spans="1:16">
      <c r="A108" s="26" t="s">
        <v>222</v>
      </c>
      <c r="B108" s="27">
        <v>287681</v>
      </c>
      <c r="C108" s="256">
        <v>920.11</v>
      </c>
      <c r="D108" s="27" t="s">
        <v>8</v>
      </c>
      <c r="E108" s="27" t="s">
        <v>9</v>
      </c>
      <c r="F108" s="28">
        <v>147944</v>
      </c>
      <c r="G108" s="28">
        <v>0</v>
      </c>
      <c r="H108" s="283">
        <f t="shared" si="155"/>
        <v>147944</v>
      </c>
      <c r="I108" s="28">
        <v>0</v>
      </c>
      <c r="J108" s="28">
        <f t="shared" si="137"/>
        <v>147944</v>
      </c>
      <c r="K108" s="258" t="s">
        <v>135</v>
      </c>
      <c r="L108" s="254">
        <f>SUMIF('Allocation Factors'!$B$3:$B$88,'Current Income Tax Expense'!K108,'Allocation Factors'!$P$3:$P$88)</f>
        <v>0.22613352113854845</v>
      </c>
      <c r="M108" s="28">
        <f t="shared" si="123"/>
        <v>33455</v>
      </c>
      <c r="N108" s="28">
        <f t="shared" si="160"/>
        <v>0</v>
      </c>
      <c r="O108" s="28">
        <f t="shared" si="161"/>
        <v>33455</v>
      </c>
      <c r="P108" s="28">
        <f t="shared" si="138"/>
        <v>33455</v>
      </c>
    </row>
    <row r="109" spans="1:16">
      <c r="A109" s="80" t="s">
        <v>601</v>
      </c>
      <c r="B109" s="27" t="s">
        <v>8</v>
      </c>
      <c r="C109" s="256" t="s">
        <v>8</v>
      </c>
      <c r="D109" s="258" t="s">
        <v>459</v>
      </c>
      <c r="E109" s="258" t="s">
        <v>9</v>
      </c>
      <c r="F109" s="28">
        <v>2894178</v>
      </c>
      <c r="G109" s="28">
        <v>0</v>
      </c>
      <c r="H109" s="283">
        <f>IF(E109="U",F109,0)</f>
        <v>2894178</v>
      </c>
      <c r="I109" s="28">
        <f>SCHMAT!F5</f>
        <v>0</v>
      </c>
      <c r="J109" s="28">
        <f t="shared" si="137"/>
        <v>2894178</v>
      </c>
      <c r="K109" s="258" t="s">
        <v>127</v>
      </c>
      <c r="L109" s="254">
        <f>SUMIF('Allocation Factors'!$B$3:$B$88,'Current Income Tax Expense'!K109,'Allocation Factors'!$P$3:$P$88)</f>
        <v>0</v>
      </c>
      <c r="M109" s="28">
        <f>ROUND(H109*L109,0)</f>
        <v>0</v>
      </c>
      <c r="N109" s="28">
        <f>ROUND(I109*L109,0)</f>
        <v>0</v>
      </c>
      <c r="O109" s="28">
        <f>SUM(M109:N109)</f>
        <v>0</v>
      </c>
      <c r="P109" s="28">
        <f>O109</f>
        <v>0</v>
      </c>
    </row>
    <row r="110" spans="1:16">
      <c r="A110" s="80" t="s">
        <v>602</v>
      </c>
      <c r="B110" s="27" t="s">
        <v>8</v>
      </c>
      <c r="C110" s="256" t="s">
        <v>8</v>
      </c>
      <c r="D110" s="258" t="s">
        <v>459</v>
      </c>
      <c r="E110" s="258" t="s">
        <v>9</v>
      </c>
      <c r="F110" s="28">
        <v>2998308.877438582</v>
      </c>
      <c r="G110" s="28">
        <v>0</v>
      </c>
      <c r="H110" s="283">
        <f>IF(E110="U",F110,0)</f>
        <v>2998308.877438582</v>
      </c>
      <c r="I110" s="28">
        <f>SCHMAT!F6</f>
        <v>58483</v>
      </c>
      <c r="J110" s="28">
        <f t="shared" si="137"/>
        <v>3056791.877438582</v>
      </c>
      <c r="K110" s="258" t="s">
        <v>125</v>
      </c>
      <c r="L110" s="254">
        <f>SUMIF('Allocation Factors'!$B$3:$B$88,'Current Income Tax Expense'!K110,'Allocation Factors'!$P$3:$P$88)</f>
        <v>0.22162982918040364</v>
      </c>
      <c r="M110" s="28">
        <f>ROUND(H110*L110,0)</f>
        <v>664515</v>
      </c>
      <c r="N110" s="28">
        <f>ROUND(I110*L110,0)</f>
        <v>12962</v>
      </c>
      <c r="O110" s="28">
        <f>SUM(M110:N110)</f>
        <v>677477</v>
      </c>
      <c r="P110" s="28">
        <f>O110</f>
        <v>677477</v>
      </c>
    </row>
    <row r="111" spans="1:16">
      <c r="A111" s="80" t="s">
        <v>604</v>
      </c>
      <c r="B111" s="27" t="s">
        <v>8</v>
      </c>
      <c r="C111" s="256" t="s">
        <v>8</v>
      </c>
      <c r="D111" s="258" t="s">
        <v>459</v>
      </c>
      <c r="E111" s="258" t="s">
        <v>9</v>
      </c>
      <c r="F111" s="28">
        <v>12904530.589128248</v>
      </c>
      <c r="G111" s="28">
        <v>0</v>
      </c>
      <c r="H111" s="283">
        <f t="shared" ref="H111" si="166">IF(E111="U",F111,0)</f>
        <v>12904530.589128248</v>
      </c>
      <c r="I111" s="28">
        <f>SCHMAT!F8</f>
        <v>99926.251886469108</v>
      </c>
      <c r="J111" s="28">
        <f t="shared" si="137"/>
        <v>13004456.841014717</v>
      </c>
      <c r="K111" s="258" t="s">
        <v>133</v>
      </c>
      <c r="L111" s="254">
        <f>SUMIF('Allocation Factors'!$B$3:$B$88,'Current Income Tax Expense'!K111,'Allocation Factors'!$P$3:$P$88)</f>
        <v>0.22162982918040364</v>
      </c>
      <c r="M111" s="28">
        <f t="shared" ref="M111" si="167">ROUND(H111*L111,0)</f>
        <v>2860029</v>
      </c>
      <c r="N111" s="28">
        <f t="shared" ref="N111" si="168">ROUND(I111*L111,0)</f>
        <v>22147</v>
      </c>
      <c r="O111" s="28">
        <f>SUM(M111:N111)</f>
        <v>2882176</v>
      </c>
      <c r="P111" s="28">
        <f>O111</f>
        <v>2882176</v>
      </c>
    </row>
    <row r="112" spans="1:16">
      <c r="A112" s="80" t="s">
        <v>432</v>
      </c>
      <c r="B112" s="27" t="s">
        <v>8</v>
      </c>
      <c r="C112" s="256" t="s">
        <v>8</v>
      </c>
      <c r="D112" s="258" t="s">
        <v>459</v>
      </c>
      <c r="E112" s="27" t="s">
        <v>9</v>
      </c>
      <c r="F112" s="28">
        <v>-7389674</v>
      </c>
      <c r="G112" s="28">
        <v>0</v>
      </c>
      <c r="H112" s="283">
        <f t="shared" si="155"/>
        <v>-7389674</v>
      </c>
      <c r="I112" s="28">
        <f>SCHMAT!F9</f>
        <v>2870390</v>
      </c>
      <c r="J112" s="28">
        <f>SUM(H112:I112)</f>
        <v>-4519284</v>
      </c>
      <c r="K112" s="258" t="s">
        <v>18</v>
      </c>
      <c r="L112" s="254">
        <f>SUMIF('Allocation Factors'!$B$3:$B$88,'Current Income Tax Expense'!K112,'Allocation Factors'!$P$3:$P$88)</f>
        <v>7.9787774498314715E-2</v>
      </c>
      <c r="M112" s="28">
        <f t="shared" si="123"/>
        <v>-589606</v>
      </c>
      <c r="N112" s="28">
        <f t="shared" si="160"/>
        <v>229022</v>
      </c>
      <c r="O112" s="28">
        <f t="shared" ref="O112" si="169">SUM(M112:N112)</f>
        <v>-360584</v>
      </c>
      <c r="P112" s="28">
        <f t="shared" ref="P112" si="170">O112</f>
        <v>-360584</v>
      </c>
    </row>
    <row r="113" spans="1:16">
      <c r="A113" s="80" t="s">
        <v>433</v>
      </c>
      <c r="B113" s="27" t="s">
        <v>8</v>
      </c>
      <c r="C113" s="256" t="s">
        <v>8</v>
      </c>
      <c r="D113" s="258" t="s">
        <v>459</v>
      </c>
      <c r="E113" s="258" t="s">
        <v>9</v>
      </c>
      <c r="F113" s="28">
        <v>-4760611.0000000009</v>
      </c>
      <c r="G113" s="28">
        <v>0</v>
      </c>
      <c r="H113" s="283">
        <f t="shared" si="155"/>
        <v>-4760611.0000000009</v>
      </c>
      <c r="I113" s="28">
        <f>SCHMAT!F10-I16</f>
        <v>850526</v>
      </c>
      <c r="J113" s="28">
        <f t="shared" ref="J113:J115" si="171">SUM(H113:I113)</f>
        <v>-3910085.0000000009</v>
      </c>
      <c r="K113" s="258" t="s">
        <v>10</v>
      </c>
      <c r="L113" s="254">
        <f>SUMIF('Allocation Factors'!$B$3:$B$88,'Current Income Tax Expense'!K113,'Allocation Factors'!$P$3:$P$88)</f>
        <v>7.0845810240555085E-2</v>
      </c>
      <c r="M113" s="28">
        <f t="shared" ref="M113" si="172">ROUND(H113*L113,0)</f>
        <v>-337269</v>
      </c>
      <c r="N113" s="28">
        <f t="shared" ref="N113" si="173">ROUND(I113*L113,0)</f>
        <v>60256</v>
      </c>
      <c r="O113" s="28">
        <f t="shared" ref="O113" si="174">SUM(M113:N113)</f>
        <v>-277013</v>
      </c>
      <c r="P113" s="28">
        <f t="shared" ref="P113" si="175">O113</f>
        <v>-277013</v>
      </c>
    </row>
    <row r="114" spans="1:16">
      <c r="A114" s="80" t="s">
        <v>603</v>
      </c>
      <c r="B114" s="27" t="s">
        <v>8</v>
      </c>
      <c r="C114" s="256" t="s">
        <v>8</v>
      </c>
      <c r="D114" s="27">
        <v>14.4</v>
      </c>
      <c r="E114" s="258" t="s">
        <v>9</v>
      </c>
      <c r="F114" s="28">
        <v>2344847</v>
      </c>
      <c r="G114" s="28">
        <v>0</v>
      </c>
      <c r="H114" s="283">
        <f t="shared" ref="H114:H115" si="176">IF(E114="U",F114,0)</f>
        <v>2344847</v>
      </c>
      <c r="I114" s="28">
        <v>0</v>
      </c>
      <c r="J114" s="28">
        <f t="shared" si="171"/>
        <v>2344847</v>
      </c>
      <c r="K114" s="258" t="s">
        <v>21</v>
      </c>
      <c r="L114" s="254">
        <f>SUMIF('Allocation Factors'!$B$3:$B$88,'Current Income Tax Expense'!K114,'Allocation Factors'!$P$3:$P$88)</f>
        <v>1</v>
      </c>
      <c r="M114" s="28">
        <f t="shared" ref="M114" si="177">ROUND(H114*L114,0)</f>
        <v>2344847</v>
      </c>
      <c r="N114" s="28">
        <f t="shared" ref="N114" si="178">ROUND(I114*L114,0)</f>
        <v>0</v>
      </c>
      <c r="O114" s="28">
        <f t="shared" ref="O114" si="179">SUM(M114:N114)</f>
        <v>2344847</v>
      </c>
      <c r="P114" s="28">
        <f t="shared" ref="P114" si="180">O114</f>
        <v>2344847</v>
      </c>
    </row>
    <row r="115" spans="1:16">
      <c r="A115" s="286" t="s">
        <v>611</v>
      </c>
      <c r="B115" s="27" t="s">
        <v>8</v>
      </c>
      <c r="C115" s="256" t="s">
        <v>8</v>
      </c>
      <c r="D115" s="27">
        <v>16.2</v>
      </c>
      <c r="E115" s="27" t="s">
        <v>9</v>
      </c>
      <c r="F115" s="28">
        <v>954993</v>
      </c>
      <c r="G115" s="28">
        <v>0</v>
      </c>
      <c r="H115" s="283">
        <f t="shared" si="176"/>
        <v>954993</v>
      </c>
      <c r="I115" s="28">
        <v>0</v>
      </c>
      <c r="J115" s="28">
        <f t="shared" si="171"/>
        <v>954993</v>
      </c>
      <c r="K115" s="258" t="s">
        <v>18</v>
      </c>
      <c r="L115" s="254">
        <f>SUMIF('Allocation Factors'!$B$3:$B$88,'Current Income Tax Expense'!K115,'Allocation Factors'!$P$3:$P$88)</f>
        <v>7.9787774498314715E-2</v>
      </c>
      <c r="M115" s="28">
        <f t="shared" si="123"/>
        <v>76197</v>
      </c>
      <c r="N115" s="28">
        <f t="shared" si="160"/>
        <v>0</v>
      </c>
      <c r="O115" s="28">
        <f t="shared" si="161"/>
        <v>76197</v>
      </c>
      <c r="P115" s="28">
        <f t="shared" si="138"/>
        <v>76197</v>
      </c>
    </row>
    <row r="116" spans="1:16">
      <c r="A116" s="390" t="s">
        <v>252</v>
      </c>
      <c r="B116" s="36"/>
      <c r="C116" s="68"/>
      <c r="D116" s="109"/>
      <c r="E116" s="37"/>
      <c r="F116" s="25">
        <f>SUBTOTAL(9,F16:F115)</f>
        <v>1232039656.7306712</v>
      </c>
      <c r="G116" s="25">
        <f>SUBTOTAL(9,G16:G115)</f>
        <v>0</v>
      </c>
      <c r="H116" s="25">
        <f>SUBTOTAL(9,H16:H115)</f>
        <v>1232039656.7306712</v>
      </c>
      <c r="I116" s="25">
        <f>SUBTOTAL(9,I16:I115)</f>
        <v>148862634.25188646</v>
      </c>
      <c r="J116" s="25">
        <f>SUBTOTAL(9,J16:J115)</f>
        <v>1380902290.9825575</v>
      </c>
      <c r="K116" s="65"/>
      <c r="L116" s="24"/>
      <c r="M116" s="25">
        <f>SUBTOTAL(9,M16:M115)</f>
        <v>102331543</v>
      </c>
      <c r="N116" s="25">
        <f>SUBTOTAL(9,N16:N115)</f>
        <v>10481522</v>
      </c>
      <c r="O116" s="25">
        <f>SUBTOTAL(9,O16:O115)</f>
        <v>112813065</v>
      </c>
      <c r="P116" s="25">
        <f>SUBTOTAL(9,P16:P115)</f>
        <v>112813065</v>
      </c>
    </row>
    <row r="117" spans="1:16">
      <c r="A117" s="26" t="s">
        <v>260</v>
      </c>
      <c r="B117" s="27">
        <v>287605</v>
      </c>
      <c r="C117" s="256">
        <v>105.122</v>
      </c>
      <c r="D117" s="27" t="s">
        <v>461</v>
      </c>
      <c r="E117" s="27" t="s">
        <v>9</v>
      </c>
      <c r="F117" s="28">
        <v>-159964480</v>
      </c>
      <c r="G117" s="28">
        <v>0</v>
      </c>
      <c r="H117" s="283">
        <f t="shared" ref="H117:H128" si="181">IF(E117="U",F117,0)</f>
        <v>-159964480</v>
      </c>
      <c r="I117" s="28">
        <v>-2428111</v>
      </c>
      <c r="J117" s="28">
        <f t="shared" ref="J117:J166" si="182">SUM(H117:I117)</f>
        <v>-162392591</v>
      </c>
      <c r="K117" s="27" t="s">
        <v>18</v>
      </c>
      <c r="L117" s="254">
        <f>SUMIF('Allocation Factors'!$B$3:$B$88,'Current Income Tax Expense'!K117,'Allocation Factors'!$P$3:$P$88)</f>
        <v>7.9787774498314715E-2</v>
      </c>
      <c r="M117" s="28">
        <f t="shared" ref="M117:M165" si="183">ROUND(H117*L117,0)</f>
        <v>-12763210</v>
      </c>
      <c r="N117" s="28">
        <f t="shared" ref="N117:N138" si="184">ROUND(I117*L117,0)</f>
        <v>-193734</v>
      </c>
      <c r="O117" s="28">
        <f t="shared" ref="O117:O138" si="185">SUM(M117:N117)</f>
        <v>-12956944</v>
      </c>
      <c r="P117" s="28">
        <f t="shared" ref="P117:P132" si="186">O117</f>
        <v>-12956944</v>
      </c>
    </row>
    <row r="118" spans="1:16">
      <c r="A118" s="26" t="s">
        <v>30</v>
      </c>
      <c r="B118" s="27">
        <v>287605</v>
      </c>
      <c r="C118" s="256">
        <v>105.125</v>
      </c>
      <c r="D118" s="27" t="s">
        <v>461</v>
      </c>
      <c r="E118" s="27" t="s">
        <v>9</v>
      </c>
      <c r="F118" s="28">
        <v>-1378571251</v>
      </c>
      <c r="G118" s="28">
        <v>0</v>
      </c>
      <c r="H118" s="283">
        <f t="shared" si="181"/>
        <v>-1378571251</v>
      </c>
      <c r="I118" s="28">
        <f>SCHMDT!H15</f>
        <v>-313956397</v>
      </c>
      <c r="J118" s="28">
        <f t="shared" si="182"/>
        <v>-1692527648</v>
      </c>
      <c r="K118" s="27" t="s">
        <v>31</v>
      </c>
      <c r="L118" s="254">
        <f>SUMIF('Allocation Factors'!$B$3:$B$88,'Current Income Tax Expense'!K118,'Allocation Factors'!$P$3:$P$88)</f>
        <v>6.0210637474561575E-2</v>
      </c>
      <c r="M118" s="28">
        <f t="shared" si="183"/>
        <v>-83004654</v>
      </c>
      <c r="N118" s="28">
        <f t="shared" si="184"/>
        <v>-18903515</v>
      </c>
      <c r="O118" s="28">
        <f t="shared" si="185"/>
        <v>-101908169</v>
      </c>
      <c r="P118" s="28">
        <f t="shared" si="186"/>
        <v>-101908169</v>
      </c>
    </row>
    <row r="119" spans="1:16">
      <c r="A119" s="26" t="s">
        <v>354</v>
      </c>
      <c r="B119" s="27">
        <v>287726</v>
      </c>
      <c r="C119" s="256">
        <v>105.126</v>
      </c>
      <c r="D119" s="27" t="s">
        <v>8</v>
      </c>
      <c r="E119" s="27" t="s">
        <v>9</v>
      </c>
      <c r="F119" s="28">
        <v>-6069370</v>
      </c>
      <c r="G119" s="28">
        <v>0</v>
      </c>
      <c r="H119" s="283">
        <f t="shared" si="181"/>
        <v>-6069370</v>
      </c>
      <c r="I119" s="28">
        <v>0</v>
      </c>
      <c r="J119" s="28">
        <f t="shared" si="182"/>
        <v>-6069370</v>
      </c>
      <c r="K119" s="258" t="s">
        <v>135</v>
      </c>
      <c r="L119" s="254">
        <f>SUMIF('Allocation Factors'!$B$3:$B$88,'Current Income Tax Expense'!K119,'Allocation Factors'!$P$3:$P$88)</f>
        <v>0.22613352113854845</v>
      </c>
      <c r="M119" s="28">
        <f t="shared" si="183"/>
        <v>-1372488</v>
      </c>
      <c r="N119" s="28">
        <f t="shared" si="184"/>
        <v>0</v>
      </c>
      <c r="O119" s="28">
        <f t="shared" si="185"/>
        <v>-1372488</v>
      </c>
      <c r="P119" s="28">
        <f t="shared" si="186"/>
        <v>-1372488</v>
      </c>
    </row>
    <row r="120" spans="1:16">
      <c r="A120" s="80" t="s">
        <v>355</v>
      </c>
      <c r="B120" s="27">
        <v>287605</v>
      </c>
      <c r="C120" s="328" t="s">
        <v>263</v>
      </c>
      <c r="D120" s="27" t="s">
        <v>461</v>
      </c>
      <c r="E120" s="27" t="s">
        <v>9</v>
      </c>
      <c r="F120" s="28">
        <v>-105137705.05</v>
      </c>
      <c r="G120" s="28">
        <v>0</v>
      </c>
      <c r="H120" s="283">
        <f t="shared" si="181"/>
        <v>-105137705.05</v>
      </c>
      <c r="I120" s="28">
        <f>SCHMDT!E11</f>
        <v>7267282</v>
      </c>
      <c r="J120" s="28">
        <f t="shared" si="182"/>
        <v>-97870423.049999997</v>
      </c>
      <c r="K120" s="27" t="s">
        <v>15</v>
      </c>
      <c r="L120" s="254">
        <f>SUMIF('Allocation Factors'!$B$3:$B$88,'Current Income Tax Expense'!K120,'Allocation Factors'!$P$3:$P$88)</f>
        <v>6.8841450639549967E-2</v>
      </c>
      <c r="M120" s="28">
        <f t="shared" si="183"/>
        <v>-7237832</v>
      </c>
      <c r="N120" s="28">
        <f t="shared" si="184"/>
        <v>500290</v>
      </c>
      <c r="O120" s="28">
        <f t="shared" si="185"/>
        <v>-6737542</v>
      </c>
      <c r="P120" s="28">
        <f t="shared" si="186"/>
        <v>-6737542</v>
      </c>
    </row>
    <row r="121" spans="1:16">
      <c r="A121" s="80" t="s">
        <v>265</v>
      </c>
      <c r="B121" s="27">
        <v>287605</v>
      </c>
      <c r="C121" s="328" t="s">
        <v>264</v>
      </c>
      <c r="D121" s="27" t="s">
        <v>461</v>
      </c>
      <c r="E121" s="27" t="s">
        <v>9</v>
      </c>
      <c r="F121" s="28">
        <v>-234068224.84</v>
      </c>
      <c r="G121" s="28">
        <v>0</v>
      </c>
      <c r="H121" s="283">
        <f t="shared" si="181"/>
        <v>-234068224.84</v>
      </c>
      <c r="I121" s="28">
        <f>SCHMDT!E12</f>
        <v>24772498</v>
      </c>
      <c r="J121" s="28">
        <f t="shared" si="182"/>
        <v>-209295726.84</v>
      </c>
      <c r="K121" s="27" t="s">
        <v>15</v>
      </c>
      <c r="L121" s="254">
        <f>SUMIF('Allocation Factors'!$B$3:$B$88,'Current Income Tax Expense'!K121,'Allocation Factors'!$P$3:$P$88)</f>
        <v>6.8841450639549967E-2</v>
      </c>
      <c r="M121" s="28">
        <f t="shared" si="183"/>
        <v>-16113596</v>
      </c>
      <c r="N121" s="28">
        <f t="shared" si="184"/>
        <v>1705375</v>
      </c>
      <c r="O121" s="28">
        <f t="shared" si="185"/>
        <v>-14408221</v>
      </c>
      <c r="P121" s="28">
        <f t="shared" si="186"/>
        <v>-14408221</v>
      </c>
    </row>
    <row r="122" spans="1:16">
      <c r="A122" s="80" t="s">
        <v>447</v>
      </c>
      <c r="B122" s="27">
        <v>287704</v>
      </c>
      <c r="C122" s="256">
        <v>105.143</v>
      </c>
      <c r="D122" s="27" t="s">
        <v>8</v>
      </c>
      <c r="E122" s="27" t="s">
        <v>9</v>
      </c>
      <c r="F122" s="28">
        <v>-323821</v>
      </c>
      <c r="G122" s="330">
        <v>0</v>
      </c>
      <c r="H122" s="283">
        <f t="shared" si="181"/>
        <v>-323821</v>
      </c>
      <c r="I122" s="28">
        <v>0</v>
      </c>
      <c r="J122" s="28">
        <f t="shared" si="182"/>
        <v>-323821</v>
      </c>
      <c r="K122" s="258" t="s">
        <v>15</v>
      </c>
      <c r="L122" s="254">
        <f>SUMIF('Allocation Factors'!$B$3:$B$88,'Current Income Tax Expense'!K122,'Allocation Factors'!$P$3:$P$88)</f>
        <v>6.8841450639549967E-2</v>
      </c>
      <c r="M122" s="28">
        <f t="shared" si="183"/>
        <v>-22292</v>
      </c>
      <c r="N122" s="28">
        <f t="shared" si="184"/>
        <v>0</v>
      </c>
      <c r="O122" s="28">
        <f t="shared" si="185"/>
        <v>-22292</v>
      </c>
      <c r="P122" s="28">
        <f t="shared" si="186"/>
        <v>-22292</v>
      </c>
    </row>
    <row r="123" spans="1:16">
      <c r="A123" s="26" t="s">
        <v>33</v>
      </c>
      <c r="B123" s="27">
        <v>287605</v>
      </c>
      <c r="C123" s="256">
        <v>105.152</v>
      </c>
      <c r="D123" s="27" t="s">
        <v>461</v>
      </c>
      <c r="E123" s="27" t="s">
        <v>9</v>
      </c>
      <c r="F123" s="28">
        <v>-1871951.3399999887</v>
      </c>
      <c r="G123" s="28">
        <v>0</v>
      </c>
      <c r="H123" s="283">
        <f t="shared" si="181"/>
        <v>-1871951.3399999887</v>
      </c>
      <c r="I123" s="28">
        <v>-868491</v>
      </c>
      <c r="J123" s="28">
        <f t="shared" si="182"/>
        <v>-2740442.3399999887</v>
      </c>
      <c r="K123" s="27" t="s">
        <v>34</v>
      </c>
      <c r="L123" s="254">
        <f>SUMIF('Allocation Factors'!$B$3:$B$88,'Current Income Tax Expense'!K123,'Allocation Factors'!$P$3:$P$88)</f>
        <v>7.0845810240555071E-2</v>
      </c>
      <c r="M123" s="28">
        <f t="shared" si="183"/>
        <v>-132620</v>
      </c>
      <c r="N123" s="28">
        <f t="shared" si="184"/>
        <v>-61529</v>
      </c>
      <c r="O123" s="28">
        <f t="shared" si="185"/>
        <v>-194149</v>
      </c>
      <c r="P123" s="28">
        <f t="shared" si="186"/>
        <v>-194149</v>
      </c>
    </row>
    <row r="124" spans="1:16">
      <c r="A124" s="80" t="s">
        <v>302</v>
      </c>
      <c r="B124" s="27">
        <v>287605</v>
      </c>
      <c r="C124" s="256">
        <v>105.15300000000001</v>
      </c>
      <c r="D124" s="27" t="s">
        <v>8</v>
      </c>
      <c r="E124" s="27" t="s">
        <v>9</v>
      </c>
      <c r="F124" s="28">
        <v>-35.320000000006985</v>
      </c>
      <c r="G124" s="28">
        <v>0</v>
      </c>
      <c r="H124" s="283">
        <f t="shared" si="181"/>
        <v>-35.320000000006985</v>
      </c>
      <c r="I124" s="28">
        <v>0</v>
      </c>
      <c r="J124" s="28">
        <f t="shared" si="182"/>
        <v>-35.320000000006985</v>
      </c>
      <c r="K124" s="258" t="s">
        <v>125</v>
      </c>
      <c r="L124" s="254">
        <f>SUMIF('Allocation Factors'!$B$3:$B$88,'Current Income Tax Expense'!K124,'Allocation Factors'!$P$3:$P$88)</f>
        <v>0.22162982918040364</v>
      </c>
      <c r="M124" s="28">
        <f t="shared" si="183"/>
        <v>-8</v>
      </c>
      <c r="N124" s="28">
        <f t="shared" si="184"/>
        <v>0</v>
      </c>
      <c r="O124" s="28">
        <f t="shared" si="185"/>
        <v>-8</v>
      </c>
      <c r="P124" s="28">
        <f t="shared" si="186"/>
        <v>-8</v>
      </c>
    </row>
    <row r="125" spans="1:16">
      <c r="A125" s="26" t="s">
        <v>226</v>
      </c>
      <c r="B125" s="27">
        <v>287605</v>
      </c>
      <c r="C125" s="256">
        <v>105.175</v>
      </c>
      <c r="D125" s="27" t="s">
        <v>461</v>
      </c>
      <c r="E125" s="27" t="s">
        <v>9</v>
      </c>
      <c r="F125" s="28">
        <v>-44275934.680000007</v>
      </c>
      <c r="G125" s="28">
        <v>0</v>
      </c>
      <c r="H125" s="283">
        <f t="shared" si="181"/>
        <v>-44275934.680000007</v>
      </c>
      <c r="I125" s="28">
        <v>-1953599</v>
      </c>
      <c r="J125" s="28">
        <f t="shared" si="182"/>
        <v>-46229533.680000007</v>
      </c>
      <c r="K125" s="27" t="s">
        <v>34</v>
      </c>
      <c r="L125" s="254">
        <f>SUMIF('Allocation Factors'!$B$3:$B$88,'Current Income Tax Expense'!K125,'Allocation Factors'!$P$3:$P$88)</f>
        <v>7.0845810240555071E-2</v>
      </c>
      <c r="M125" s="28">
        <f t="shared" si="183"/>
        <v>-3136764</v>
      </c>
      <c r="N125" s="28">
        <f t="shared" si="184"/>
        <v>-138404</v>
      </c>
      <c r="O125" s="28">
        <f t="shared" si="185"/>
        <v>-3275168</v>
      </c>
      <c r="P125" s="28">
        <f t="shared" si="186"/>
        <v>-3275168</v>
      </c>
    </row>
    <row r="126" spans="1:16">
      <c r="A126" s="43" t="s">
        <v>227</v>
      </c>
      <c r="B126" s="27">
        <v>287771</v>
      </c>
      <c r="C126" s="256">
        <v>110.205</v>
      </c>
      <c r="D126" s="27" t="s">
        <v>8</v>
      </c>
      <c r="E126" s="27" t="s">
        <v>9</v>
      </c>
      <c r="F126" s="28">
        <v>-164227.5</v>
      </c>
      <c r="G126" s="28">
        <v>0</v>
      </c>
      <c r="H126" s="283">
        <f t="shared" si="181"/>
        <v>-164227.5</v>
      </c>
      <c r="I126" s="28">
        <v>0</v>
      </c>
      <c r="J126" s="28">
        <f t="shared" si="182"/>
        <v>-164227.5</v>
      </c>
      <c r="K126" s="253" t="s">
        <v>84</v>
      </c>
      <c r="L126" s="254">
        <f>SUMIF('Allocation Factors'!$B$3:$B$88,'Current Income Tax Expense'!K126,'Allocation Factors'!$P$3:$P$88)</f>
        <v>0</v>
      </c>
      <c r="M126" s="28">
        <f t="shared" si="183"/>
        <v>0</v>
      </c>
      <c r="N126" s="28">
        <f t="shared" si="184"/>
        <v>0</v>
      </c>
      <c r="O126" s="28">
        <f t="shared" si="185"/>
        <v>0</v>
      </c>
      <c r="P126" s="28">
        <f t="shared" si="186"/>
        <v>0</v>
      </c>
    </row>
    <row r="127" spans="1:16">
      <c r="A127" s="26" t="s">
        <v>36</v>
      </c>
      <c r="B127" s="27">
        <v>287482</v>
      </c>
      <c r="C127" s="256">
        <v>205.02500000000001</v>
      </c>
      <c r="D127" s="27" t="s">
        <v>8</v>
      </c>
      <c r="E127" s="27" t="s">
        <v>9</v>
      </c>
      <c r="F127" s="28">
        <v>6063300</v>
      </c>
      <c r="G127" s="28">
        <v>0</v>
      </c>
      <c r="H127" s="283">
        <f t="shared" si="181"/>
        <v>6063300</v>
      </c>
      <c r="I127" s="28">
        <v>0</v>
      </c>
      <c r="J127" s="28">
        <f t="shared" si="182"/>
        <v>6063300</v>
      </c>
      <c r="K127" s="258" t="s">
        <v>135</v>
      </c>
      <c r="L127" s="254">
        <f>SUMIF('Allocation Factors'!$B$3:$B$88,'Current Income Tax Expense'!K127,'Allocation Factors'!$P$3:$P$88)</f>
        <v>0.22613352113854845</v>
      </c>
      <c r="M127" s="28">
        <f t="shared" si="183"/>
        <v>1371115</v>
      </c>
      <c r="N127" s="28">
        <f t="shared" si="184"/>
        <v>0</v>
      </c>
      <c r="O127" s="28">
        <f t="shared" si="185"/>
        <v>1371115</v>
      </c>
      <c r="P127" s="28">
        <f t="shared" si="186"/>
        <v>1371115</v>
      </c>
    </row>
    <row r="128" spans="1:16">
      <c r="A128" s="26" t="s">
        <v>357</v>
      </c>
      <c r="B128" s="27">
        <v>287415</v>
      </c>
      <c r="C128" s="256">
        <v>205.2</v>
      </c>
      <c r="D128" s="27" t="s">
        <v>8</v>
      </c>
      <c r="E128" s="27" t="s">
        <v>9</v>
      </c>
      <c r="F128" s="28">
        <v>-576248.98000000021</v>
      </c>
      <c r="G128" s="28">
        <v>0</v>
      </c>
      <c r="H128" s="283">
        <f t="shared" si="181"/>
        <v>-576248.98000000021</v>
      </c>
      <c r="I128" s="28">
        <v>0</v>
      </c>
      <c r="J128" s="28">
        <f t="shared" si="182"/>
        <v>-576248.98000000021</v>
      </c>
      <c r="K128" s="258" t="s">
        <v>20</v>
      </c>
      <c r="L128" s="254">
        <f>SUMIF('Allocation Factors'!$B$3:$B$88,'Current Income Tax Expense'!K128,'Allocation Factors'!$P$3:$P$88)</f>
        <v>6.264027551852748E-2</v>
      </c>
      <c r="M128" s="28">
        <f t="shared" si="183"/>
        <v>-36096</v>
      </c>
      <c r="N128" s="28">
        <f t="shared" si="184"/>
        <v>0</v>
      </c>
      <c r="O128" s="28">
        <f t="shared" si="185"/>
        <v>-36096</v>
      </c>
      <c r="P128" s="28">
        <f t="shared" si="186"/>
        <v>-36096</v>
      </c>
    </row>
    <row r="129" spans="1:16">
      <c r="A129" s="80" t="s">
        <v>303</v>
      </c>
      <c r="B129" s="27">
        <v>287938</v>
      </c>
      <c r="C129" s="256">
        <v>205.20500000000001</v>
      </c>
      <c r="D129" s="27" t="s">
        <v>8</v>
      </c>
      <c r="E129" s="27" t="s">
        <v>9</v>
      </c>
      <c r="F129" s="28">
        <v>-2651320</v>
      </c>
      <c r="G129" s="28">
        <v>0</v>
      </c>
      <c r="H129" s="283">
        <f t="shared" ref="H129:H140" si="187">IF(E129="U",F129,0)</f>
        <v>-2651320</v>
      </c>
      <c r="I129" s="28">
        <v>0</v>
      </c>
      <c r="J129" s="28">
        <f t="shared" si="182"/>
        <v>-2651320</v>
      </c>
      <c r="K129" s="258" t="s">
        <v>135</v>
      </c>
      <c r="L129" s="254">
        <f>SUMIF('Allocation Factors'!$B$3:$B$88,'Current Income Tax Expense'!K129,'Allocation Factors'!$P$3:$P$88)</f>
        <v>0.22613352113854845</v>
      </c>
      <c r="M129" s="28">
        <f t="shared" si="183"/>
        <v>-599552</v>
      </c>
      <c r="N129" s="28">
        <f t="shared" ref="N129" si="188">ROUND(I129*L129,0)</f>
        <v>0</v>
      </c>
      <c r="O129" s="28">
        <f t="shared" ref="O129" si="189">SUM(M129:N129)</f>
        <v>-599552</v>
      </c>
      <c r="P129" s="28">
        <f t="shared" ref="P129" si="190">O129</f>
        <v>-599552</v>
      </c>
    </row>
    <row r="130" spans="1:16">
      <c r="A130" s="26" t="s">
        <v>37</v>
      </c>
      <c r="B130" s="27">
        <v>287723</v>
      </c>
      <c r="C130" s="256">
        <v>205.411</v>
      </c>
      <c r="D130" s="27" t="s">
        <v>8</v>
      </c>
      <c r="E130" s="27" t="s">
        <v>9</v>
      </c>
      <c r="F130" s="28">
        <v>4317570</v>
      </c>
      <c r="G130" s="28">
        <v>0</v>
      </c>
      <c r="H130" s="283">
        <f t="shared" si="187"/>
        <v>4317570</v>
      </c>
      <c r="I130" s="28">
        <v>0</v>
      </c>
      <c r="J130" s="28">
        <f t="shared" si="182"/>
        <v>4317570</v>
      </c>
      <c r="K130" s="258" t="s">
        <v>135</v>
      </c>
      <c r="L130" s="254">
        <f>SUMIF('Allocation Factors'!$B$3:$B$88,'Current Income Tax Expense'!K130,'Allocation Factors'!$P$3:$P$88)</f>
        <v>0.22613352113854845</v>
      </c>
      <c r="M130" s="28">
        <f t="shared" si="183"/>
        <v>976347</v>
      </c>
      <c r="N130" s="28">
        <f t="shared" si="184"/>
        <v>0</v>
      </c>
      <c r="O130" s="28">
        <f t="shared" si="185"/>
        <v>976347</v>
      </c>
      <c r="P130" s="28">
        <f t="shared" si="186"/>
        <v>976347</v>
      </c>
    </row>
    <row r="131" spans="1:16">
      <c r="A131" s="26" t="s">
        <v>358</v>
      </c>
      <c r="B131" s="27">
        <v>287662</v>
      </c>
      <c r="C131" s="256">
        <v>210.1</v>
      </c>
      <c r="D131" s="27" t="s">
        <v>8</v>
      </c>
      <c r="E131" s="27" t="s">
        <v>9</v>
      </c>
      <c r="F131" s="28">
        <v>-333301.58999999985</v>
      </c>
      <c r="G131" s="28">
        <v>0</v>
      </c>
      <c r="H131" s="283">
        <f t="shared" si="187"/>
        <v>-333301.58999999985</v>
      </c>
      <c r="I131" s="28">
        <v>0</v>
      </c>
      <c r="J131" s="28">
        <f t="shared" si="182"/>
        <v>-333301.58999999985</v>
      </c>
      <c r="K131" s="258" t="s">
        <v>24</v>
      </c>
      <c r="L131" s="254">
        <f>SUMIF('Allocation Factors'!$B$3:$B$88,'Current Income Tax Expense'!K131,'Allocation Factors'!$P$3:$P$88)</f>
        <v>0</v>
      </c>
      <c r="M131" s="28">
        <f t="shared" si="183"/>
        <v>0</v>
      </c>
      <c r="N131" s="28">
        <f t="shared" si="184"/>
        <v>0</v>
      </c>
      <c r="O131" s="28">
        <f t="shared" si="185"/>
        <v>0</v>
      </c>
      <c r="P131" s="28">
        <f t="shared" si="186"/>
        <v>0</v>
      </c>
    </row>
    <row r="132" spans="1:16">
      <c r="A132" s="26" t="s">
        <v>359</v>
      </c>
      <c r="B132" s="27">
        <v>287664</v>
      </c>
      <c r="C132" s="256">
        <v>210.12</v>
      </c>
      <c r="D132" s="27" t="s">
        <v>8</v>
      </c>
      <c r="E132" s="27" t="s">
        <v>9</v>
      </c>
      <c r="F132" s="28">
        <v>159739.71999999974</v>
      </c>
      <c r="G132" s="28">
        <v>0</v>
      </c>
      <c r="H132" s="283">
        <f t="shared" si="187"/>
        <v>159739.71999999974</v>
      </c>
      <c r="I132" s="28">
        <v>0</v>
      </c>
      <c r="J132" s="28">
        <f t="shared" si="182"/>
        <v>159739.71999999974</v>
      </c>
      <c r="K132" s="258" t="s">
        <v>22</v>
      </c>
      <c r="L132" s="254">
        <f>SUMIF('Allocation Factors'!$B$3:$B$88,'Current Income Tax Expense'!K132,'Allocation Factors'!$P$3:$P$88)</f>
        <v>0</v>
      </c>
      <c r="M132" s="28">
        <f t="shared" si="183"/>
        <v>0</v>
      </c>
      <c r="N132" s="28">
        <f t="shared" si="184"/>
        <v>0</v>
      </c>
      <c r="O132" s="28">
        <f t="shared" si="185"/>
        <v>0</v>
      </c>
      <c r="P132" s="28">
        <f t="shared" si="186"/>
        <v>0</v>
      </c>
    </row>
    <row r="133" spans="1:16">
      <c r="A133" s="26" t="s">
        <v>360</v>
      </c>
      <c r="B133" s="27">
        <v>287665</v>
      </c>
      <c r="C133" s="256">
        <v>210.13</v>
      </c>
      <c r="D133" s="27" t="s">
        <v>8</v>
      </c>
      <c r="E133" s="27" t="s">
        <v>9</v>
      </c>
      <c r="F133" s="28">
        <v>-9245.7199999999721</v>
      </c>
      <c r="G133" s="28">
        <v>0</v>
      </c>
      <c r="H133" s="283">
        <f t="shared" si="187"/>
        <v>-9245.7199999999721</v>
      </c>
      <c r="I133" s="28">
        <v>0</v>
      </c>
      <c r="J133" s="28">
        <f t="shared" si="182"/>
        <v>-9245.7199999999721</v>
      </c>
      <c r="K133" s="253" t="s">
        <v>23</v>
      </c>
      <c r="L133" s="254">
        <f>SUMIF('Allocation Factors'!$B$3:$B$88,'Current Income Tax Expense'!K133,'Allocation Factors'!$P$3:$P$88)</f>
        <v>0</v>
      </c>
      <c r="M133" s="28">
        <f t="shared" si="183"/>
        <v>0</v>
      </c>
      <c r="N133" s="28">
        <f t="shared" si="184"/>
        <v>0</v>
      </c>
      <c r="O133" s="28">
        <f t="shared" si="185"/>
        <v>0</v>
      </c>
      <c r="P133" s="28">
        <f t="shared" ref="P133:P157" si="191">O133</f>
        <v>0</v>
      </c>
    </row>
    <row r="134" spans="1:16">
      <c r="A134" s="26" t="s">
        <v>441</v>
      </c>
      <c r="B134" s="27">
        <v>286919</v>
      </c>
      <c r="C134" s="256">
        <v>210.17</v>
      </c>
      <c r="D134" s="27" t="s">
        <v>8</v>
      </c>
      <c r="E134" s="27" t="s">
        <v>9</v>
      </c>
      <c r="F134" s="28">
        <v>220369.64000000013</v>
      </c>
      <c r="G134" s="28">
        <v>0</v>
      </c>
      <c r="H134" s="283">
        <f t="shared" si="187"/>
        <v>220369.64000000013</v>
      </c>
      <c r="I134" s="28">
        <v>0</v>
      </c>
      <c r="J134" s="28">
        <f t="shared" si="182"/>
        <v>220369.64000000013</v>
      </c>
      <c r="K134" s="253" t="s">
        <v>18</v>
      </c>
      <c r="L134" s="254">
        <f>SUMIF('Allocation Factors'!$B$3:$B$88,'Current Income Tax Expense'!K134,'Allocation Factors'!$P$3:$P$88)</f>
        <v>7.9787774498314715E-2</v>
      </c>
      <c r="M134" s="28">
        <f t="shared" ref="M134:M135" si="192">ROUND(H134*L134,0)</f>
        <v>17583</v>
      </c>
      <c r="N134" s="28">
        <f t="shared" ref="N134:N135" si="193">ROUND(I134*L134,0)</f>
        <v>0</v>
      </c>
      <c r="O134" s="28">
        <f t="shared" ref="O134:O135" si="194">SUM(M134:N134)</f>
        <v>17583</v>
      </c>
      <c r="P134" s="28">
        <f t="shared" ref="P134:P135" si="195">O134</f>
        <v>17583</v>
      </c>
    </row>
    <row r="135" spans="1:16">
      <c r="A135" s="26" t="s">
        <v>442</v>
      </c>
      <c r="B135" s="27">
        <v>286918</v>
      </c>
      <c r="C135" s="256">
        <v>210.17500000000001</v>
      </c>
      <c r="D135" s="27" t="s">
        <v>8</v>
      </c>
      <c r="E135" s="27" t="s">
        <v>9</v>
      </c>
      <c r="F135" s="28">
        <v>96732.060000000056</v>
      </c>
      <c r="G135" s="28">
        <v>0</v>
      </c>
      <c r="H135" s="283">
        <f t="shared" si="187"/>
        <v>96732.060000000056</v>
      </c>
      <c r="I135" s="28">
        <v>0</v>
      </c>
      <c r="J135" s="28">
        <f t="shared" si="182"/>
        <v>96732.060000000056</v>
      </c>
      <c r="K135" s="253" t="s">
        <v>18</v>
      </c>
      <c r="L135" s="254">
        <f>SUMIF('Allocation Factors'!$B$3:$B$88,'Current Income Tax Expense'!K135,'Allocation Factors'!$P$3:$P$88)</f>
        <v>7.9787774498314715E-2</v>
      </c>
      <c r="M135" s="28">
        <f t="shared" si="192"/>
        <v>7718</v>
      </c>
      <c r="N135" s="28">
        <f t="shared" si="193"/>
        <v>0</v>
      </c>
      <c r="O135" s="28">
        <f t="shared" si="194"/>
        <v>7718</v>
      </c>
      <c r="P135" s="28">
        <f t="shared" si="195"/>
        <v>7718</v>
      </c>
    </row>
    <row r="136" spans="1:16">
      <c r="A136" s="26" t="s">
        <v>361</v>
      </c>
      <c r="B136" s="27">
        <v>287669</v>
      </c>
      <c r="C136" s="256">
        <v>210.18</v>
      </c>
      <c r="D136" s="27" t="s">
        <v>8</v>
      </c>
      <c r="E136" s="27" t="s">
        <v>9</v>
      </c>
      <c r="F136" s="28">
        <v>99615.870000000112</v>
      </c>
      <c r="G136" s="28">
        <v>0</v>
      </c>
      <c r="H136" s="283">
        <f t="shared" si="187"/>
        <v>99615.870000000112</v>
      </c>
      <c r="I136" s="28">
        <v>0</v>
      </c>
      <c r="J136" s="28">
        <f t="shared" si="182"/>
        <v>99615.870000000112</v>
      </c>
      <c r="K136" s="258" t="s">
        <v>10</v>
      </c>
      <c r="L136" s="254">
        <f>SUMIF('Allocation Factors'!$B$3:$B$88,'Current Income Tax Expense'!K136,'Allocation Factors'!$P$3:$P$88)</f>
        <v>7.0845810240555085E-2</v>
      </c>
      <c r="M136" s="28">
        <f t="shared" si="183"/>
        <v>7057</v>
      </c>
      <c r="N136" s="28">
        <f t="shared" si="184"/>
        <v>0</v>
      </c>
      <c r="O136" s="28">
        <f t="shared" si="185"/>
        <v>7057</v>
      </c>
      <c r="P136" s="28">
        <f t="shared" si="191"/>
        <v>7057</v>
      </c>
    </row>
    <row r="137" spans="1:16">
      <c r="A137" s="26" t="s">
        <v>281</v>
      </c>
      <c r="B137" s="27">
        <v>287907</v>
      </c>
      <c r="C137" s="256">
        <v>210.185</v>
      </c>
      <c r="D137" s="27" t="s">
        <v>8</v>
      </c>
      <c r="E137" s="27" t="s">
        <v>9</v>
      </c>
      <c r="F137" s="28">
        <v>41442.97</v>
      </c>
      <c r="G137" s="28">
        <v>0</v>
      </c>
      <c r="H137" s="283">
        <f t="shared" si="187"/>
        <v>41442.97</v>
      </c>
      <c r="I137" s="28">
        <v>0</v>
      </c>
      <c r="J137" s="28">
        <f t="shared" si="182"/>
        <v>41442.97</v>
      </c>
      <c r="K137" s="258" t="s">
        <v>18</v>
      </c>
      <c r="L137" s="254">
        <f>SUMIF('Allocation Factors'!$B$3:$B$88,'Current Income Tax Expense'!K137,'Allocation Factors'!$P$3:$P$88)</f>
        <v>7.9787774498314715E-2</v>
      </c>
      <c r="M137" s="28">
        <f t="shared" si="183"/>
        <v>3307</v>
      </c>
      <c r="N137" s="28">
        <f t="shared" si="184"/>
        <v>0</v>
      </c>
      <c r="O137" s="28">
        <f t="shared" si="185"/>
        <v>3307</v>
      </c>
      <c r="P137" s="28">
        <f t="shared" si="191"/>
        <v>3307</v>
      </c>
    </row>
    <row r="138" spans="1:16">
      <c r="A138" s="80" t="s">
        <v>362</v>
      </c>
      <c r="B138" s="27">
        <v>287908</v>
      </c>
      <c r="C138" s="256">
        <v>210.19</v>
      </c>
      <c r="D138" s="27" t="s">
        <v>8</v>
      </c>
      <c r="E138" s="27" t="s">
        <v>9</v>
      </c>
      <c r="F138" s="28">
        <v>62068.129999999976</v>
      </c>
      <c r="G138" s="28">
        <v>0</v>
      </c>
      <c r="H138" s="283">
        <f t="shared" si="187"/>
        <v>62068.129999999976</v>
      </c>
      <c r="I138" s="28">
        <v>0</v>
      </c>
      <c r="J138" s="28">
        <f t="shared" si="182"/>
        <v>62068.129999999976</v>
      </c>
      <c r="K138" s="258" t="s">
        <v>127</v>
      </c>
      <c r="L138" s="254">
        <f>SUMIF('Allocation Factors'!$B$3:$B$88,'Current Income Tax Expense'!K138,'Allocation Factors'!$P$3:$P$88)</f>
        <v>0</v>
      </c>
      <c r="M138" s="28">
        <f t="shared" si="183"/>
        <v>0</v>
      </c>
      <c r="N138" s="28">
        <f t="shared" si="184"/>
        <v>0</v>
      </c>
      <c r="O138" s="28">
        <f t="shared" si="185"/>
        <v>0</v>
      </c>
      <c r="P138" s="28">
        <f t="shared" si="191"/>
        <v>0</v>
      </c>
    </row>
    <row r="139" spans="1:16">
      <c r="A139" s="26" t="s">
        <v>486</v>
      </c>
      <c r="B139" s="27">
        <v>286887</v>
      </c>
      <c r="C139" s="256">
        <v>320.286</v>
      </c>
      <c r="D139" s="27" t="s">
        <v>8</v>
      </c>
      <c r="E139" s="27" t="s">
        <v>9</v>
      </c>
      <c r="F139" s="28">
        <v>-4242922.6900000004</v>
      </c>
      <c r="G139" s="28">
        <v>0</v>
      </c>
      <c r="H139" s="283">
        <f t="shared" si="187"/>
        <v>-4242922.6900000004</v>
      </c>
      <c r="I139" s="28">
        <v>0</v>
      </c>
      <c r="J139" s="28">
        <f t="shared" ref="J139:J141" si="196">SUM(H139:I139)</f>
        <v>-4242922.6900000004</v>
      </c>
      <c r="K139" s="258" t="s">
        <v>14</v>
      </c>
      <c r="L139" s="254">
        <f>SUMIF('Allocation Factors'!$B$3:$B$88,'Current Income Tax Expense'!K139,'Allocation Factors'!$P$3:$P$88)</f>
        <v>0</v>
      </c>
      <c r="M139" s="28">
        <f t="shared" ref="M139:M141" si="197">ROUND(H139*L139,0)</f>
        <v>0</v>
      </c>
      <c r="N139" s="28">
        <f t="shared" ref="N139:N141" si="198">ROUND(I139*L139,0)</f>
        <v>0</v>
      </c>
      <c r="O139" s="28">
        <f t="shared" ref="O139:O141" si="199">SUM(M139:N139)</f>
        <v>0</v>
      </c>
      <c r="P139" s="28">
        <f t="shared" ref="P139:P141" si="200">O139</f>
        <v>0</v>
      </c>
    </row>
    <row r="140" spans="1:16">
      <c r="A140" s="26" t="s">
        <v>487</v>
      </c>
      <c r="B140" s="27">
        <v>286888</v>
      </c>
      <c r="C140" s="256">
        <v>320.28699999999998</v>
      </c>
      <c r="D140" s="27" t="s">
        <v>8</v>
      </c>
      <c r="E140" s="27" t="s">
        <v>9</v>
      </c>
      <c r="F140" s="28">
        <v>-1592949.64</v>
      </c>
      <c r="G140" s="28">
        <v>0</v>
      </c>
      <c r="H140" s="283">
        <f t="shared" si="187"/>
        <v>-1592949.64</v>
      </c>
      <c r="I140" s="28">
        <v>0</v>
      </c>
      <c r="J140" s="28">
        <f t="shared" si="196"/>
        <v>-1592949.64</v>
      </c>
      <c r="K140" s="258" t="s">
        <v>14</v>
      </c>
      <c r="L140" s="254">
        <f>SUMIF('Allocation Factors'!$B$3:$B$88,'Current Income Tax Expense'!K140,'Allocation Factors'!$P$3:$P$88)</f>
        <v>0</v>
      </c>
      <c r="M140" s="28">
        <f t="shared" si="197"/>
        <v>0</v>
      </c>
      <c r="N140" s="28">
        <f t="shared" si="198"/>
        <v>0</v>
      </c>
      <c r="O140" s="28">
        <f t="shared" si="199"/>
        <v>0</v>
      </c>
      <c r="P140" s="28">
        <f t="shared" si="200"/>
        <v>0</v>
      </c>
    </row>
    <row r="141" spans="1:16">
      <c r="A141" s="26" t="s">
        <v>484</v>
      </c>
      <c r="B141" s="27">
        <v>286889</v>
      </c>
      <c r="C141" s="256">
        <v>320.28800000000001</v>
      </c>
      <c r="D141" s="27" t="s">
        <v>8</v>
      </c>
      <c r="E141" s="27" t="s">
        <v>9</v>
      </c>
      <c r="F141" s="28">
        <v>-1947550.99</v>
      </c>
      <c r="G141" s="28">
        <v>0</v>
      </c>
      <c r="H141" s="283">
        <f t="shared" ref="H141:H164" si="201">IF(E141="U",F141,0)</f>
        <v>-1947550.99</v>
      </c>
      <c r="I141" s="28">
        <v>0</v>
      </c>
      <c r="J141" s="28">
        <f t="shared" si="196"/>
        <v>-1947550.99</v>
      </c>
      <c r="K141" s="258" t="s">
        <v>26</v>
      </c>
      <c r="L141" s="254">
        <f>SUMIF('Allocation Factors'!$B$3:$B$88,'Current Income Tax Expense'!K141,'Allocation Factors'!$P$3:$P$88)</f>
        <v>0</v>
      </c>
      <c r="M141" s="28">
        <f t="shared" si="197"/>
        <v>0</v>
      </c>
      <c r="N141" s="28">
        <f t="shared" si="198"/>
        <v>0</v>
      </c>
      <c r="O141" s="28">
        <f t="shared" si="199"/>
        <v>0</v>
      </c>
      <c r="P141" s="28">
        <f t="shared" si="200"/>
        <v>0</v>
      </c>
    </row>
    <row r="142" spans="1:16">
      <c r="A142" s="26" t="s">
        <v>518</v>
      </c>
      <c r="B142" s="27">
        <v>286890</v>
      </c>
      <c r="C142" s="256">
        <v>415.1</v>
      </c>
      <c r="D142" s="27">
        <v>16.100000000000001</v>
      </c>
      <c r="E142" s="27" t="s">
        <v>9</v>
      </c>
      <c r="F142" s="28">
        <v>826092.54</v>
      </c>
      <c r="G142" s="28">
        <v>0</v>
      </c>
      <c r="H142" s="283">
        <f t="shared" si="201"/>
        <v>826092.54</v>
      </c>
      <c r="I142" s="28">
        <f>-H142</f>
        <v>-826092.54</v>
      </c>
      <c r="J142" s="28">
        <f t="shared" ref="J142:J164" si="202">SUM(H142:I142)</f>
        <v>0</v>
      </c>
      <c r="K142" s="258" t="s">
        <v>21</v>
      </c>
      <c r="L142" s="254">
        <f>SUMIF('Allocation Factors'!$B$3:$B$88,'Current Income Tax Expense'!K142,'Allocation Factors'!$P$3:$P$88)</f>
        <v>1</v>
      </c>
      <c r="M142" s="28">
        <f t="shared" ref="M142" si="203">ROUND(H142*L142,0)</f>
        <v>826093</v>
      </c>
      <c r="N142" s="28">
        <f t="shared" ref="N142" si="204">ROUND(I142*L142,0)</f>
        <v>-826093</v>
      </c>
      <c r="O142" s="28">
        <f t="shared" ref="O142" si="205">SUM(M142:N142)</f>
        <v>0</v>
      </c>
      <c r="P142" s="28">
        <f t="shared" ref="P142" si="206">O142</f>
        <v>0</v>
      </c>
    </row>
    <row r="143" spans="1:16">
      <c r="A143" s="26" t="s">
        <v>363</v>
      </c>
      <c r="B143" s="27">
        <v>287338</v>
      </c>
      <c r="C143" s="256">
        <v>415.11</v>
      </c>
      <c r="D143" s="27" t="s">
        <v>8</v>
      </c>
      <c r="E143" s="27" t="s">
        <v>9</v>
      </c>
      <c r="F143" s="28">
        <v>-780935.69</v>
      </c>
      <c r="G143" s="28">
        <v>0</v>
      </c>
      <c r="H143" s="283">
        <f t="shared" si="201"/>
        <v>-780935.69</v>
      </c>
      <c r="I143" s="28">
        <v>0</v>
      </c>
      <c r="J143" s="28">
        <f t="shared" si="202"/>
        <v>-780935.69</v>
      </c>
      <c r="K143" s="258" t="s">
        <v>18</v>
      </c>
      <c r="L143" s="254">
        <f>SUMIF('Allocation Factors'!$B$3:$B$88,'Current Income Tax Expense'!K143,'Allocation Factors'!$P$3:$P$88)</f>
        <v>7.9787774498314715E-2</v>
      </c>
      <c r="M143" s="28">
        <f t="shared" si="183"/>
        <v>-62309</v>
      </c>
      <c r="N143" s="28">
        <f t="shared" ref="N143:N172" si="207">ROUND(I143*L143,0)</f>
        <v>0</v>
      </c>
      <c r="O143" s="28">
        <f t="shared" ref="O143:O172" si="208">SUM(M143:N143)</f>
        <v>-62309</v>
      </c>
      <c r="P143" s="28">
        <f t="shared" si="191"/>
        <v>-62309</v>
      </c>
    </row>
    <row r="144" spans="1:16">
      <c r="A144" s="80" t="s">
        <v>315</v>
      </c>
      <c r="B144" s="27">
        <v>286910</v>
      </c>
      <c r="C144" s="256">
        <v>415.2</v>
      </c>
      <c r="D144" s="27" t="s">
        <v>8</v>
      </c>
      <c r="E144" s="27" t="s">
        <v>9</v>
      </c>
      <c r="F144" s="28">
        <v>1967995.69</v>
      </c>
      <c r="G144" s="28">
        <v>0</v>
      </c>
      <c r="H144" s="283">
        <f t="shared" si="201"/>
        <v>1967995.69</v>
      </c>
      <c r="I144" s="28">
        <v>0</v>
      </c>
      <c r="J144" s="28">
        <f t="shared" si="202"/>
        <v>1967995.69</v>
      </c>
      <c r="K144" s="258" t="s">
        <v>14</v>
      </c>
      <c r="L144" s="254">
        <f>SUMIF('Allocation Factors'!$B$3:$B$88,'Current Income Tax Expense'!K144,'Allocation Factors'!$P$3:$P$88)</f>
        <v>0</v>
      </c>
      <c r="M144" s="28">
        <f t="shared" si="183"/>
        <v>0</v>
      </c>
      <c r="N144" s="28">
        <f t="shared" ref="N144" si="209">ROUND(I144*L144,0)</f>
        <v>0</v>
      </c>
      <c r="O144" s="28">
        <f t="shared" ref="O144" si="210">SUM(M144:N144)</f>
        <v>0</v>
      </c>
      <c r="P144" s="28">
        <f t="shared" ref="P144" si="211">O144</f>
        <v>0</v>
      </c>
    </row>
    <row r="145" spans="1:16">
      <c r="A145" s="80" t="s">
        <v>562</v>
      </c>
      <c r="B145" s="27">
        <v>286936</v>
      </c>
      <c r="C145" s="256">
        <v>415.255</v>
      </c>
      <c r="D145" s="27" t="s">
        <v>8</v>
      </c>
      <c r="E145" s="27" t="s">
        <v>9</v>
      </c>
      <c r="F145" s="28">
        <v>-217209.19</v>
      </c>
      <c r="G145" s="28">
        <v>0</v>
      </c>
      <c r="H145" s="283">
        <f t="shared" si="201"/>
        <v>-217209.19</v>
      </c>
      <c r="I145" s="28">
        <v>0</v>
      </c>
      <c r="J145" s="28">
        <f t="shared" si="202"/>
        <v>-217209.19</v>
      </c>
      <c r="K145" s="258" t="s">
        <v>14</v>
      </c>
      <c r="L145" s="254">
        <f>SUMIF('Allocation Factors'!$B$3:$B$88,'Current Income Tax Expense'!K145,'Allocation Factors'!$P$3:$P$88)</f>
        <v>0</v>
      </c>
      <c r="M145" s="28">
        <f t="shared" ref="M145" si="212">ROUND(H145*L145,0)</f>
        <v>0</v>
      </c>
      <c r="N145" s="28">
        <f t="shared" ref="N145" si="213">ROUND(I145*L145,0)</f>
        <v>0</v>
      </c>
      <c r="O145" s="28">
        <f t="shared" ref="O145" si="214">SUM(M145:N145)</f>
        <v>0</v>
      </c>
      <c r="P145" s="28">
        <f t="shared" ref="P145" si="215">O145</f>
        <v>0</v>
      </c>
    </row>
    <row r="146" spans="1:16">
      <c r="A146" s="80" t="s">
        <v>443</v>
      </c>
      <c r="B146" s="27">
        <v>286917</v>
      </c>
      <c r="C146" s="256">
        <v>415.26</v>
      </c>
      <c r="D146" s="27" t="s">
        <v>8</v>
      </c>
      <c r="E146" s="27" t="s">
        <v>9</v>
      </c>
      <c r="F146" s="28">
        <v>-11378084.100000001</v>
      </c>
      <c r="G146" s="28">
        <v>0</v>
      </c>
      <c r="H146" s="283">
        <f t="shared" si="201"/>
        <v>-11378084.100000001</v>
      </c>
      <c r="I146" s="28">
        <v>0</v>
      </c>
      <c r="J146" s="28">
        <f t="shared" si="202"/>
        <v>-11378084.100000001</v>
      </c>
      <c r="K146" s="258" t="s">
        <v>14</v>
      </c>
      <c r="L146" s="254">
        <f>SUMIF('Allocation Factors'!$B$3:$B$88,'Current Income Tax Expense'!K146,'Allocation Factors'!$P$3:$P$88)</f>
        <v>0</v>
      </c>
      <c r="M146" s="28">
        <f t="shared" ref="M146" si="216">ROUND(H146*L146,0)</f>
        <v>0</v>
      </c>
      <c r="N146" s="28">
        <f t="shared" ref="N146" si="217">ROUND(I146*L146,0)</f>
        <v>0</v>
      </c>
      <c r="O146" s="28">
        <f t="shared" ref="O146" si="218">SUM(M146:N146)</f>
        <v>0</v>
      </c>
      <c r="P146" s="28">
        <f t="shared" ref="P146" si="219">O146</f>
        <v>0</v>
      </c>
    </row>
    <row r="147" spans="1:16">
      <c r="A147" s="80" t="s">
        <v>294</v>
      </c>
      <c r="B147" s="27">
        <v>287840</v>
      </c>
      <c r="C147" s="256">
        <v>415.41</v>
      </c>
      <c r="D147" s="27" t="s">
        <v>8</v>
      </c>
      <c r="E147" s="27" t="s">
        <v>9</v>
      </c>
      <c r="F147" s="28">
        <v>85627686.829999983</v>
      </c>
      <c r="G147" s="28">
        <v>0</v>
      </c>
      <c r="H147" s="283">
        <f t="shared" si="201"/>
        <v>85627686.829999983</v>
      </c>
      <c r="I147" s="28">
        <v>0</v>
      </c>
      <c r="J147" s="28">
        <f t="shared" si="202"/>
        <v>85627686.829999983</v>
      </c>
      <c r="K147" s="258" t="s">
        <v>84</v>
      </c>
      <c r="L147" s="254">
        <f>SUMIF('Allocation Factors'!$B$3:$B$88,'Current Income Tax Expense'!K147,'Allocation Factors'!$P$3:$P$88)</f>
        <v>0</v>
      </c>
      <c r="M147" s="28">
        <f t="shared" si="183"/>
        <v>0</v>
      </c>
      <c r="N147" s="28">
        <f t="shared" si="207"/>
        <v>0</v>
      </c>
      <c r="O147" s="28">
        <f t="shared" si="208"/>
        <v>0</v>
      </c>
      <c r="P147" s="28">
        <f t="shared" si="191"/>
        <v>0</v>
      </c>
    </row>
    <row r="148" spans="1:16">
      <c r="A148" s="80" t="s">
        <v>364</v>
      </c>
      <c r="B148" s="27">
        <v>287841</v>
      </c>
      <c r="C148" s="256">
        <v>415.411</v>
      </c>
      <c r="D148" s="27" t="s">
        <v>8</v>
      </c>
      <c r="E148" s="27" t="s">
        <v>9</v>
      </c>
      <c r="F148" s="28">
        <v>-1323317.3900000001</v>
      </c>
      <c r="G148" s="28">
        <v>0</v>
      </c>
      <c r="H148" s="283">
        <f t="shared" si="201"/>
        <v>-1323317.3900000001</v>
      </c>
      <c r="I148" s="28">
        <v>0</v>
      </c>
      <c r="J148" s="28">
        <f t="shared" si="202"/>
        <v>-1323317.3900000001</v>
      </c>
      <c r="K148" s="258" t="s">
        <v>16</v>
      </c>
      <c r="L148" s="254">
        <f>SUMIF('Allocation Factors'!$B$3:$B$88,'Current Income Tax Expense'!K148,'Allocation Factors'!$P$3:$P$88)</f>
        <v>0</v>
      </c>
      <c r="M148" s="28">
        <f t="shared" si="183"/>
        <v>0</v>
      </c>
      <c r="N148" s="28">
        <f t="shared" si="207"/>
        <v>0</v>
      </c>
      <c r="O148" s="28">
        <f t="shared" si="208"/>
        <v>0</v>
      </c>
      <c r="P148" s="28">
        <f t="shared" si="191"/>
        <v>0</v>
      </c>
    </row>
    <row r="149" spans="1:16">
      <c r="A149" s="80" t="s">
        <v>365</v>
      </c>
      <c r="B149" s="27">
        <v>287842</v>
      </c>
      <c r="C149" s="256">
        <v>415.41199999999998</v>
      </c>
      <c r="D149" s="27" t="s">
        <v>8</v>
      </c>
      <c r="E149" s="27" t="s">
        <v>9</v>
      </c>
      <c r="F149" s="28">
        <v>-286358.4699999998</v>
      </c>
      <c r="G149" s="28">
        <v>0</v>
      </c>
      <c r="H149" s="283">
        <f t="shared" si="201"/>
        <v>-286358.4699999998</v>
      </c>
      <c r="I149" s="28">
        <v>0</v>
      </c>
      <c r="J149" s="28">
        <f t="shared" si="202"/>
        <v>-286358.4699999998</v>
      </c>
      <c r="K149" s="258" t="s">
        <v>23</v>
      </c>
      <c r="L149" s="254">
        <f>SUMIF('Allocation Factors'!$B$3:$B$88,'Current Income Tax Expense'!K149,'Allocation Factors'!$P$3:$P$88)</f>
        <v>0</v>
      </c>
      <c r="M149" s="28">
        <f t="shared" si="183"/>
        <v>0</v>
      </c>
      <c r="N149" s="28">
        <f t="shared" si="207"/>
        <v>0</v>
      </c>
      <c r="O149" s="28">
        <f t="shared" si="208"/>
        <v>0</v>
      </c>
      <c r="P149" s="28">
        <f t="shared" si="191"/>
        <v>0</v>
      </c>
    </row>
    <row r="150" spans="1:16">
      <c r="A150" s="80" t="s">
        <v>366</v>
      </c>
      <c r="B150" s="27">
        <v>287843</v>
      </c>
      <c r="C150" s="256">
        <v>415.41300000000001</v>
      </c>
      <c r="D150" s="27" t="s">
        <v>8</v>
      </c>
      <c r="E150" s="27" t="s">
        <v>9</v>
      </c>
      <c r="F150" s="28">
        <v>-3234170.9500000011</v>
      </c>
      <c r="G150" s="28">
        <v>0</v>
      </c>
      <c r="H150" s="283">
        <f t="shared" si="201"/>
        <v>-3234170.9500000011</v>
      </c>
      <c r="I150" s="28">
        <v>0</v>
      </c>
      <c r="J150" s="28">
        <f t="shared" si="202"/>
        <v>-3234170.9500000011</v>
      </c>
      <c r="K150" s="258" t="s">
        <v>24</v>
      </c>
      <c r="L150" s="254">
        <f>SUMIF('Allocation Factors'!$B$3:$B$88,'Current Income Tax Expense'!K150,'Allocation Factors'!$P$3:$P$88)</f>
        <v>0</v>
      </c>
      <c r="M150" s="28">
        <f t="shared" si="183"/>
        <v>0</v>
      </c>
      <c r="N150" s="28">
        <f t="shared" si="207"/>
        <v>0</v>
      </c>
      <c r="O150" s="28">
        <f t="shared" si="208"/>
        <v>0</v>
      </c>
      <c r="P150" s="28">
        <f t="shared" si="191"/>
        <v>0</v>
      </c>
    </row>
    <row r="151" spans="1:16">
      <c r="A151" s="80" t="s">
        <v>367</v>
      </c>
      <c r="B151" s="27">
        <v>287844</v>
      </c>
      <c r="C151" s="256">
        <v>415.41399999999999</v>
      </c>
      <c r="D151" s="27" t="s">
        <v>8</v>
      </c>
      <c r="E151" s="27" t="s">
        <v>9</v>
      </c>
      <c r="F151" s="28">
        <v>-923617</v>
      </c>
      <c r="G151" s="28">
        <v>0</v>
      </c>
      <c r="H151" s="283">
        <f t="shared" si="201"/>
        <v>-923617</v>
      </c>
      <c r="I151" s="28">
        <v>0</v>
      </c>
      <c r="J151" s="28">
        <f t="shared" si="202"/>
        <v>-923617</v>
      </c>
      <c r="K151" s="258" t="s">
        <v>22</v>
      </c>
      <c r="L151" s="254">
        <f>SUMIF('Allocation Factors'!$B$3:$B$88,'Current Income Tax Expense'!K151,'Allocation Factors'!$P$3:$P$88)</f>
        <v>0</v>
      </c>
      <c r="M151" s="28">
        <f t="shared" si="183"/>
        <v>0</v>
      </c>
      <c r="N151" s="28">
        <f t="shared" si="207"/>
        <v>0</v>
      </c>
      <c r="O151" s="28">
        <f t="shared" si="208"/>
        <v>0</v>
      </c>
      <c r="P151" s="28">
        <f t="shared" si="191"/>
        <v>0</v>
      </c>
    </row>
    <row r="152" spans="1:16">
      <c r="A152" s="80" t="s">
        <v>435</v>
      </c>
      <c r="B152" s="27">
        <v>287846</v>
      </c>
      <c r="C152" s="256">
        <v>415.416</v>
      </c>
      <c r="D152" s="27" t="s">
        <v>8</v>
      </c>
      <c r="E152" s="27" t="s">
        <v>9</v>
      </c>
      <c r="F152" s="28">
        <v>-202212.35999999987</v>
      </c>
      <c r="G152" s="28">
        <v>0</v>
      </c>
      <c r="H152" s="283">
        <f t="shared" si="201"/>
        <v>-202212.35999999987</v>
      </c>
      <c r="I152" s="28">
        <v>0</v>
      </c>
      <c r="J152" s="28">
        <f t="shared" si="202"/>
        <v>-202212.35999999987</v>
      </c>
      <c r="K152" s="258" t="s">
        <v>47</v>
      </c>
      <c r="L152" s="254">
        <f>SUMIF('Allocation Factors'!$B$3:$B$88,'Current Income Tax Expense'!K152,'Allocation Factors'!$P$3:$P$88)</f>
        <v>0</v>
      </c>
      <c r="M152" s="28">
        <f t="shared" si="183"/>
        <v>0</v>
      </c>
      <c r="N152" s="28">
        <f t="shared" ref="N152" si="220">ROUND(I152*L152,0)</f>
        <v>0</v>
      </c>
      <c r="O152" s="28">
        <f t="shared" ref="O152" si="221">SUM(M152:N152)</f>
        <v>0</v>
      </c>
      <c r="P152" s="28">
        <f t="shared" ref="P152" si="222">O152</f>
        <v>0</v>
      </c>
    </row>
    <row r="153" spans="1:16">
      <c r="A153" s="80" t="s">
        <v>318</v>
      </c>
      <c r="B153" s="27">
        <v>286912</v>
      </c>
      <c r="C153" s="256">
        <v>415.43099999999998</v>
      </c>
      <c r="D153" s="27" t="s">
        <v>8</v>
      </c>
      <c r="E153" s="258" t="s">
        <v>9</v>
      </c>
      <c r="F153" s="28">
        <v>-230289.87</v>
      </c>
      <c r="G153" s="28">
        <v>0</v>
      </c>
      <c r="H153" s="283">
        <f t="shared" si="201"/>
        <v>-230289.87</v>
      </c>
      <c r="I153" s="28">
        <v>0</v>
      </c>
      <c r="J153" s="28">
        <f t="shared" si="202"/>
        <v>-230289.87</v>
      </c>
      <c r="K153" s="258" t="s">
        <v>14</v>
      </c>
      <c r="L153" s="254">
        <f>SUMIF('Allocation Factors'!$B$3:$B$88,'Current Income Tax Expense'!K153,'Allocation Factors'!$P$3:$P$88)</f>
        <v>0</v>
      </c>
      <c r="M153" s="28">
        <f t="shared" si="183"/>
        <v>0</v>
      </c>
      <c r="N153" s="28">
        <f t="shared" ref="N153" si="223">ROUND(I153*L153,0)</f>
        <v>0</v>
      </c>
      <c r="O153" s="28">
        <f t="shared" ref="O153" si="224">SUM(M153:N153)</f>
        <v>0</v>
      </c>
      <c r="P153" s="28">
        <f t="shared" ref="P153" si="225">O153</f>
        <v>0</v>
      </c>
    </row>
    <row r="154" spans="1:16">
      <c r="A154" s="80" t="s">
        <v>551</v>
      </c>
      <c r="B154" s="27">
        <v>286941</v>
      </c>
      <c r="C154" s="256">
        <v>415.44</v>
      </c>
      <c r="D154" s="27" t="s">
        <v>8</v>
      </c>
      <c r="E154" s="258" t="s">
        <v>9</v>
      </c>
      <c r="F154" s="28">
        <v>-1744.45</v>
      </c>
      <c r="G154" s="28">
        <v>0</v>
      </c>
      <c r="H154" s="283">
        <f t="shared" ref="H154:H155" si="226">IF(E154="U",F154,0)</f>
        <v>-1744.45</v>
      </c>
      <c r="I154" s="28">
        <v>0</v>
      </c>
      <c r="J154" s="28">
        <f t="shared" ref="J154:J155" si="227">SUM(H154:I154)</f>
        <v>-1744.45</v>
      </c>
      <c r="K154" s="258" t="s">
        <v>14</v>
      </c>
      <c r="L154" s="254">
        <f>SUMIF('Allocation Factors'!$B$3:$B$88,'Current Income Tax Expense'!K154,'Allocation Factors'!$P$3:$P$88)</f>
        <v>0</v>
      </c>
      <c r="M154" s="28">
        <f t="shared" ref="M154:M155" si="228">ROUND(H154*L154,0)</f>
        <v>0</v>
      </c>
      <c r="N154" s="28">
        <f t="shared" ref="N154:N155" si="229">ROUND(I154*L154,0)</f>
        <v>0</v>
      </c>
      <c r="O154" s="28">
        <f t="shared" ref="O154:O155" si="230">SUM(M154:N154)</f>
        <v>0</v>
      </c>
      <c r="P154" s="28">
        <f t="shared" ref="P154:P155" si="231">O154</f>
        <v>0</v>
      </c>
    </row>
    <row r="155" spans="1:16">
      <c r="A155" s="80" t="s">
        <v>552</v>
      </c>
      <c r="B155" s="27">
        <v>286942</v>
      </c>
      <c r="C155" s="256">
        <v>415.44099999999997</v>
      </c>
      <c r="D155" s="27" t="s">
        <v>8</v>
      </c>
      <c r="E155" s="258" t="s">
        <v>9</v>
      </c>
      <c r="F155" s="28">
        <v>-3684.7</v>
      </c>
      <c r="G155" s="28">
        <v>0</v>
      </c>
      <c r="H155" s="283">
        <f t="shared" si="226"/>
        <v>-3684.7</v>
      </c>
      <c r="I155" s="28">
        <v>0</v>
      </c>
      <c r="J155" s="28">
        <f t="shared" si="227"/>
        <v>-3684.7</v>
      </c>
      <c r="K155" s="258" t="s">
        <v>14</v>
      </c>
      <c r="L155" s="254">
        <f>SUMIF('Allocation Factors'!$B$3:$B$88,'Current Income Tax Expense'!K155,'Allocation Factors'!$P$3:$P$88)</f>
        <v>0</v>
      </c>
      <c r="M155" s="28">
        <f t="shared" si="228"/>
        <v>0</v>
      </c>
      <c r="N155" s="28">
        <f t="shared" si="229"/>
        <v>0</v>
      </c>
      <c r="O155" s="28">
        <f t="shared" si="230"/>
        <v>0</v>
      </c>
      <c r="P155" s="28">
        <f t="shared" si="231"/>
        <v>0</v>
      </c>
    </row>
    <row r="156" spans="1:16">
      <c r="A156" s="446" t="s">
        <v>457</v>
      </c>
      <c r="B156" s="27">
        <v>286904</v>
      </c>
      <c r="C156" s="256">
        <v>415.52</v>
      </c>
      <c r="D156" s="27" t="s">
        <v>8</v>
      </c>
      <c r="E156" s="258" t="s">
        <v>9</v>
      </c>
      <c r="F156" s="28">
        <v>-1538195.3799999994</v>
      </c>
      <c r="G156" s="28">
        <v>0</v>
      </c>
      <c r="H156" s="283">
        <f t="shared" si="201"/>
        <v>-1538195.3799999994</v>
      </c>
      <c r="I156" s="28">
        <v>0</v>
      </c>
      <c r="J156" s="28">
        <f t="shared" si="202"/>
        <v>-1538195.3799999994</v>
      </c>
      <c r="K156" s="258" t="s">
        <v>14</v>
      </c>
      <c r="L156" s="254">
        <f>SUMIF('Allocation Factors'!$B$3:$B$88,'Current Income Tax Expense'!K156,'Allocation Factors'!$P$3:$P$88)</f>
        <v>0</v>
      </c>
      <c r="M156" s="28">
        <f t="shared" ref="M156" si="232">ROUND(H156*L156,0)</f>
        <v>0</v>
      </c>
      <c r="N156" s="28">
        <f t="shared" ref="N156" si="233">ROUND(I156*L156,0)</f>
        <v>0</v>
      </c>
      <c r="O156" s="28">
        <f t="shared" ref="O156" si="234">SUM(M156:N156)</f>
        <v>0</v>
      </c>
      <c r="P156" s="28">
        <f t="shared" ref="P156" si="235">O156</f>
        <v>0</v>
      </c>
    </row>
    <row r="157" spans="1:16">
      <c r="A157" s="80" t="s">
        <v>306</v>
      </c>
      <c r="B157" s="280">
        <v>286905</v>
      </c>
      <c r="C157" s="256">
        <v>415.53</v>
      </c>
      <c r="D157" s="27" t="s">
        <v>8</v>
      </c>
      <c r="E157" s="27" t="s">
        <v>9</v>
      </c>
      <c r="F157" s="28">
        <v>300000</v>
      </c>
      <c r="G157" s="28">
        <v>0</v>
      </c>
      <c r="H157" s="283">
        <f t="shared" si="201"/>
        <v>300000</v>
      </c>
      <c r="I157" s="28">
        <v>0</v>
      </c>
      <c r="J157" s="28">
        <f t="shared" si="202"/>
        <v>300000</v>
      </c>
      <c r="K157" s="258" t="s">
        <v>23</v>
      </c>
      <c r="L157" s="254">
        <f>SUMIF('Allocation Factors'!$B$3:$B$88,'Current Income Tax Expense'!K157,'Allocation Factors'!$P$3:$P$88)</f>
        <v>0</v>
      </c>
      <c r="M157" s="28">
        <f t="shared" si="183"/>
        <v>0</v>
      </c>
      <c r="N157" s="28">
        <f t="shared" si="207"/>
        <v>0</v>
      </c>
      <c r="O157" s="28">
        <f t="shared" si="208"/>
        <v>0</v>
      </c>
      <c r="P157" s="28">
        <f t="shared" si="191"/>
        <v>0</v>
      </c>
    </row>
    <row r="158" spans="1:16">
      <c r="A158" s="80" t="s">
        <v>489</v>
      </c>
      <c r="B158" s="280">
        <v>287975</v>
      </c>
      <c r="C158" s="256">
        <v>415.65499999999997</v>
      </c>
      <c r="D158" s="27" t="s">
        <v>8</v>
      </c>
      <c r="E158" s="27" t="s">
        <v>9</v>
      </c>
      <c r="F158" s="28">
        <v>-4667631.4499999993</v>
      </c>
      <c r="G158" s="28">
        <v>0</v>
      </c>
      <c r="H158" s="283">
        <f t="shared" si="201"/>
        <v>-4667631.4499999993</v>
      </c>
      <c r="I158" s="28">
        <v>0</v>
      </c>
      <c r="J158" s="28">
        <f t="shared" si="202"/>
        <v>-4667631.4499999993</v>
      </c>
      <c r="K158" s="258" t="s">
        <v>14</v>
      </c>
      <c r="L158" s="254">
        <f>SUMIF('Allocation Factors'!$B$3:$B$88,'Current Income Tax Expense'!K158,'Allocation Factors'!$P$3:$P$88)</f>
        <v>0</v>
      </c>
      <c r="M158" s="28">
        <f t="shared" ref="M158" si="236">ROUND(H158*L158,0)</f>
        <v>0</v>
      </c>
      <c r="N158" s="28">
        <f t="shared" ref="N158" si="237">ROUND(I158*L158,0)</f>
        <v>0</v>
      </c>
      <c r="O158" s="28">
        <f t="shared" ref="O158" si="238">SUM(M158:N158)</f>
        <v>0</v>
      </c>
      <c r="P158" s="28">
        <f t="shared" ref="P158" si="239">O158</f>
        <v>0</v>
      </c>
    </row>
    <row r="159" spans="1:16">
      <c r="A159" s="80" t="s">
        <v>368</v>
      </c>
      <c r="B159" s="280">
        <v>287996</v>
      </c>
      <c r="C159" s="256">
        <v>415.67500000000001</v>
      </c>
      <c r="D159" s="27" t="s">
        <v>8</v>
      </c>
      <c r="E159" s="27" t="s">
        <v>9</v>
      </c>
      <c r="F159" s="28">
        <v>82530.720000000001</v>
      </c>
      <c r="G159" s="28">
        <v>0</v>
      </c>
      <c r="H159" s="283">
        <f t="shared" si="201"/>
        <v>82530.720000000001</v>
      </c>
      <c r="I159" s="28">
        <v>0</v>
      </c>
      <c r="J159" s="28">
        <f t="shared" si="202"/>
        <v>82530.720000000001</v>
      </c>
      <c r="K159" s="258" t="s">
        <v>14</v>
      </c>
      <c r="L159" s="254">
        <f>SUMIF('Allocation Factors'!$B$3:$B$88,'Current Income Tax Expense'!K159,'Allocation Factors'!$P$3:$P$88)</f>
        <v>0</v>
      </c>
      <c r="M159" s="28">
        <f t="shared" si="183"/>
        <v>0</v>
      </c>
      <c r="N159" s="28">
        <f t="shared" si="207"/>
        <v>0</v>
      </c>
      <c r="O159" s="28">
        <f t="shared" si="208"/>
        <v>0</v>
      </c>
      <c r="P159" s="28">
        <f t="shared" ref="P159:P175" si="240">O159</f>
        <v>0</v>
      </c>
    </row>
    <row r="160" spans="1:16">
      <c r="A160" s="80" t="s">
        <v>369</v>
      </c>
      <c r="B160" s="280">
        <v>287858</v>
      </c>
      <c r="C160" s="256">
        <v>415.67599999999999</v>
      </c>
      <c r="D160" s="27" t="s">
        <v>8</v>
      </c>
      <c r="E160" s="27" t="s">
        <v>9</v>
      </c>
      <c r="F160" s="28">
        <v>28441.800000000003</v>
      </c>
      <c r="G160" s="28">
        <v>0</v>
      </c>
      <c r="H160" s="283">
        <f t="shared" si="201"/>
        <v>28441.800000000003</v>
      </c>
      <c r="I160" s="28">
        <v>0</v>
      </c>
      <c r="J160" s="28">
        <f t="shared" si="202"/>
        <v>28441.800000000003</v>
      </c>
      <c r="K160" s="258" t="s">
        <v>14</v>
      </c>
      <c r="L160" s="254">
        <f>SUMIF('Allocation Factors'!$B$3:$B$88,'Current Income Tax Expense'!K160,'Allocation Factors'!$P$3:$P$88)</f>
        <v>0</v>
      </c>
      <c r="M160" s="28">
        <f t="shared" si="183"/>
        <v>0</v>
      </c>
      <c r="N160" s="28">
        <f t="shared" si="207"/>
        <v>0</v>
      </c>
      <c r="O160" s="28">
        <f t="shared" si="208"/>
        <v>0</v>
      </c>
      <c r="P160" s="28">
        <f t="shared" si="240"/>
        <v>0</v>
      </c>
    </row>
    <row r="161" spans="1:16">
      <c r="A161" s="80" t="s">
        <v>297</v>
      </c>
      <c r="B161" s="280">
        <v>287601</v>
      </c>
      <c r="C161" s="256">
        <v>415.67700000000002</v>
      </c>
      <c r="D161" s="27" t="s">
        <v>8</v>
      </c>
      <c r="E161" s="27" t="s">
        <v>9</v>
      </c>
      <c r="F161" s="28">
        <v>13317.719999999998</v>
      </c>
      <c r="G161" s="28">
        <v>0</v>
      </c>
      <c r="H161" s="283">
        <f t="shared" si="201"/>
        <v>13317.719999999998</v>
      </c>
      <c r="I161" s="28">
        <v>0</v>
      </c>
      <c r="J161" s="28">
        <f t="shared" si="202"/>
        <v>13317.719999999998</v>
      </c>
      <c r="K161" s="258" t="s">
        <v>14</v>
      </c>
      <c r="L161" s="254">
        <f>SUMIF('Allocation Factors'!$B$3:$B$88,'Current Income Tax Expense'!K161,'Allocation Factors'!$P$3:$P$88)</f>
        <v>0</v>
      </c>
      <c r="M161" s="28">
        <f t="shared" si="183"/>
        <v>0</v>
      </c>
      <c r="N161" s="28">
        <f t="shared" si="207"/>
        <v>0</v>
      </c>
      <c r="O161" s="28">
        <f t="shared" si="208"/>
        <v>0</v>
      </c>
      <c r="P161" s="28">
        <f t="shared" si="240"/>
        <v>0</v>
      </c>
    </row>
    <row r="162" spans="1:16">
      <c r="A162" s="71" t="s">
        <v>370</v>
      </c>
      <c r="B162" s="280">
        <v>287640</v>
      </c>
      <c r="C162" s="256">
        <v>415.68</v>
      </c>
      <c r="D162" s="27" t="s">
        <v>8</v>
      </c>
      <c r="E162" s="27" t="s">
        <v>9</v>
      </c>
      <c r="F162" s="28">
        <v>-458798.54000000004</v>
      </c>
      <c r="G162" s="28">
        <v>0</v>
      </c>
      <c r="H162" s="283">
        <f t="shared" si="201"/>
        <v>-458798.54000000004</v>
      </c>
      <c r="I162" s="28">
        <v>0</v>
      </c>
      <c r="J162" s="28">
        <f t="shared" si="202"/>
        <v>-458798.54000000004</v>
      </c>
      <c r="K162" s="258" t="s">
        <v>14</v>
      </c>
      <c r="L162" s="254">
        <f>SUMIF('Allocation Factors'!$B$3:$B$88,'Current Income Tax Expense'!K162,'Allocation Factors'!$P$3:$P$88)</f>
        <v>0</v>
      </c>
      <c r="M162" s="28">
        <f t="shared" si="183"/>
        <v>0</v>
      </c>
      <c r="N162" s="28">
        <f t="shared" si="207"/>
        <v>0</v>
      </c>
      <c r="O162" s="28">
        <f t="shared" si="208"/>
        <v>0</v>
      </c>
      <c r="P162" s="28">
        <f t="shared" si="240"/>
        <v>0</v>
      </c>
    </row>
    <row r="163" spans="1:16">
      <c r="A163" s="71" t="s">
        <v>371</v>
      </c>
      <c r="B163" s="280">
        <v>287570</v>
      </c>
      <c r="C163" s="256">
        <v>415.70100000000002</v>
      </c>
      <c r="D163" s="27" t="s">
        <v>8</v>
      </c>
      <c r="E163" s="27" t="s">
        <v>9</v>
      </c>
      <c r="F163" s="28">
        <v>-242729.18999999997</v>
      </c>
      <c r="G163" s="28">
        <v>0</v>
      </c>
      <c r="H163" s="283">
        <f t="shared" si="201"/>
        <v>-242729.18999999997</v>
      </c>
      <c r="I163" s="28">
        <v>0</v>
      </c>
      <c r="J163" s="28">
        <f t="shared" si="202"/>
        <v>-242729.18999999997</v>
      </c>
      <c r="K163" s="258" t="s">
        <v>14</v>
      </c>
      <c r="L163" s="254">
        <f>SUMIF('Allocation Factors'!$B$3:$B$88,'Current Income Tax Expense'!K163,'Allocation Factors'!$P$3:$P$88)</f>
        <v>0</v>
      </c>
      <c r="M163" s="28">
        <f t="shared" si="183"/>
        <v>0</v>
      </c>
      <c r="N163" s="28">
        <f t="shared" si="207"/>
        <v>0</v>
      </c>
      <c r="O163" s="28">
        <f t="shared" si="208"/>
        <v>0</v>
      </c>
      <c r="P163" s="28">
        <f t="shared" si="240"/>
        <v>0</v>
      </c>
    </row>
    <row r="164" spans="1:16">
      <c r="A164" s="80" t="s">
        <v>317</v>
      </c>
      <c r="B164" s="280">
        <v>286913</v>
      </c>
      <c r="C164" s="256">
        <v>415.72</v>
      </c>
      <c r="D164" s="27" t="s">
        <v>8</v>
      </c>
      <c r="E164" s="27" t="s">
        <v>9</v>
      </c>
      <c r="F164" s="28">
        <v>-578556.14999999991</v>
      </c>
      <c r="G164" s="28">
        <v>0</v>
      </c>
      <c r="H164" s="283">
        <f t="shared" si="201"/>
        <v>-578556.14999999991</v>
      </c>
      <c r="I164" s="28">
        <v>0</v>
      </c>
      <c r="J164" s="28">
        <f t="shared" si="202"/>
        <v>-578556.14999999991</v>
      </c>
      <c r="K164" s="258" t="s">
        <v>14</v>
      </c>
      <c r="L164" s="254">
        <f>SUMIF('Allocation Factors'!$B$3:$B$88,'Current Income Tax Expense'!K164,'Allocation Factors'!$P$3:$P$88)</f>
        <v>0</v>
      </c>
      <c r="M164" s="28">
        <f t="shared" si="183"/>
        <v>0</v>
      </c>
      <c r="N164" s="28">
        <f t="shared" ref="N164" si="241">ROUND(I164*L164,0)</f>
        <v>0</v>
      </c>
      <c r="O164" s="28">
        <f t="shared" ref="O164" si="242">SUM(M164:N164)</f>
        <v>0</v>
      </c>
      <c r="P164" s="28">
        <f t="shared" ref="P164" si="243">O164</f>
        <v>0</v>
      </c>
    </row>
    <row r="165" spans="1:16">
      <c r="A165" s="80" t="s">
        <v>567</v>
      </c>
      <c r="B165" s="280" t="s">
        <v>566</v>
      </c>
      <c r="C165" s="256" t="s">
        <v>565</v>
      </c>
      <c r="D165" s="27" t="s">
        <v>8</v>
      </c>
      <c r="E165" s="27" t="s">
        <v>9</v>
      </c>
      <c r="F165" s="28">
        <v>87704300</v>
      </c>
      <c r="G165" s="28">
        <v>0</v>
      </c>
      <c r="H165" s="283">
        <f t="shared" ref="H165:H185" si="244">IF(E165="U",F165,0)</f>
        <v>87704300</v>
      </c>
      <c r="I165" s="28">
        <v>0</v>
      </c>
      <c r="J165" s="28">
        <f t="shared" si="182"/>
        <v>87704300</v>
      </c>
      <c r="K165" s="258" t="s">
        <v>10</v>
      </c>
      <c r="L165" s="254">
        <f>SUMIF('Allocation Factors'!$B$3:$B$88,'Current Income Tax Expense'!K165,'Allocation Factors'!$P$3:$P$88)</f>
        <v>7.0845810240555085E-2</v>
      </c>
      <c r="M165" s="28">
        <f t="shared" si="183"/>
        <v>6213482</v>
      </c>
      <c r="N165" s="28">
        <f t="shared" si="207"/>
        <v>0</v>
      </c>
      <c r="O165" s="28">
        <f t="shared" si="208"/>
        <v>6213482</v>
      </c>
      <c r="P165" s="28">
        <f t="shared" si="240"/>
        <v>6213482</v>
      </c>
    </row>
    <row r="166" spans="1:16">
      <c r="A166" s="80" t="s">
        <v>448</v>
      </c>
      <c r="B166" s="27">
        <v>286928</v>
      </c>
      <c r="C166" s="256">
        <v>415.83300000000003</v>
      </c>
      <c r="D166" s="27" t="s">
        <v>8</v>
      </c>
      <c r="E166" s="258" t="s">
        <v>9</v>
      </c>
      <c r="F166" s="28">
        <v>-301667.71999999997</v>
      </c>
      <c r="G166" s="28">
        <v>0</v>
      </c>
      <c r="H166" s="283">
        <f t="shared" si="244"/>
        <v>-301667.71999999997</v>
      </c>
      <c r="I166" s="28">
        <v>0</v>
      </c>
      <c r="J166" s="28">
        <f t="shared" si="182"/>
        <v>-301667.71999999997</v>
      </c>
      <c r="K166" s="258" t="s">
        <v>14</v>
      </c>
      <c r="L166" s="254">
        <f>SUMIF('Allocation Factors'!$B$3:$B$88,'Current Income Tax Expense'!K166,'Allocation Factors'!$P$3:$P$88)</f>
        <v>0</v>
      </c>
      <c r="M166" s="28">
        <f t="shared" ref="M166" si="245">ROUND(H166*L166,0)</f>
        <v>0</v>
      </c>
      <c r="N166" s="28">
        <f t="shared" ref="N166" si="246">ROUND(I166*L166,0)</f>
        <v>0</v>
      </c>
      <c r="O166" s="28">
        <f t="shared" ref="O166" si="247">SUM(M166:N166)</f>
        <v>0</v>
      </c>
      <c r="P166" s="28">
        <f t="shared" ref="P166" si="248">O166</f>
        <v>0</v>
      </c>
    </row>
    <row r="167" spans="1:16" s="69" customFormat="1">
      <c r="A167" s="80" t="s">
        <v>298</v>
      </c>
      <c r="B167" s="27">
        <v>287997</v>
      </c>
      <c r="C167" s="256">
        <v>415.86200000000002</v>
      </c>
      <c r="D167" s="27" t="s">
        <v>8</v>
      </c>
      <c r="E167" s="253" t="s">
        <v>9</v>
      </c>
      <c r="F167" s="28">
        <v>5638.679999999993</v>
      </c>
      <c r="G167" s="28">
        <v>0</v>
      </c>
      <c r="H167" s="283">
        <f t="shared" si="244"/>
        <v>5638.679999999993</v>
      </c>
      <c r="I167" s="28">
        <v>0</v>
      </c>
      <c r="J167" s="28">
        <f t="shared" ref="J167:J211" si="249">SUM(H167:I167)</f>
        <v>5638.679999999993</v>
      </c>
      <c r="K167" s="258" t="s">
        <v>14</v>
      </c>
      <c r="L167" s="254">
        <f>SUMIF('Allocation Factors'!$B$3:$B$88,'Current Income Tax Expense'!K167,'Allocation Factors'!$P$3:$P$88)</f>
        <v>0</v>
      </c>
      <c r="M167" s="28">
        <f t="shared" ref="M167:M210" si="250">ROUND(H167*L167,0)</f>
        <v>0</v>
      </c>
      <c r="N167" s="28">
        <f t="shared" si="207"/>
        <v>0</v>
      </c>
      <c r="O167" s="28">
        <f t="shared" si="208"/>
        <v>0</v>
      </c>
      <c r="P167" s="28">
        <f t="shared" si="240"/>
        <v>0</v>
      </c>
    </row>
    <row r="168" spans="1:16">
      <c r="A168" s="80" t="s">
        <v>301</v>
      </c>
      <c r="B168" s="27">
        <v>287906</v>
      </c>
      <c r="C168" s="256">
        <v>415.863</v>
      </c>
      <c r="D168" s="27" t="s">
        <v>8</v>
      </c>
      <c r="E168" s="253" t="s">
        <v>9</v>
      </c>
      <c r="F168" s="28">
        <v>36491.439999999944</v>
      </c>
      <c r="G168" s="28">
        <v>0</v>
      </c>
      <c r="H168" s="283">
        <f t="shared" si="244"/>
        <v>36491.439999999944</v>
      </c>
      <c r="I168" s="28">
        <v>0</v>
      </c>
      <c r="J168" s="28">
        <f t="shared" si="249"/>
        <v>36491.439999999944</v>
      </c>
      <c r="K168" s="258" t="s">
        <v>22</v>
      </c>
      <c r="L168" s="254">
        <f>SUMIF('Allocation Factors'!$B$3:$B$88,'Current Income Tax Expense'!K168,'Allocation Factors'!$P$3:$P$88)</f>
        <v>0</v>
      </c>
      <c r="M168" s="28">
        <f t="shared" si="250"/>
        <v>0</v>
      </c>
      <c r="N168" s="28">
        <f t="shared" si="207"/>
        <v>0</v>
      </c>
      <c r="O168" s="28">
        <f t="shared" si="208"/>
        <v>0</v>
      </c>
      <c r="P168" s="28">
        <f t="shared" si="240"/>
        <v>0</v>
      </c>
    </row>
    <row r="169" spans="1:16">
      <c r="A169" s="26" t="s">
        <v>586</v>
      </c>
      <c r="B169" s="27">
        <v>287871</v>
      </c>
      <c r="C169" s="256">
        <v>415.86599999999999</v>
      </c>
      <c r="D169" s="27" t="s">
        <v>8</v>
      </c>
      <c r="E169" s="27" t="s">
        <v>9</v>
      </c>
      <c r="F169" s="28">
        <v>1033607.7399999999</v>
      </c>
      <c r="G169" s="28">
        <v>0</v>
      </c>
      <c r="H169" s="283">
        <f t="shared" si="244"/>
        <v>1033607.7399999999</v>
      </c>
      <c r="I169" s="28">
        <v>0</v>
      </c>
      <c r="J169" s="28">
        <f t="shared" si="249"/>
        <v>1033607.7399999999</v>
      </c>
      <c r="K169" s="253" t="s">
        <v>14</v>
      </c>
      <c r="L169" s="254">
        <f>SUMIF('Allocation Factors'!$B$3:$B$88,'Current Income Tax Expense'!K169,'Allocation Factors'!$P$3:$P$88)</f>
        <v>0</v>
      </c>
      <c r="M169" s="28">
        <f t="shared" si="250"/>
        <v>0</v>
      </c>
      <c r="N169" s="28">
        <f t="shared" si="207"/>
        <v>0</v>
      </c>
      <c r="O169" s="28">
        <f t="shared" si="208"/>
        <v>0</v>
      </c>
      <c r="P169" s="28">
        <f t="shared" si="240"/>
        <v>0</v>
      </c>
    </row>
    <row r="170" spans="1:16">
      <c r="A170" s="80" t="s">
        <v>587</v>
      </c>
      <c r="B170" s="27">
        <v>287781</v>
      </c>
      <c r="C170" s="256">
        <v>415.87</v>
      </c>
      <c r="D170" s="27" t="s">
        <v>8</v>
      </c>
      <c r="E170" s="27" t="s">
        <v>9</v>
      </c>
      <c r="F170" s="28">
        <v>-3263440.53</v>
      </c>
      <c r="G170" s="28">
        <v>0</v>
      </c>
      <c r="H170" s="283">
        <f t="shared" si="244"/>
        <v>-3263440.53</v>
      </c>
      <c r="I170" s="28">
        <v>0</v>
      </c>
      <c r="J170" s="28">
        <f t="shared" si="249"/>
        <v>-3263440.53</v>
      </c>
      <c r="K170" s="258" t="s">
        <v>14</v>
      </c>
      <c r="L170" s="254">
        <f>SUMIF('Allocation Factors'!$B$3:$B$88,'Current Income Tax Expense'!K170,'Allocation Factors'!$P$3:$P$88)</f>
        <v>0</v>
      </c>
      <c r="M170" s="28">
        <f t="shared" si="250"/>
        <v>0</v>
      </c>
      <c r="N170" s="28">
        <f t="shared" si="207"/>
        <v>0</v>
      </c>
      <c r="O170" s="28">
        <f t="shared" si="208"/>
        <v>0</v>
      </c>
      <c r="P170" s="28">
        <f t="shared" si="240"/>
        <v>0</v>
      </c>
    </row>
    <row r="171" spans="1:16">
      <c r="A171" s="80" t="s">
        <v>588</v>
      </c>
      <c r="B171" s="27">
        <v>287593</v>
      </c>
      <c r="C171" s="256">
        <v>415.87400000000002</v>
      </c>
      <c r="D171" s="27" t="s">
        <v>8</v>
      </c>
      <c r="E171" s="27" t="s">
        <v>9</v>
      </c>
      <c r="F171" s="28">
        <v>-24183819.619999997</v>
      </c>
      <c r="G171" s="28">
        <v>0</v>
      </c>
      <c r="H171" s="283">
        <f t="shared" si="244"/>
        <v>-24183819.619999997</v>
      </c>
      <c r="I171" s="28">
        <v>0</v>
      </c>
      <c r="J171" s="28">
        <f t="shared" si="249"/>
        <v>-24183819.619999997</v>
      </c>
      <c r="K171" s="27" t="s">
        <v>14</v>
      </c>
      <c r="L171" s="254">
        <f>SUMIF('Allocation Factors'!$B$3:$B$88,'Current Income Tax Expense'!K171,'Allocation Factors'!$P$3:$P$88)</f>
        <v>0</v>
      </c>
      <c r="M171" s="28">
        <f t="shared" si="250"/>
        <v>0</v>
      </c>
      <c r="N171" s="28">
        <f t="shared" ref="N171" si="251">ROUND(I171*L171,0)</f>
        <v>0</v>
      </c>
      <c r="O171" s="28">
        <f t="shared" ref="O171" si="252">SUM(M171:N171)</f>
        <v>0</v>
      </c>
      <c r="P171" s="28">
        <f t="shared" ref="P171" si="253">O171</f>
        <v>0</v>
      </c>
    </row>
    <row r="172" spans="1:16">
      <c r="A172" s="26" t="s">
        <v>589</v>
      </c>
      <c r="B172" s="27">
        <v>287896</v>
      </c>
      <c r="C172" s="256">
        <v>415.875</v>
      </c>
      <c r="D172" s="27" t="s">
        <v>8</v>
      </c>
      <c r="E172" s="27" t="s">
        <v>9</v>
      </c>
      <c r="F172" s="28">
        <v>-21319097.810000002</v>
      </c>
      <c r="G172" s="28">
        <v>0</v>
      </c>
      <c r="H172" s="283">
        <f t="shared" si="244"/>
        <v>-21319097.810000002</v>
      </c>
      <c r="I172" s="28">
        <v>0</v>
      </c>
      <c r="J172" s="28">
        <f t="shared" si="249"/>
        <v>-21319097.810000002</v>
      </c>
      <c r="K172" s="27" t="s">
        <v>14</v>
      </c>
      <c r="L172" s="254">
        <f>SUMIF('Allocation Factors'!$B$3:$B$88,'Current Income Tax Expense'!K172,'Allocation Factors'!$P$3:$P$88)</f>
        <v>0</v>
      </c>
      <c r="M172" s="28">
        <f t="shared" si="250"/>
        <v>0</v>
      </c>
      <c r="N172" s="28">
        <f t="shared" si="207"/>
        <v>0</v>
      </c>
      <c r="O172" s="28">
        <f t="shared" si="208"/>
        <v>0</v>
      </c>
      <c r="P172" s="28">
        <f t="shared" si="240"/>
        <v>0</v>
      </c>
    </row>
    <row r="173" spans="1:16">
      <c r="A173" s="80" t="s">
        <v>372</v>
      </c>
      <c r="B173" s="27">
        <v>287899</v>
      </c>
      <c r="C173" s="256">
        <v>415.87799999999999</v>
      </c>
      <c r="D173" s="27" t="s">
        <v>8</v>
      </c>
      <c r="E173" s="27" t="s">
        <v>9</v>
      </c>
      <c r="F173" s="28">
        <v>35000.040000000037</v>
      </c>
      <c r="G173" s="28">
        <v>0</v>
      </c>
      <c r="H173" s="283">
        <f t="shared" si="244"/>
        <v>35000.040000000037</v>
      </c>
      <c r="I173" s="28">
        <v>0</v>
      </c>
      <c r="J173" s="28">
        <f t="shared" si="249"/>
        <v>35000.040000000037</v>
      </c>
      <c r="K173" s="258" t="s">
        <v>22</v>
      </c>
      <c r="L173" s="254">
        <f>SUMIF('Allocation Factors'!$B$3:$B$88,'Current Income Tax Expense'!K173,'Allocation Factors'!$P$3:$P$88)</f>
        <v>0</v>
      </c>
      <c r="M173" s="28">
        <f t="shared" si="250"/>
        <v>0</v>
      </c>
      <c r="N173" s="28">
        <f t="shared" ref="N173:N203" si="254">ROUND(I173*L173,0)</f>
        <v>0</v>
      </c>
      <c r="O173" s="28">
        <f t="shared" ref="O173:O203" si="255">SUM(M173:N173)</f>
        <v>0</v>
      </c>
      <c r="P173" s="28">
        <f t="shared" si="240"/>
        <v>0</v>
      </c>
    </row>
    <row r="174" spans="1:16">
      <c r="A174" s="26" t="s">
        <v>282</v>
      </c>
      <c r="B174" s="27">
        <v>287903</v>
      </c>
      <c r="C174" s="256">
        <v>415.87900000000002</v>
      </c>
      <c r="D174" s="27" t="s">
        <v>8</v>
      </c>
      <c r="E174" s="27" t="s">
        <v>9</v>
      </c>
      <c r="F174" s="28">
        <v>5707.5599999999977</v>
      </c>
      <c r="G174" s="28">
        <v>0</v>
      </c>
      <c r="H174" s="283">
        <f t="shared" si="244"/>
        <v>5707.5599999999977</v>
      </c>
      <c r="I174" s="28">
        <v>0</v>
      </c>
      <c r="J174" s="28">
        <f t="shared" si="249"/>
        <v>5707.5599999999977</v>
      </c>
      <c r="K174" s="258" t="s">
        <v>26</v>
      </c>
      <c r="L174" s="254">
        <f>SUMIF('Allocation Factors'!$B$3:$B$88,'Current Income Tax Expense'!K174,'Allocation Factors'!$P$3:$P$88)</f>
        <v>0</v>
      </c>
      <c r="M174" s="28">
        <f t="shared" si="250"/>
        <v>0</v>
      </c>
      <c r="N174" s="28">
        <f t="shared" si="254"/>
        <v>0</v>
      </c>
      <c r="O174" s="28">
        <f t="shared" si="255"/>
        <v>0</v>
      </c>
      <c r="P174" s="28">
        <f t="shared" si="240"/>
        <v>0</v>
      </c>
    </row>
    <row r="175" spans="1:16">
      <c r="A175" s="26" t="s">
        <v>590</v>
      </c>
      <c r="B175" s="27">
        <v>287888</v>
      </c>
      <c r="C175" s="256">
        <v>415.88200000000001</v>
      </c>
      <c r="D175" s="27" t="s">
        <v>8</v>
      </c>
      <c r="E175" s="27" t="s">
        <v>9</v>
      </c>
      <c r="F175" s="28">
        <v>-159423.96999999991</v>
      </c>
      <c r="G175" s="28">
        <v>0</v>
      </c>
      <c r="H175" s="283">
        <f t="shared" si="244"/>
        <v>-159423.96999999991</v>
      </c>
      <c r="I175" s="28">
        <v>0</v>
      </c>
      <c r="J175" s="28">
        <f t="shared" si="249"/>
        <v>-159423.96999999991</v>
      </c>
      <c r="K175" s="258" t="s">
        <v>14</v>
      </c>
      <c r="L175" s="254">
        <f>SUMIF('Allocation Factors'!$B$3:$B$88,'Current Income Tax Expense'!K175,'Allocation Factors'!$P$3:$P$88)</f>
        <v>0</v>
      </c>
      <c r="M175" s="28">
        <f t="shared" si="250"/>
        <v>0</v>
      </c>
      <c r="N175" s="28">
        <f t="shared" si="254"/>
        <v>0</v>
      </c>
      <c r="O175" s="28">
        <f t="shared" si="255"/>
        <v>0</v>
      </c>
      <c r="P175" s="28">
        <f t="shared" si="240"/>
        <v>0</v>
      </c>
    </row>
    <row r="176" spans="1:16">
      <c r="A176" s="26" t="s">
        <v>591</v>
      </c>
      <c r="B176" s="27">
        <v>287977</v>
      </c>
      <c r="C176" s="256">
        <v>415.88499999999999</v>
      </c>
      <c r="D176" s="27" t="s">
        <v>8</v>
      </c>
      <c r="E176" s="27" t="s">
        <v>9</v>
      </c>
      <c r="F176" s="28">
        <v>503840.79000000004</v>
      </c>
      <c r="G176" s="28">
        <v>0</v>
      </c>
      <c r="H176" s="283">
        <f t="shared" si="244"/>
        <v>503840.79000000004</v>
      </c>
      <c r="I176" s="28">
        <v>0</v>
      </c>
      <c r="J176" s="28">
        <f t="shared" si="249"/>
        <v>503840.79000000004</v>
      </c>
      <c r="K176" s="258" t="s">
        <v>14</v>
      </c>
      <c r="L176" s="254">
        <f>SUMIF('Allocation Factors'!$B$3:$B$88,'Current Income Tax Expense'!K176,'Allocation Factors'!$P$3:$P$88)</f>
        <v>0</v>
      </c>
      <c r="M176" s="28">
        <f t="shared" si="250"/>
        <v>0</v>
      </c>
      <c r="N176" s="28">
        <f t="shared" si="254"/>
        <v>0</v>
      </c>
      <c r="O176" s="28">
        <f t="shared" si="255"/>
        <v>0</v>
      </c>
      <c r="P176" s="28">
        <f t="shared" ref="P176:P185" si="256">O176</f>
        <v>0</v>
      </c>
    </row>
    <row r="177" spans="1:16">
      <c r="A177" s="26" t="s">
        <v>592</v>
      </c>
      <c r="B177" s="27">
        <v>287596</v>
      </c>
      <c r="C177" s="256">
        <v>415.892</v>
      </c>
      <c r="D177" s="27" t="s">
        <v>8</v>
      </c>
      <c r="E177" s="27" t="s">
        <v>9</v>
      </c>
      <c r="F177" s="28">
        <v>-7774031.0899999971</v>
      </c>
      <c r="G177" s="28">
        <v>0</v>
      </c>
      <c r="H177" s="283">
        <f t="shared" si="244"/>
        <v>-7774031.0899999971</v>
      </c>
      <c r="I177" s="28">
        <v>0</v>
      </c>
      <c r="J177" s="28">
        <f t="shared" si="249"/>
        <v>-7774031.0899999971</v>
      </c>
      <c r="K177" s="27" t="s">
        <v>14</v>
      </c>
      <c r="L177" s="254">
        <f>SUMIF('Allocation Factors'!$B$3:$B$88,'Current Income Tax Expense'!K177,'Allocation Factors'!$P$3:$P$88)</f>
        <v>0</v>
      </c>
      <c r="M177" s="28">
        <f t="shared" si="250"/>
        <v>0</v>
      </c>
      <c r="N177" s="28">
        <f t="shared" si="254"/>
        <v>0</v>
      </c>
      <c r="O177" s="28">
        <f t="shared" si="255"/>
        <v>0</v>
      </c>
      <c r="P177" s="28">
        <f t="shared" si="256"/>
        <v>0</v>
      </c>
    </row>
    <row r="178" spans="1:16">
      <c r="A178" s="80" t="s">
        <v>286</v>
      </c>
      <c r="B178" s="27">
        <v>287981</v>
      </c>
      <c r="C178" s="256">
        <v>415.92</v>
      </c>
      <c r="D178" s="27" t="s">
        <v>8</v>
      </c>
      <c r="E178" s="27" t="s">
        <v>9</v>
      </c>
      <c r="F178" s="28">
        <v>-6251114.1700000009</v>
      </c>
      <c r="G178" s="28">
        <v>0</v>
      </c>
      <c r="H178" s="283">
        <f t="shared" si="244"/>
        <v>-6251114.1700000009</v>
      </c>
      <c r="I178" s="28">
        <v>0</v>
      </c>
      <c r="J178" s="28">
        <f t="shared" si="249"/>
        <v>-6251114.1700000009</v>
      </c>
      <c r="K178" s="258" t="s">
        <v>23</v>
      </c>
      <c r="L178" s="254">
        <f>SUMIF('Allocation Factors'!$B$3:$B$88,'Current Income Tax Expense'!K178,'Allocation Factors'!$P$3:$P$88)</f>
        <v>0</v>
      </c>
      <c r="M178" s="28">
        <f t="shared" si="250"/>
        <v>0</v>
      </c>
      <c r="N178" s="28">
        <f t="shared" si="254"/>
        <v>0</v>
      </c>
      <c r="O178" s="28">
        <f t="shared" si="255"/>
        <v>0</v>
      </c>
      <c r="P178" s="28">
        <f t="shared" si="256"/>
        <v>0</v>
      </c>
    </row>
    <row r="179" spans="1:16">
      <c r="A179" s="80" t="s">
        <v>287</v>
      </c>
      <c r="B179" s="27">
        <v>287982</v>
      </c>
      <c r="C179" s="256">
        <v>415.92099999999999</v>
      </c>
      <c r="D179" s="27" t="s">
        <v>8</v>
      </c>
      <c r="E179" s="27" t="s">
        <v>9</v>
      </c>
      <c r="F179" s="28">
        <v>128043.11999999988</v>
      </c>
      <c r="G179" s="28">
        <v>0</v>
      </c>
      <c r="H179" s="283">
        <f t="shared" si="244"/>
        <v>128043.11999999988</v>
      </c>
      <c r="I179" s="28">
        <v>0</v>
      </c>
      <c r="J179" s="28">
        <f t="shared" si="249"/>
        <v>128043.11999999988</v>
      </c>
      <c r="K179" s="258" t="s">
        <v>22</v>
      </c>
      <c r="L179" s="254">
        <f>SUMIF('Allocation Factors'!$B$3:$B$88,'Current Income Tax Expense'!K179,'Allocation Factors'!$P$3:$P$88)</f>
        <v>0</v>
      </c>
      <c r="M179" s="28">
        <f t="shared" si="250"/>
        <v>0</v>
      </c>
      <c r="N179" s="28">
        <f t="shared" si="254"/>
        <v>0</v>
      </c>
      <c r="O179" s="28">
        <f t="shared" si="255"/>
        <v>0</v>
      </c>
      <c r="P179" s="28">
        <f t="shared" si="256"/>
        <v>0</v>
      </c>
    </row>
    <row r="180" spans="1:16">
      <c r="A180" s="80" t="s">
        <v>288</v>
      </c>
      <c r="B180" s="27">
        <v>287983</v>
      </c>
      <c r="C180" s="256">
        <v>415.92200000000003</v>
      </c>
      <c r="D180" s="27" t="s">
        <v>8</v>
      </c>
      <c r="E180" s="27" t="s">
        <v>9</v>
      </c>
      <c r="F180" s="28">
        <v>442190.87999999896</v>
      </c>
      <c r="G180" s="28">
        <v>0</v>
      </c>
      <c r="H180" s="283">
        <f t="shared" si="244"/>
        <v>442190.87999999896</v>
      </c>
      <c r="I180" s="28">
        <v>0</v>
      </c>
      <c r="J180" s="28">
        <f t="shared" si="249"/>
        <v>442190.87999999896</v>
      </c>
      <c r="K180" s="258" t="s">
        <v>26</v>
      </c>
      <c r="L180" s="254">
        <f>SUMIF('Allocation Factors'!$B$3:$B$88,'Current Income Tax Expense'!K180,'Allocation Factors'!$P$3:$P$88)</f>
        <v>0</v>
      </c>
      <c r="M180" s="28">
        <f t="shared" si="250"/>
        <v>0</v>
      </c>
      <c r="N180" s="28">
        <f t="shared" si="254"/>
        <v>0</v>
      </c>
      <c r="O180" s="28">
        <f t="shared" si="255"/>
        <v>0</v>
      </c>
      <c r="P180" s="28">
        <f t="shared" si="256"/>
        <v>0</v>
      </c>
    </row>
    <row r="181" spans="1:16">
      <c r="A181" s="80" t="s">
        <v>289</v>
      </c>
      <c r="B181" s="27">
        <v>287985</v>
      </c>
      <c r="C181" s="256">
        <v>415.92399999999998</v>
      </c>
      <c r="D181" s="27" t="s">
        <v>8</v>
      </c>
      <c r="E181" s="27" t="s">
        <v>9</v>
      </c>
      <c r="F181" s="28">
        <v>-4932483.6100000003</v>
      </c>
      <c r="G181" s="28">
        <v>0</v>
      </c>
      <c r="H181" s="283">
        <f t="shared" si="244"/>
        <v>-4932483.6100000003</v>
      </c>
      <c r="I181" s="28">
        <v>0</v>
      </c>
      <c r="J181" s="28">
        <f t="shared" si="249"/>
        <v>-4932483.6100000003</v>
      </c>
      <c r="K181" s="258" t="s">
        <v>22</v>
      </c>
      <c r="L181" s="254">
        <f>SUMIF('Allocation Factors'!$B$3:$B$88,'Current Income Tax Expense'!K181,'Allocation Factors'!$P$3:$P$88)</f>
        <v>0</v>
      </c>
      <c r="M181" s="28">
        <f t="shared" si="250"/>
        <v>0</v>
      </c>
      <c r="N181" s="28">
        <f t="shared" si="254"/>
        <v>0</v>
      </c>
      <c r="O181" s="28">
        <f t="shared" si="255"/>
        <v>0</v>
      </c>
      <c r="P181" s="28">
        <f t="shared" si="256"/>
        <v>0</v>
      </c>
    </row>
    <row r="182" spans="1:16">
      <c r="A182" s="80" t="s">
        <v>409</v>
      </c>
      <c r="B182" s="27">
        <v>287994</v>
      </c>
      <c r="C182" s="256">
        <v>415.92899999999997</v>
      </c>
      <c r="D182" s="27" t="s">
        <v>8</v>
      </c>
      <c r="E182" s="27" t="s">
        <v>9</v>
      </c>
      <c r="F182" s="28">
        <v>345898.56000000006</v>
      </c>
      <c r="G182" s="28">
        <v>0</v>
      </c>
      <c r="H182" s="283">
        <f t="shared" si="244"/>
        <v>345898.56000000006</v>
      </c>
      <c r="I182" s="28">
        <v>0</v>
      </c>
      <c r="J182" s="28">
        <f t="shared" si="249"/>
        <v>345898.56000000006</v>
      </c>
      <c r="K182" s="258" t="s">
        <v>16</v>
      </c>
      <c r="L182" s="254">
        <f>SUMIF('Allocation Factors'!$B$3:$B$88,'Current Income Tax Expense'!K182,'Allocation Factors'!$P$3:$P$88)</f>
        <v>0</v>
      </c>
      <c r="M182" s="28">
        <f t="shared" ref="M182" si="257">ROUND(H182*L182,0)</f>
        <v>0</v>
      </c>
      <c r="N182" s="28">
        <f t="shared" ref="N182" si="258">ROUND(I182*L182,0)</f>
        <v>0</v>
      </c>
      <c r="O182" s="28">
        <f t="shared" ref="O182" si="259">SUM(M182:N182)</f>
        <v>0</v>
      </c>
      <c r="P182" s="28">
        <f t="shared" ref="P182" si="260">O182</f>
        <v>0</v>
      </c>
    </row>
    <row r="183" spans="1:16">
      <c r="A183" s="80" t="s">
        <v>540</v>
      </c>
      <c r="B183" s="27">
        <v>287221</v>
      </c>
      <c r="C183" s="256">
        <v>415.93299999999999</v>
      </c>
      <c r="D183" s="27" t="s">
        <v>8</v>
      </c>
      <c r="E183" s="27" t="s">
        <v>9</v>
      </c>
      <c r="F183" s="28">
        <v>1387496.8800000001</v>
      </c>
      <c r="G183" s="28">
        <v>0</v>
      </c>
      <c r="H183" s="283">
        <f t="shared" ref="H183" si="261">IF(E183="U",F183,0)</f>
        <v>1387496.8800000001</v>
      </c>
      <c r="I183" s="28">
        <v>0</v>
      </c>
      <c r="J183" s="28">
        <f t="shared" si="249"/>
        <v>1387496.8800000001</v>
      </c>
      <c r="K183" s="258" t="s">
        <v>23</v>
      </c>
      <c r="L183" s="254">
        <f>SUMIF('Allocation Factors'!$B$3:$B$88,'Current Income Tax Expense'!K183,'Allocation Factors'!$P$3:$P$88)</f>
        <v>0</v>
      </c>
      <c r="M183" s="28">
        <f t="shared" ref="M183" si="262">ROUND(H183*L183,0)</f>
        <v>0</v>
      </c>
      <c r="N183" s="28">
        <f t="shared" ref="N183" si="263">ROUND(I183*L183,0)</f>
        <v>0</v>
      </c>
      <c r="O183" s="28">
        <f t="shared" ref="O183" si="264">SUM(M183:N183)</f>
        <v>0</v>
      </c>
      <c r="P183" s="28">
        <f t="shared" ref="P183" si="265">O183</f>
        <v>0</v>
      </c>
    </row>
    <row r="184" spans="1:16">
      <c r="A184" s="80" t="s">
        <v>541</v>
      </c>
      <c r="B184" s="27">
        <v>287222</v>
      </c>
      <c r="C184" s="256">
        <v>415.93400000000003</v>
      </c>
      <c r="D184" s="27" t="s">
        <v>8</v>
      </c>
      <c r="E184" s="27" t="s">
        <v>9</v>
      </c>
      <c r="F184" s="28">
        <v>17053629</v>
      </c>
      <c r="G184" s="28">
        <v>0</v>
      </c>
      <c r="H184" s="283">
        <f t="shared" si="244"/>
        <v>17053629</v>
      </c>
      <c r="I184" s="28">
        <v>0</v>
      </c>
      <c r="J184" s="28">
        <f t="shared" si="249"/>
        <v>17053629</v>
      </c>
      <c r="K184" s="258" t="s">
        <v>22</v>
      </c>
      <c r="L184" s="254">
        <f>SUMIF('Allocation Factors'!$B$3:$B$88,'Current Income Tax Expense'!K184,'Allocation Factors'!$P$3:$P$88)</f>
        <v>0</v>
      </c>
      <c r="M184" s="28">
        <f t="shared" si="250"/>
        <v>0</v>
      </c>
      <c r="N184" s="28">
        <f t="shared" ref="N184" si="266">ROUND(I184*L184,0)</f>
        <v>0</v>
      </c>
      <c r="O184" s="28">
        <f t="shared" ref="O184" si="267">SUM(M184:N184)</f>
        <v>0</v>
      </c>
      <c r="P184" s="28">
        <f t="shared" ref="P184" si="268">O184</f>
        <v>0</v>
      </c>
    </row>
    <row r="185" spans="1:16">
      <c r="A185" s="80" t="s">
        <v>542</v>
      </c>
      <c r="B185" s="27">
        <v>287223</v>
      </c>
      <c r="C185" s="256">
        <v>415.935</v>
      </c>
      <c r="D185" s="27" t="s">
        <v>8</v>
      </c>
      <c r="E185" s="27" t="s">
        <v>9</v>
      </c>
      <c r="F185" s="28">
        <v>5668839.96</v>
      </c>
      <c r="G185" s="28">
        <v>0</v>
      </c>
      <c r="H185" s="283">
        <f t="shared" si="244"/>
        <v>5668839.96</v>
      </c>
      <c r="I185" s="28">
        <v>0</v>
      </c>
      <c r="J185" s="28">
        <f t="shared" si="249"/>
        <v>5668839.96</v>
      </c>
      <c r="K185" s="258" t="s">
        <v>26</v>
      </c>
      <c r="L185" s="254">
        <f>SUMIF('Allocation Factors'!$B$3:$B$88,'Current Income Tax Expense'!K185,'Allocation Factors'!$P$3:$P$88)</f>
        <v>0</v>
      </c>
      <c r="M185" s="28">
        <f t="shared" si="250"/>
        <v>0</v>
      </c>
      <c r="N185" s="28">
        <f t="shared" si="254"/>
        <v>0</v>
      </c>
      <c r="O185" s="28">
        <f t="shared" si="255"/>
        <v>0</v>
      </c>
      <c r="P185" s="28">
        <f t="shared" si="256"/>
        <v>0</v>
      </c>
    </row>
    <row r="186" spans="1:16">
      <c r="A186" s="80" t="s">
        <v>455</v>
      </c>
      <c r="B186" s="27">
        <v>287935</v>
      </c>
      <c r="C186" s="256">
        <v>415.93599999999998</v>
      </c>
      <c r="D186" s="27" t="s">
        <v>8</v>
      </c>
      <c r="E186" s="27" t="s">
        <v>9</v>
      </c>
      <c r="F186" s="28">
        <v>464565.60000000009</v>
      </c>
      <c r="G186" s="28">
        <v>0</v>
      </c>
      <c r="H186" s="283">
        <f t="shared" ref="H186:H206" si="269">IF(E186="U",F186,0)</f>
        <v>464565.60000000009</v>
      </c>
      <c r="I186" s="28">
        <v>0</v>
      </c>
      <c r="J186" s="28">
        <f t="shared" si="249"/>
        <v>464565.60000000009</v>
      </c>
      <c r="K186" s="258" t="s">
        <v>127</v>
      </c>
      <c r="L186" s="254">
        <f>SUMIF('Allocation Factors'!$B$3:$B$88,'Current Income Tax Expense'!K186,'Allocation Factors'!$P$3:$P$88)</f>
        <v>0</v>
      </c>
      <c r="M186" s="28">
        <f t="shared" ref="M186" si="270">ROUND(H186*L186,0)</f>
        <v>0</v>
      </c>
      <c r="N186" s="28">
        <f t="shared" ref="N186" si="271">ROUND(I186*L186,0)</f>
        <v>0</v>
      </c>
      <c r="O186" s="28">
        <f t="shared" ref="O186" si="272">SUM(M186:N186)</f>
        <v>0</v>
      </c>
      <c r="P186" s="28">
        <f t="shared" ref="P186" si="273">O186</f>
        <v>0</v>
      </c>
    </row>
    <row r="187" spans="1:16">
      <c r="A187" s="80" t="s">
        <v>481</v>
      </c>
      <c r="B187" s="27">
        <v>286891</v>
      </c>
      <c r="C187" s="256">
        <v>415.94299999999998</v>
      </c>
      <c r="D187" s="27" t="s">
        <v>8</v>
      </c>
      <c r="E187" s="27" t="s">
        <v>9</v>
      </c>
      <c r="F187" s="28">
        <v>-7353336.2700000005</v>
      </c>
      <c r="G187" s="28">
        <v>0</v>
      </c>
      <c r="H187" s="283">
        <f t="shared" si="269"/>
        <v>-7353336.2700000005</v>
      </c>
      <c r="I187" s="28">
        <v>0</v>
      </c>
      <c r="J187" s="28">
        <f t="shared" ref="J187:J188" si="274">SUM(H187:I187)</f>
        <v>-7353336.2700000005</v>
      </c>
      <c r="K187" s="258" t="s">
        <v>14</v>
      </c>
      <c r="L187" s="254">
        <f>SUMIF('Allocation Factors'!$B$3:$B$88,'Current Income Tax Expense'!K187,'Allocation Factors'!$P$3:$P$88)</f>
        <v>0</v>
      </c>
      <c r="M187" s="28">
        <f t="shared" ref="M187:M188" si="275">ROUND(H187*L187,0)</f>
        <v>0</v>
      </c>
      <c r="N187" s="28">
        <f t="shared" ref="N187:N188" si="276">ROUND(I187*L187,0)</f>
        <v>0</v>
      </c>
      <c r="O187" s="28">
        <f t="shared" ref="O187:O188" si="277">SUM(M187:N187)</f>
        <v>0</v>
      </c>
      <c r="P187" s="28">
        <f t="shared" ref="P187:P188" si="278">O187</f>
        <v>0</v>
      </c>
    </row>
    <row r="188" spans="1:16">
      <c r="A188" s="80" t="s">
        <v>482</v>
      </c>
      <c r="B188" s="27">
        <v>286892</v>
      </c>
      <c r="C188" s="256">
        <v>415.94400000000002</v>
      </c>
      <c r="D188" s="27" t="s">
        <v>8</v>
      </c>
      <c r="E188" s="27" t="s">
        <v>9</v>
      </c>
      <c r="F188" s="28">
        <v>-1625851.7899999998</v>
      </c>
      <c r="G188" s="28">
        <v>0</v>
      </c>
      <c r="H188" s="283">
        <f t="shared" si="269"/>
        <v>-1625851.7899999998</v>
      </c>
      <c r="I188" s="28">
        <v>0</v>
      </c>
      <c r="J188" s="28">
        <f t="shared" si="274"/>
        <v>-1625851.7899999998</v>
      </c>
      <c r="K188" s="258" t="s">
        <v>14</v>
      </c>
      <c r="L188" s="254">
        <f>SUMIF('Allocation Factors'!$B$3:$B$88,'Current Income Tax Expense'!K188,'Allocation Factors'!$P$3:$P$88)</f>
        <v>0</v>
      </c>
      <c r="M188" s="28">
        <f t="shared" si="275"/>
        <v>0</v>
      </c>
      <c r="N188" s="28">
        <f t="shared" si="276"/>
        <v>0</v>
      </c>
      <c r="O188" s="28">
        <f t="shared" si="277"/>
        <v>0</v>
      </c>
      <c r="P188" s="28">
        <f t="shared" si="278"/>
        <v>0</v>
      </c>
    </row>
    <row r="189" spans="1:16">
      <c r="A189" s="80" t="s">
        <v>373</v>
      </c>
      <c r="B189" s="27">
        <v>287647</v>
      </c>
      <c r="C189" s="256">
        <v>425.1</v>
      </c>
      <c r="D189" s="27" t="s">
        <v>8</v>
      </c>
      <c r="E189" s="27" t="s">
        <v>9</v>
      </c>
      <c r="F189" s="28">
        <v>63349.630000000005</v>
      </c>
      <c r="G189" s="28">
        <v>0</v>
      </c>
      <c r="H189" s="283">
        <f t="shared" si="269"/>
        <v>63349.630000000005</v>
      </c>
      <c r="I189" s="28">
        <v>0</v>
      </c>
      <c r="J189" s="28">
        <f t="shared" si="249"/>
        <v>63349.630000000005</v>
      </c>
      <c r="K189" s="258" t="s">
        <v>23</v>
      </c>
      <c r="L189" s="254">
        <f>SUMIF('Allocation Factors'!$B$3:$B$88,'Current Income Tax Expense'!K189,'Allocation Factors'!$P$3:$P$88)</f>
        <v>0</v>
      </c>
      <c r="M189" s="28">
        <f t="shared" si="250"/>
        <v>0</v>
      </c>
      <c r="N189" s="28">
        <f t="shared" ref="N189" si="279">ROUND(I189*L189,0)</f>
        <v>0</v>
      </c>
      <c r="O189" s="28">
        <f t="shared" ref="O189" si="280">SUM(M189:N189)</f>
        <v>0</v>
      </c>
      <c r="P189" s="28">
        <f t="shared" ref="P189" si="281">O189</f>
        <v>0</v>
      </c>
    </row>
    <row r="190" spans="1:16">
      <c r="A190" s="26" t="s">
        <v>40</v>
      </c>
      <c r="B190" s="27">
        <v>287370</v>
      </c>
      <c r="C190" s="256">
        <v>425.21499999999997</v>
      </c>
      <c r="D190" s="27" t="s">
        <v>8</v>
      </c>
      <c r="E190" s="27" t="s">
        <v>9</v>
      </c>
      <c r="F190" s="28">
        <v>40393.5</v>
      </c>
      <c r="G190" s="28">
        <v>0</v>
      </c>
      <c r="H190" s="283">
        <f t="shared" si="269"/>
        <v>40393.5</v>
      </c>
      <c r="I190" s="28">
        <v>0</v>
      </c>
      <c r="J190" s="28">
        <f t="shared" si="249"/>
        <v>40393.5</v>
      </c>
      <c r="K190" s="253" t="s">
        <v>20</v>
      </c>
      <c r="L190" s="254">
        <f>SUMIF('Allocation Factors'!$B$3:$B$88,'Current Income Tax Expense'!K190,'Allocation Factors'!$P$3:$P$88)</f>
        <v>6.264027551852748E-2</v>
      </c>
      <c r="M190" s="28">
        <f t="shared" si="250"/>
        <v>2530</v>
      </c>
      <c r="N190" s="28">
        <f t="shared" si="254"/>
        <v>0</v>
      </c>
      <c r="O190" s="28">
        <f t="shared" si="255"/>
        <v>2530</v>
      </c>
      <c r="P190" s="28">
        <f t="shared" ref="P190:P205" si="282">O190</f>
        <v>2530</v>
      </c>
    </row>
    <row r="191" spans="1:16">
      <c r="A191" s="26" t="s">
        <v>374</v>
      </c>
      <c r="B191" s="27">
        <v>287897</v>
      </c>
      <c r="C191" s="256">
        <v>425.4</v>
      </c>
      <c r="D191" s="27" t="s">
        <v>8</v>
      </c>
      <c r="E191" s="253" t="s">
        <v>9</v>
      </c>
      <c r="F191" s="28">
        <v>4083949.3499999996</v>
      </c>
      <c r="G191" s="28">
        <v>0</v>
      </c>
      <c r="H191" s="283">
        <f t="shared" si="269"/>
        <v>4083949.3499999996</v>
      </c>
      <c r="I191" s="28">
        <v>0</v>
      </c>
      <c r="J191" s="28">
        <f t="shared" si="249"/>
        <v>4083949.3499999996</v>
      </c>
      <c r="K191" s="27" t="s">
        <v>14</v>
      </c>
      <c r="L191" s="254">
        <f>SUMIF('Allocation Factors'!$B$3:$B$88,'Current Income Tax Expense'!K191,'Allocation Factors'!$P$3:$P$88)</f>
        <v>0</v>
      </c>
      <c r="M191" s="28">
        <f t="shared" si="250"/>
        <v>0</v>
      </c>
      <c r="N191" s="28">
        <f t="shared" si="254"/>
        <v>0</v>
      </c>
      <c r="O191" s="28">
        <f t="shared" si="255"/>
        <v>0</v>
      </c>
      <c r="P191" s="28">
        <f t="shared" si="282"/>
        <v>0</v>
      </c>
    </row>
    <row r="192" spans="1:16">
      <c r="A192" s="26" t="s">
        <v>375</v>
      </c>
      <c r="B192" s="27">
        <v>287576</v>
      </c>
      <c r="C192" s="256">
        <v>430.11</v>
      </c>
      <c r="D192" s="27" t="s">
        <v>8</v>
      </c>
      <c r="E192" s="253" t="s">
        <v>9</v>
      </c>
      <c r="F192" s="28">
        <v>1372857.3599999996</v>
      </c>
      <c r="G192" s="28">
        <v>0</v>
      </c>
      <c r="H192" s="283">
        <f t="shared" si="269"/>
        <v>1372857.3599999996</v>
      </c>
      <c r="I192" s="28">
        <v>0</v>
      </c>
      <c r="J192" s="28">
        <f t="shared" si="249"/>
        <v>1372857.3599999996</v>
      </c>
      <c r="K192" s="258" t="s">
        <v>14</v>
      </c>
      <c r="L192" s="254">
        <f>SUMIF('Allocation Factors'!$B$3:$B$88,'Current Income Tax Expense'!K192,'Allocation Factors'!$P$3:$P$88)</f>
        <v>0</v>
      </c>
      <c r="M192" s="28">
        <f t="shared" si="250"/>
        <v>0</v>
      </c>
      <c r="N192" s="28">
        <f t="shared" si="254"/>
        <v>0</v>
      </c>
      <c r="O192" s="28">
        <f t="shared" si="255"/>
        <v>0</v>
      </c>
      <c r="P192" s="28">
        <f t="shared" si="282"/>
        <v>0</v>
      </c>
    </row>
    <row r="193" spans="1:16">
      <c r="A193" s="26" t="s">
        <v>41</v>
      </c>
      <c r="B193" s="27">
        <v>287942</v>
      </c>
      <c r="C193" s="256">
        <v>430.11200000000002</v>
      </c>
      <c r="D193" s="27" t="s">
        <v>8</v>
      </c>
      <c r="E193" s="253" t="s">
        <v>9</v>
      </c>
      <c r="F193" s="28">
        <v>-6916531.1500000004</v>
      </c>
      <c r="G193" s="28">
        <v>0</v>
      </c>
      <c r="H193" s="283">
        <f t="shared" si="269"/>
        <v>-6916531.1500000004</v>
      </c>
      <c r="I193" s="28">
        <v>0</v>
      </c>
      <c r="J193" s="28">
        <f t="shared" si="249"/>
        <v>-6916531.1500000004</v>
      </c>
      <c r="K193" s="258" t="s">
        <v>14</v>
      </c>
      <c r="L193" s="254">
        <f>SUMIF('Allocation Factors'!$B$3:$B$88,'Current Income Tax Expense'!K193,'Allocation Factors'!$P$3:$P$88)</f>
        <v>0</v>
      </c>
      <c r="M193" s="28">
        <f t="shared" si="250"/>
        <v>0</v>
      </c>
      <c r="N193" s="28">
        <f t="shared" si="254"/>
        <v>0</v>
      </c>
      <c r="O193" s="28">
        <f t="shared" si="255"/>
        <v>0</v>
      </c>
      <c r="P193" s="28">
        <f t="shared" si="282"/>
        <v>0</v>
      </c>
    </row>
    <row r="194" spans="1:16">
      <c r="A194" s="26" t="s">
        <v>28</v>
      </c>
      <c r="B194" s="27">
        <v>287722</v>
      </c>
      <c r="C194" s="256">
        <v>505.51</v>
      </c>
      <c r="D194" s="27" t="s">
        <v>8</v>
      </c>
      <c r="E194" s="253" t="s">
        <v>9</v>
      </c>
      <c r="F194" s="28">
        <v>-326055</v>
      </c>
      <c r="G194" s="28">
        <v>0</v>
      </c>
      <c r="H194" s="283">
        <f t="shared" si="269"/>
        <v>-326055</v>
      </c>
      <c r="I194" s="28">
        <v>0</v>
      </c>
      <c r="J194" s="28">
        <f t="shared" si="249"/>
        <v>-326055</v>
      </c>
      <c r="K194" s="258" t="s">
        <v>135</v>
      </c>
      <c r="L194" s="254">
        <f>SUMIF('Allocation Factors'!$B$3:$B$88,'Current Income Tax Expense'!K194,'Allocation Factors'!$P$3:$P$88)</f>
        <v>0.22613352113854845</v>
      </c>
      <c r="M194" s="28">
        <f t="shared" si="250"/>
        <v>-73732</v>
      </c>
      <c r="N194" s="28">
        <f t="shared" si="254"/>
        <v>0</v>
      </c>
      <c r="O194" s="28">
        <f t="shared" si="255"/>
        <v>-73732</v>
      </c>
      <c r="P194" s="28">
        <f t="shared" si="282"/>
        <v>-73732</v>
      </c>
    </row>
    <row r="195" spans="1:16">
      <c r="A195" s="26" t="s">
        <v>259</v>
      </c>
      <c r="B195" s="27">
        <v>287720</v>
      </c>
      <c r="C195" s="256">
        <v>610.1</v>
      </c>
      <c r="D195" s="27" t="s">
        <v>8</v>
      </c>
      <c r="E195" s="27" t="s">
        <v>9</v>
      </c>
      <c r="F195" s="28">
        <v>701451</v>
      </c>
      <c r="G195" s="28">
        <v>0</v>
      </c>
      <c r="H195" s="283">
        <f t="shared" si="269"/>
        <v>701451</v>
      </c>
      <c r="I195" s="28">
        <v>0</v>
      </c>
      <c r="J195" s="28">
        <f t="shared" si="249"/>
        <v>701451</v>
      </c>
      <c r="K195" s="258" t="s">
        <v>135</v>
      </c>
      <c r="L195" s="254">
        <f>SUMIF('Allocation Factors'!$B$3:$B$88,'Current Income Tax Expense'!K195,'Allocation Factors'!$P$3:$P$88)</f>
        <v>0.22613352113854845</v>
      </c>
      <c r="M195" s="28">
        <f t="shared" si="250"/>
        <v>158622</v>
      </c>
      <c r="N195" s="28">
        <f t="shared" si="254"/>
        <v>0</v>
      </c>
      <c r="O195" s="28">
        <f t="shared" si="255"/>
        <v>158622</v>
      </c>
      <c r="P195" s="28">
        <f t="shared" si="282"/>
        <v>158622</v>
      </c>
    </row>
    <row r="196" spans="1:16">
      <c r="A196" s="26" t="s">
        <v>376</v>
      </c>
      <c r="B196" s="27">
        <v>287766</v>
      </c>
      <c r="C196" s="256" t="s">
        <v>42</v>
      </c>
      <c r="D196" s="27" t="s">
        <v>8</v>
      </c>
      <c r="E196" s="27" t="s">
        <v>9</v>
      </c>
      <c r="F196" s="28">
        <v>-28449</v>
      </c>
      <c r="G196" s="28">
        <v>0</v>
      </c>
      <c r="H196" s="283">
        <f t="shared" si="269"/>
        <v>-28449</v>
      </c>
      <c r="I196" s="28">
        <v>0</v>
      </c>
      <c r="J196" s="28">
        <f t="shared" si="249"/>
        <v>-28449</v>
      </c>
      <c r="K196" s="258" t="s">
        <v>10</v>
      </c>
      <c r="L196" s="254">
        <f>SUMIF('Allocation Factors'!$B$3:$B$88,'Current Income Tax Expense'!K196,'Allocation Factors'!$P$3:$P$88)</f>
        <v>7.0845810240555085E-2</v>
      </c>
      <c r="M196" s="28">
        <f t="shared" si="250"/>
        <v>-2015</v>
      </c>
      <c r="N196" s="28">
        <f t="shared" si="254"/>
        <v>0</v>
      </c>
      <c r="O196" s="28">
        <f t="shared" si="255"/>
        <v>-2015</v>
      </c>
      <c r="P196" s="28">
        <f t="shared" si="282"/>
        <v>-2015</v>
      </c>
    </row>
    <row r="197" spans="1:16">
      <c r="A197" s="26" t="s">
        <v>43</v>
      </c>
      <c r="B197" s="27">
        <v>287726</v>
      </c>
      <c r="C197" s="256">
        <v>610.11099999999999</v>
      </c>
      <c r="D197" s="27" t="s">
        <v>8</v>
      </c>
      <c r="E197" s="27" t="s">
        <v>9</v>
      </c>
      <c r="F197" s="28">
        <v>547895</v>
      </c>
      <c r="G197" s="28">
        <v>0</v>
      </c>
      <c r="H197" s="283">
        <f t="shared" si="269"/>
        <v>547895</v>
      </c>
      <c r="I197" s="28">
        <v>0</v>
      </c>
      <c r="J197" s="28">
        <f t="shared" si="249"/>
        <v>547895</v>
      </c>
      <c r="K197" s="258" t="s">
        <v>135</v>
      </c>
      <c r="L197" s="254">
        <f>SUMIF('Allocation Factors'!$B$3:$B$88,'Current Income Tax Expense'!K197,'Allocation Factors'!$P$3:$P$88)</f>
        <v>0.22613352113854845</v>
      </c>
      <c r="M197" s="28">
        <f t="shared" si="250"/>
        <v>123897</v>
      </c>
      <c r="N197" s="28">
        <f t="shared" si="254"/>
        <v>0</v>
      </c>
      <c r="O197" s="28">
        <f t="shared" si="255"/>
        <v>123897</v>
      </c>
      <c r="P197" s="28">
        <f t="shared" si="282"/>
        <v>123897</v>
      </c>
    </row>
    <row r="198" spans="1:16">
      <c r="A198" s="26" t="s">
        <v>377</v>
      </c>
      <c r="B198" s="27">
        <v>287302</v>
      </c>
      <c r="C198" s="256">
        <v>610.11400000000003</v>
      </c>
      <c r="D198" s="27" t="s">
        <v>8</v>
      </c>
      <c r="E198" s="27" t="s">
        <v>9</v>
      </c>
      <c r="F198" s="28">
        <v>1118133</v>
      </c>
      <c r="G198" s="28">
        <v>0</v>
      </c>
      <c r="H198" s="283">
        <f t="shared" si="269"/>
        <v>1118133</v>
      </c>
      <c r="I198" s="28">
        <v>0</v>
      </c>
      <c r="J198" s="28">
        <f t="shared" si="249"/>
        <v>1118133</v>
      </c>
      <c r="K198" s="258" t="s">
        <v>135</v>
      </c>
      <c r="L198" s="254">
        <f>SUMIF('Allocation Factors'!$B$3:$B$88,'Current Income Tax Expense'!K198,'Allocation Factors'!$P$3:$P$88)</f>
        <v>0.22613352113854845</v>
      </c>
      <c r="M198" s="28">
        <f t="shared" si="250"/>
        <v>252847</v>
      </c>
      <c r="N198" s="28">
        <f t="shared" si="254"/>
        <v>0</v>
      </c>
      <c r="O198" s="28">
        <f t="shared" si="255"/>
        <v>252847</v>
      </c>
      <c r="P198" s="28">
        <f t="shared" si="282"/>
        <v>252847</v>
      </c>
    </row>
    <row r="199" spans="1:16">
      <c r="A199" s="26" t="s">
        <v>378</v>
      </c>
      <c r="B199" s="27">
        <v>287304</v>
      </c>
      <c r="C199" s="256">
        <v>610.14599999999996</v>
      </c>
      <c r="D199" s="27" t="s">
        <v>8</v>
      </c>
      <c r="E199" s="258" t="s">
        <v>9</v>
      </c>
      <c r="F199" s="28">
        <v>-5591.0800000000163</v>
      </c>
      <c r="G199" s="28">
        <v>0</v>
      </c>
      <c r="H199" s="283">
        <f t="shared" si="269"/>
        <v>-5591.0800000000163</v>
      </c>
      <c r="I199" s="28">
        <v>0</v>
      </c>
      <c r="J199" s="28">
        <f t="shared" si="249"/>
        <v>-5591.0800000000163</v>
      </c>
      <c r="K199" s="258" t="s">
        <v>24</v>
      </c>
      <c r="L199" s="254">
        <f>SUMIF('Allocation Factors'!$B$3:$B$88,'Current Income Tax Expense'!K199,'Allocation Factors'!$P$3:$P$88)</f>
        <v>0</v>
      </c>
      <c r="M199" s="28">
        <f t="shared" si="250"/>
        <v>0</v>
      </c>
      <c r="N199" s="28">
        <f t="shared" si="254"/>
        <v>0</v>
      </c>
      <c r="O199" s="28">
        <f t="shared" si="255"/>
        <v>0</v>
      </c>
      <c r="P199" s="28">
        <f t="shared" si="282"/>
        <v>0</v>
      </c>
    </row>
    <row r="200" spans="1:16">
      <c r="A200" s="26" t="s">
        <v>444</v>
      </c>
      <c r="B200" s="27">
        <v>287274</v>
      </c>
      <c r="C200" s="256">
        <v>705.26099999999997</v>
      </c>
      <c r="D200" s="27" t="s">
        <v>8</v>
      </c>
      <c r="E200" s="258" t="s">
        <v>9</v>
      </c>
      <c r="F200" s="28">
        <v>468157.59000000008</v>
      </c>
      <c r="G200" s="28">
        <v>0</v>
      </c>
      <c r="H200" s="283">
        <f t="shared" si="269"/>
        <v>468157.59000000008</v>
      </c>
      <c r="I200" s="28">
        <v>0</v>
      </c>
      <c r="J200" s="28">
        <f t="shared" si="249"/>
        <v>468157.59000000008</v>
      </c>
      <c r="K200" s="258" t="s">
        <v>14</v>
      </c>
      <c r="L200" s="254">
        <f>SUMIF('Allocation Factors'!$B$3:$B$88,'Current Income Tax Expense'!K200,'Allocation Factors'!$P$3:$P$88)</f>
        <v>0</v>
      </c>
      <c r="M200" s="28">
        <f t="shared" ref="M200" si="283">ROUND(H200*L200,0)</f>
        <v>0</v>
      </c>
      <c r="N200" s="28">
        <f t="shared" ref="N200" si="284">ROUND(I200*L200,0)</f>
        <v>0</v>
      </c>
      <c r="O200" s="28">
        <f t="shared" ref="O200" si="285">SUM(M200:N200)</f>
        <v>0</v>
      </c>
      <c r="P200" s="28">
        <f t="shared" ref="P200" si="286">O200</f>
        <v>0</v>
      </c>
    </row>
    <row r="201" spans="1:16">
      <c r="A201" s="26" t="s">
        <v>379</v>
      </c>
      <c r="B201" s="27">
        <v>287299</v>
      </c>
      <c r="C201" s="256">
        <v>705.26499999999999</v>
      </c>
      <c r="D201" s="27" t="s">
        <v>8</v>
      </c>
      <c r="E201" s="258" t="s">
        <v>9</v>
      </c>
      <c r="F201" s="28">
        <v>1967084.7799999998</v>
      </c>
      <c r="G201" s="28">
        <v>0</v>
      </c>
      <c r="H201" s="283">
        <f t="shared" si="269"/>
        <v>1967084.7799999998</v>
      </c>
      <c r="I201" s="28">
        <v>0</v>
      </c>
      <c r="J201" s="28">
        <f t="shared" si="249"/>
        <v>1967084.7799999998</v>
      </c>
      <c r="K201" s="258" t="s">
        <v>14</v>
      </c>
      <c r="L201" s="254">
        <f>SUMIF('Allocation Factors'!$B$3:$B$88,'Current Income Tax Expense'!K201,'Allocation Factors'!$P$3:$P$88)</f>
        <v>0</v>
      </c>
      <c r="M201" s="28">
        <f t="shared" si="250"/>
        <v>0</v>
      </c>
      <c r="N201" s="28">
        <f t="shared" si="254"/>
        <v>0</v>
      </c>
      <c r="O201" s="28">
        <f t="shared" si="255"/>
        <v>0</v>
      </c>
      <c r="P201" s="28">
        <f t="shared" si="282"/>
        <v>0</v>
      </c>
    </row>
    <row r="202" spans="1:16">
      <c r="A202" s="80" t="s">
        <v>594</v>
      </c>
      <c r="B202" s="27">
        <v>287272</v>
      </c>
      <c r="C202" s="256">
        <v>705.33699999999999</v>
      </c>
      <c r="D202" s="27" t="s">
        <v>8</v>
      </c>
      <c r="E202" s="258" t="s">
        <v>9</v>
      </c>
      <c r="F202" s="28">
        <v>126602.47999999992</v>
      </c>
      <c r="G202" s="28">
        <v>0</v>
      </c>
      <c r="H202" s="283">
        <f t="shared" si="269"/>
        <v>126602.47999999992</v>
      </c>
      <c r="I202" s="28">
        <v>0</v>
      </c>
      <c r="J202" s="28">
        <f t="shared" si="249"/>
        <v>126602.47999999992</v>
      </c>
      <c r="K202" s="258" t="s">
        <v>14</v>
      </c>
      <c r="L202" s="254">
        <f>SUMIF('Allocation Factors'!$B$3:$B$88,'Current Income Tax Expense'!K202,'Allocation Factors'!$P$3:$P$88)</f>
        <v>0</v>
      </c>
      <c r="M202" s="28">
        <f t="shared" si="250"/>
        <v>0</v>
      </c>
      <c r="N202" s="28">
        <f t="shared" ref="N202" si="287">ROUND(I202*L202,0)</f>
        <v>0</v>
      </c>
      <c r="O202" s="28">
        <f t="shared" ref="O202" si="288">SUM(M202:N202)</f>
        <v>0</v>
      </c>
      <c r="P202" s="28">
        <f t="shared" ref="P202" si="289">O202</f>
        <v>0</v>
      </c>
    </row>
    <row r="203" spans="1:16">
      <c r="A203" s="26" t="s">
        <v>380</v>
      </c>
      <c r="B203" s="27">
        <v>287258</v>
      </c>
      <c r="C203" s="256">
        <v>705.45399999999995</v>
      </c>
      <c r="D203" s="27" t="s">
        <v>8</v>
      </c>
      <c r="E203" s="27" t="s">
        <v>9</v>
      </c>
      <c r="F203" s="28">
        <v>-2126754.67</v>
      </c>
      <c r="G203" s="28">
        <v>0</v>
      </c>
      <c r="H203" s="283">
        <f t="shared" si="269"/>
        <v>-2126754.67</v>
      </c>
      <c r="I203" s="28">
        <v>0</v>
      </c>
      <c r="J203" s="28">
        <f t="shared" si="249"/>
        <v>-2126754.67</v>
      </c>
      <c r="K203" s="258" t="s">
        <v>22</v>
      </c>
      <c r="L203" s="254">
        <f>SUMIF('Allocation Factors'!$B$3:$B$88,'Current Income Tax Expense'!K203,'Allocation Factors'!$P$3:$P$88)</f>
        <v>0</v>
      </c>
      <c r="M203" s="28">
        <f t="shared" si="250"/>
        <v>0</v>
      </c>
      <c r="N203" s="28">
        <f t="shared" si="254"/>
        <v>0</v>
      </c>
      <c r="O203" s="28">
        <f t="shared" si="255"/>
        <v>0</v>
      </c>
      <c r="P203" s="28">
        <f t="shared" si="282"/>
        <v>0</v>
      </c>
    </row>
    <row r="204" spans="1:16">
      <c r="A204" s="74" t="s">
        <v>595</v>
      </c>
      <c r="B204" s="27">
        <v>287237</v>
      </c>
      <c r="C204" s="256">
        <v>705.755</v>
      </c>
      <c r="D204" s="27" t="s">
        <v>8</v>
      </c>
      <c r="E204" s="27" t="s">
        <v>9</v>
      </c>
      <c r="F204" s="28">
        <v>-503840.79000000004</v>
      </c>
      <c r="G204" s="28">
        <v>0</v>
      </c>
      <c r="H204" s="283">
        <f t="shared" si="269"/>
        <v>-503840.79000000004</v>
      </c>
      <c r="I204" s="28">
        <v>0</v>
      </c>
      <c r="J204" s="28">
        <f t="shared" si="249"/>
        <v>-503840.79000000004</v>
      </c>
      <c r="K204" s="258" t="s">
        <v>14</v>
      </c>
      <c r="L204" s="254">
        <f>SUMIF('Allocation Factors'!$B$3:$B$88,'Current Income Tax Expense'!K204,'Allocation Factors'!$P$3:$P$88)</f>
        <v>0</v>
      </c>
      <c r="M204" s="28">
        <f t="shared" si="250"/>
        <v>0</v>
      </c>
      <c r="N204" s="28">
        <f t="shared" ref="N204:N212" si="290">ROUND(I204*L204,0)</f>
        <v>0</v>
      </c>
      <c r="O204" s="28">
        <f t="shared" ref="O204:O212" si="291">SUM(M204:N204)</f>
        <v>0</v>
      </c>
      <c r="P204" s="28">
        <f t="shared" si="282"/>
        <v>0</v>
      </c>
    </row>
    <row r="205" spans="1:16">
      <c r="A205" s="26" t="s">
        <v>381</v>
      </c>
      <c r="B205" s="27">
        <v>287324</v>
      </c>
      <c r="C205" s="256">
        <v>720.2</v>
      </c>
      <c r="D205" s="27" t="s">
        <v>8</v>
      </c>
      <c r="E205" s="27" t="s">
        <v>9</v>
      </c>
      <c r="F205" s="28">
        <v>-1951822.8999999994</v>
      </c>
      <c r="G205" s="28">
        <v>0</v>
      </c>
      <c r="H205" s="283">
        <f t="shared" si="269"/>
        <v>-1951822.8999999994</v>
      </c>
      <c r="I205" s="28">
        <v>0</v>
      </c>
      <c r="J205" s="28">
        <f t="shared" si="249"/>
        <v>-1951822.8999999994</v>
      </c>
      <c r="K205" s="258" t="s">
        <v>10</v>
      </c>
      <c r="L205" s="254">
        <f>SUMIF('Allocation Factors'!$B$3:$B$88,'Current Income Tax Expense'!K205,'Allocation Factors'!$P$3:$P$88)</f>
        <v>7.0845810240555085E-2</v>
      </c>
      <c r="M205" s="28">
        <f t="shared" si="250"/>
        <v>-138278</v>
      </c>
      <c r="N205" s="28">
        <f t="shared" si="290"/>
        <v>0</v>
      </c>
      <c r="O205" s="28">
        <f t="shared" si="291"/>
        <v>-138278</v>
      </c>
      <c r="P205" s="28">
        <f t="shared" si="282"/>
        <v>-138278</v>
      </c>
    </row>
    <row r="206" spans="1:16">
      <c r="A206" s="26" t="s">
        <v>382</v>
      </c>
      <c r="B206" s="27">
        <v>287326</v>
      </c>
      <c r="C206" s="256">
        <v>720.5</v>
      </c>
      <c r="D206" s="27" t="s">
        <v>8</v>
      </c>
      <c r="E206" s="27" t="s">
        <v>9</v>
      </c>
      <c r="F206" s="28">
        <v>-423206.44999999949</v>
      </c>
      <c r="G206" s="28">
        <v>0</v>
      </c>
      <c r="H206" s="283">
        <f t="shared" si="269"/>
        <v>-423206.44999999949</v>
      </c>
      <c r="I206" s="28">
        <v>0</v>
      </c>
      <c r="J206" s="28">
        <f t="shared" si="249"/>
        <v>-423206.44999999949</v>
      </c>
      <c r="K206" s="27" t="s">
        <v>10</v>
      </c>
      <c r="L206" s="254">
        <f>SUMIF('Allocation Factors'!$B$3:$B$88,'Current Income Tax Expense'!K206,'Allocation Factors'!$P$3:$P$88)</f>
        <v>7.0845810240555085E-2</v>
      </c>
      <c r="M206" s="28">
        <f t="shared" si="250"/>
        <v>-29982</v>
      </c>
      <c r="N206" s="28">
        <f t="shared" si="290"/>
        <v>0</v>
      </c>
      <c r="O206" s="28">
        <f t="shared" si="291"/>
        <v>-29982</v>
      </c>
      <c r="P206" s="28">
        <f t="shared" ref="P206:P212" si="292">O206</f>
        <v>-29982</v>
      </c>
    </row>
    <row r="207" spans="1:16">
      <c r="A207" s="26" t="s">
        <v>601</v>
      </c>
      <c r="B207" s="27" t="s">
        <v>8</v>
      </c>
      <c r="C207" s="256" t="s">
        <v>8</v>
      </c>
      <c r="D207" s="258" t="s">
        <v>461</v>
      </c>
      <c r="E207" s="27" t="s">
        <v>9</v>
      </c>
      <c r="F207" s="28">
        <v>467359</v>
      </c>
      <c r="G207" s="28">
        <v>0</v>
      </c>
      <c r="H207" s="283">
        <f>IF(E207="U",F207,0)</f>
        <v>467359</v>
      </c>
      <c r="I207" s="28">
        <f>SCHMDT!H5</f>
        <v>275857</v>
      </c>
      <c r="J207" s="28">
        <f>SUM(H207:I207)</f>
        <v>743216</v>
      </c>
      <c r="K207" s="258" t="s">
        <v>127</v>
      </c>
      <c r="L207" s="254">
        <f>SUMIF('Allocation Factors'!$B$3:$B$88,'Current Income Tax Expense'!K207,'Allocation Factors'!$P$3:$P$88)</f>
        <v>0</v>
      </c>
      <c r="M207" s="28">
        <f>ROUND(H207*L207,0)</f>
        <v>0</v>
      </c>
      <c r="N207" s="28">
        <f>ROUND(I207*L207,0)</f>
        <v>0</v>
      </c>
      <c r="O207" s="28">
        <f>SUM(M207:N207)</f>
        <v>0</v>
      </c>
      <c r="P207" s="28">
        <f>O207</f>
        <v>0</v>
      </c>
    </row>
    <row r="208" spans="1:16">
      <c r="A208" s="26" t="s">
        <v>602</v>
      </c>
      <c r="B208" s="27" t="s">
        <v>8</v>
      </c>
      <c r="C208" s="256" t="s">
        <v>8</v>
      </c>
      <c r="D208" s="258" t="s">
        <v>461</v>
      </c>
      <c r="E208" s="27" t="s">
        <v>9</v>
      </c>
      <c r="F208" s="28">
        <v>-332512</v>
      </c>
      <c r="G208" s="28">
        <v>0</v>
      </c>
      <c r="H208" s="283">
        <f>IF(E208="U",F208,0)</f>
        <v>-332512</v>
      </c>
      <c r="I208" s="28">
        <f>SCHMDT!H6</f>
        <v>-70150</v>
      </c>
      <c r="J208" s="28">
        <f>SUM(H208:I208)</f>
        <v>-402662</v>
      </c>
      <c r="K208" s="258" t="s">
        <v>125</v>
      </c>
      <c r="L208" s="254">
        <f>SUMIF('Allocation Factors'!$B$3:$B$88,'Current Income Tax Expense'!K208,'Allocation Factors'!$P$3:$P$88)</f>
        <v>0.22162982918040364</v>
      </c>
      <c r="M208" s="28">
        <f>ROUND(H208*L208,0)</f>
        <v>-73695</v>
      </c>
      <c r="N208" s="28">
        <f>ROUND(I208*L208,0)</f>
        <v>-15547</v>
      </c>
      <c r="O208" s="28">
        <f>SUM(M208:N208)</f>
        <v>-89242</v>
      </c>
      <c r="P208" s="28">
        <f>O208</f>
        <v>-89242</v>
      </c>
    </row>
    <row r="209" spans="1:16">
      <c r="A209" s="80" t="s">
        <v>604</v>
      </c>
      <c r="B209" s="27" t="s">
        <v>8</v>
      </c>
      <c r="C209" s="256" t="s">
        <v>8</v>
      </c>
      <c r="D209" s="258" t="s">
        <v>461</v>
      </c>
      <c r="E209" s="27" t="s">
        <v>9</v>
      </c>
      <c r="F209" s="28">
        <v>-1990579</v>
      </c>
      <c r="G209" s="28">
        <v>0</v>
      </c>
      <c r="H209" s="283">
        <f t="shared" ref="H209" si="293">IF(E209="U",F209,0)</f>
        <v>-1990579</v>
      </c>
      <c r="I209" s="28">
        <f>SCHMDT!H8</f>
        <v>-872991</v>
      </c>
      <c r="J209" s="28">
        <f t="shared" ref="J209" si="294">SUM(H209:I209)</f>
        <v>-2863570</v>
      </c>
      <c r="K209" s="258" t="s">
        <v>133</v>
      </c>
      <c r="L209" s="254">
        <f>SUMIF('Allocation Factors'!$B$3:$B$88,'Current Income Tax Expense'!K209,'Allocation Factors'!$P$3:$P$88)</f>
        <v>0.22162982918040364</v>
      </c>
      <c r="M209" s="28">
        <f t="shared" ref="M209" si="295">ROUND(H209*L209,0)</f>
        <v>-441172</v>
      </c>
      <c r="N209" s="28">
        <f t="shared" ref="N209" si="296">ROUND(I209*L209,0)</f>
        <v>-193481</v>
      </c>
      <c r="O209" s="28">
        <f>SUM(M209:N209)</f>
        <v>-634653</v>
      </c>
      <c r="P209" s="28">
        <f>O209</f>
        <v>-634653</v>
      </c>
    </row>
    <row r="210" spans="1:16">
      <c r="A210" s="80" t="s">
        <v>432</v>
      </c>
      <c r="B210" s="27" t="s">
        <v>8</v>
      </c>
      <c r="C210" s="256" t="s">
        <v>8</v>
      </c>
      <c r="D210" s="258" t="s">
        <v>461</v>
      </c>
      <c r="E210" s="27" t="s">
        <v>9</v>
      </c>
      <c r="F210" s="28">
        <v>10642061</v>
      </c>
      <c r="G210" s="28">
        <v>0</v>
      </c>
      <c r="H210" s="283">
        <f t="shared" ref="H210:H212" si="297">IF(E210="U",F210,0)</f>
        <v>10642061</v>
      </c>
      <c r="I210" s="28">
        <f>SCHMDT!H9-I117</f>
        <v>-8995087</v>
      </c>
      <c r="J210" s="28">
        <f t="shared" si="249"/>
        <v>1646974</v>
      </c>
      <c r="K210" s="258" t="s">
        <v>18</v>
      </c>
      <c r="L210" s="254">
        <f>SUMIF('Allocation Factors'!$B$3:$B$88,'Current Income Tax Expense'!K210,'Allocation Factors'!$P$3:$P$88)</f>
        <v>7.9787774498314715E-2</v>
      </c>
      <c r="M210" s="28">
        <f t="shared" si="250"/>
        <v>849106</v>
      </c>
      <c r="N210" s="28">
        <f t="shared" si="290"/>
        <v>-717698</v>
      </c>
      <c r="O210" s="28">
        <f t="shared" si="291"/>
        <v>131408</v>
      </c>
      <c r="P210" s="28">
        <f t="shared" si="292"/>
        <v>131408</v>
      </c>
    </row>
    <row r="211" spans="1:16">
      <c r="A211" s="80" t="s">
        <v>433</v>
      </c>
      <c r="B211" s="27" t="s">
        <v>8</v>
      </c>
      <c r="C211" s="256" t="s">
        <v>8</v>
      </c>
      <c r="D211" s="258" t="s">
        <v>461</v>
      </c>
      <c r="E211" s="27" t="s">
        <v>9</v>
      </c>
      <c r="F211" s="28">
        <v>42797310</v>
      </c>
      <c r="G211" s="28">
        <v>0</v>
      </c>
      <c r="H211" s="283">
        <f t="shared" si="297"/>
        <v>42797310</v>
      </c>
      <c r="I211" s="28">
        <f>SCHMDT!H10</f>
        <v>-40623662</v>
      </c>
      <c r="J211" s="28">
        <f t="shared" si="249"/>
        <v>2173648</v>
      </c>
      <c r="K211" s="258" t="s">
        <v>10</v>
      </c>
      <c r="L211" s="254">
        <f>SUMIF('Allocation Factors'!$B$3:$B$88,'Current Income Tax Expense'!K211,'Allocation Factors'!$P$3:$P$88)</f>
        <v>7.0845810240555085E-2</v>
      </c>
      <c r="M211" s="28">
        <f t="shared" ref="M211" si="298">ROUND(H211*L211,0)</f>
        <v>3032010</v>
      </c>
      <c r="N211" s="28">
        <f t="shared" ref="N211" si="299">ROUND(I211*L211,0)</f>
        <v>-2878016</v>
      </c>
      <c r="O211" s="28">
        <f t="shared" ref="O211" si="300">SUM(M211:N211)</f>
        <v>153994</v>
      </c>
      <c r="P211" s="28">
        <f t="shared" ref="P211" si="301">O211</f>
        <v>153994</v>
      </c>
    </row>
    <row r="212" spans="1:16">
      <c r="A212" s="286" t="s">
        <v>612</v>
      </c>
      <c r="B212" s="27" t="s">
        <v>8</v>
      </c>
      <c r="C212" s="256" t="s">
        <v>8</v>
      </c>
      <c r="D212" s="27" t="s">
        <v>8</v>
      </c>
      <c r="E212" s="27" t="s">
        <v>9</v>
      </c>
      <c r="F212" s="28">
        <v>-10098078</v>
      </c>
      <c r="G212" s="28">
        <v>0</v>
      </c>
      <c r="H212" s="283">
        <f t="shared" si="297"/>
        <v>-10098078</v>
      </c>
      <c r="I212" s="28">
        <v>0</v>
      </c>
      <c r="J212" s="28">
        <f t="shared" ref="J212" si="302">SUM(H212:I212)</f>
        <v>-10098078</v>
      </c>
      <c r="K212" s="258" t="s">
        <v>125</v>
      </c>
      <c r="L212" s="254">
        <f>SUMIF('Allocation Factors'!$B$3:$B$88,'Current Income Tax Expense'!K212,'Allocation Factors'!$P$3:$P$88)</f>
        <v>0.22162982918040364</v>
      </c>
      <c r="M212" s="28">
        <f t="shared" ref="M212" si="303">ROUND(H212*L212,0)</f>
        <v>-2238035</v>
      </c>
      <c r="N212" s="28">
        <f t="shared" si="290"/>
        <v>0</v>
      </c>
      <c r="O212" s="28">
        <f t="shared" si="291"/>
        <v>-2238035</v>
      </c>
      <c r="P212" s="28">
        <f t="shared" si="292"/>
        <v>-2238035</v>
      </c>
    </row>
    <row r="213" spans="1:16" s="2" customFormat="1">
      <c r="A213" s="97" t="s">
        <v>253</v>
      </c>
      <c r="B213" s="296"/>
      <c r="C213" s="297"/>
      <c r="D213" s="298"/>
      <c r="E213" s="295"/>
      <c r="F213" s="25">
        <f>SUBTOTAL(9,F117:F212)</f>
        <v>-1790617004.2100003</v>
      </c>
      <c r="G213" s="25">
        <f>SUBTOTAL(9,G117:G212)</f>
        <v>0</v>
      </c>
      <c r="H213" s="25">
        <f>SUBTOTAL(9,H117:H212)</f>
        <v>-1790617004.2100003</v>
      </c>
      <c r="I213" s="25">
        <f>SUBTOTAL(9,I117:I212)</f>
        <v>-338278943.54000002</v>
      </c>
      <c r="J213" s="25">
        <f>SUBTOTAL(9,J117:J212)</f>
        <v>-2128895947.7500002</v>
      </c>
      <c r="K213" s="171"/>
      <c r="L213" s="150"/>
      <c r="M213" s="25">
        <f>SUBTOTAL(9,M117:M212)</f>
        <v>-113636616</v>
      </c>
      <c r="N213" s="25">
        <f>SUBTOTAL(9,N117:N212)</f>
        <v>-21722352</v>
      </c>
      <c r="O213" s="25">
        <f>SUBTOTAL(9,O117:O212)</f>
        <v>-135358968</v>
      </c>
      <c r="P213" s="25">
        <f>SUBTOTAL(9,P117:P212)</f>
        <v>-135358968</v>
      </c>
    </row>
    <row r="214" spans="1:16" s="2" customFormat="1">
      <c r="A214" s="97" t="s">
        <v>254</v>
      </c>
      <c r="B214" s="296"/>
      <c r="C214" s="297"/>
      <c r="D214" s="298"/>
      <c r="E214" s="295"/>
      <c r="F214" s="25">
        <f>SUBTOTAL(9,F16:F213)</f>
        <v>-558577347.47932947</v>
      </c>
      <c r="G214" s="25">
        <f>SUBTOTAL(9,G16:G213)</f>
        <v>0</v>
      </c>
      <c r="H214" s="25">
        <f>SUBTOTAL(9,H16:H213)</f>
        <v>-558577347.47932947</v>
      </c>
      <c r="I214" s="25">
        <f>SUBTOTAL(9,I16:I213)</f>
        <v>-189416309.28811353</v>
      </c>
      <c r="J214" s="25">
        <f>SUBTOTAL(9,J16:J213)</f>
        <v>-747993656.76744306</v>
      </c>
      <c r="K214" s="171"/>
      <c r="L214" s="150"/>
      <c r="M214" s="25">
        <f>SUBTOTAL(9,M16:M213)</f>
        <v>-11305073</v>
      </c>
      <c r="N214" s="25">
        <f>SUBTOTAL(9,N16:N213)</f>
        <v>-11240830</v>
      </c>
      <c r="O214" s="25">
        <f>SUBTOTAL(9,O16:O213)</f>
        <v>-22545903</v>
      </c>
      <c r="P214" s="25">
        <f>SUBTOTAL(9,P16:P213)</f>
        <v>-22545903</v>
      </c>
    </row>
    <row r="215" spans="1:16" s="2" customFormat="1">
      <c r="A215" s="97" t="s">
        <v>45</v>
      </c>
      <c r="B215" s="296"/>
      <c r="C215" s="297"/>
      <c r="D215" s="298"/>
      <c r="E215" s="295"/>
      <c r="F215" s="25">
        <f>SUBTOTAL(9,F4:F214)</f>
        <v>-557856971.12090337</v>
      </c>
      <c r="G215" s="25">
        <f>SUBTOTAL(9,G4:G214)</f>
        <v>0</v>
      </c>
      <c r="H215" s="25">
        <f>SUBTOTAL(9,H4:H214)</f>
        <v>-557856971.12090337</v>
      </c>
      <c r="I215" s="25">
        <f>SUBTOTAL(9,I4:I214)</f>
        <v>-189474339.28811353</v>
      </c>
      <c r="J215" s="25">
        <f>SUBTOTAL(9,J4:J214)</f>
        <v>-747331310.40901697</v>
      </c>
      <c r="K215" s="171"/>
      <c r="L215" s="150"/>
      <c r="M215" s="25">
        <f>SUBTOTAL(9,M4:M214)</f>
        <v>-11212182</v>
      </c>
      <c r="N215" s="25">
        <f>SUBTOTAL(9,N4:N214)</f>
        <v>-11240830</v>
      </c>
      <c r="O215" s="25">
        <f>SUBTOTAL(9,O4:O214)</f>
        <v>-22453012</v>
      </c>
      <c r="P215" s="25">
        <f>SUBTOTAL(9,P4:P214)</f>
        <v>-22453012</v>
      </c>
    </row>
    <row r="216" spans="1:16">
      <c r="A216" s="107" t="s">
        <v>229</v>
      </c>
      <c r="B216" s="299"/>
      <c r="C216" s="300"/>
      <c r="D216" s="301"/>
      <c r="E216" s="301"/>
      <c r="F216" s="428">
        <f>+F3+F215</f>
        <v>93297938.69909656</v>
      </c>
      <c r="G216" s="396">
        <f>+G3+G215</f>
        <v>0</v>
      </c>
      <c r="H216" s="396">
        <f>+H3+H215</f>
        <v>93297938.69909656</v>
      </c>
      <c r="I216" s="303"/>
      <c r="J216" s="312">
        <f>SUBTOTAL(9,J3:J215)</f>
        <v>-96176400.589015976</v>
      </c>
      <c r="K216" s="223"/>
      <c r="L216" s="302"/>
      <c r="M216" s="312">
        <f>SUBTOTAL(9,M3:M215)</f>
        <v>38927536.84690389</v>
      </c>
      <c r="N216" s="312">
        <f>SUBTOTAL(9,N3:N215)</f>
        <v>-19987051.769532695</v>
      </c>
      <c r="O216" s="312">
        <f>SUBTOTAL(9,O3:O215)</f>
        <v>18940485.07737118</v>
      </c>
      <c r="P216" s="312">
        <f>SUBTOTAL(9,P3:P215)</f>
        <v>45537590.07737118</v>
      </c>
    </row>
    <row r="217" spans="1:16">
      <c r="A217" s="23" t="s">
        <v>230</v>
      </c>
      <c r="B217" s="313"/>
      <c r="C217" s="314"/>
      <c r="D217" s="315"/>
      <c r="E217" s="314"/>
      <c r="F217" s="429">
        <f>ROUND(-F216*0.0454,0)</f>
        <v>-4235726</v>
      </c>
      <c r="G217" s="397">
        <f t="shared" ref="G217:H217" si="304">ROUND(-G216*0.0454,0)</f>
        <v>0</v>
      </c>
      <c r="H217" s="397">
        <f t="shared" si="304"/>
        <v>-4235726</v>
      </c>
      <c r="I217" s="316"/>
      <c r="J217" s="35">
        <f>-ROUND(J216*0.0454,0)</f>
        <v>4366409</v>
      </c>
      <c r="K217" s="317"/>
      <c r="L217" s="318"/>
      <c r="M217" s="319"/>
      <c r="N217" s="319"/>
      <c r="O217" s="35">
        <v>0</v>
      </c>
      <c r="P217" s="35">
        <v>0</v>
      </c>
    </row>
    <row r="218" spans="1:16">
      <c r="A218" s="23" t="s">
        <v>407</v>
      </c>
      <c r="B218" s="320" t="s">
        <v>8</v>
      </c>
      <c r="C218" s="322" t="s">
        <v>8</v>
      </c>
      <c r="D218" s="27" t="s">
        <v>8</v>
      </c>
      <c r="E218" s="323" t="s">
        <v>9</v>
      </c>
      <c r="F218" s="321">
        <v>0</v>
      </c>
      <c r="G218" s="321">
        <v>0</v>
      </c>
      <c r="H218" s="283">
        <f>IF(E218="U",F218,0)</f>
        <v>0</v>
      </c>
      <c r="I218" s="321">
        <v>0</v>
      </c>
      <c r="J218" s="28">
        <f>SUM(I218:I218)</f>
        <v>0</v>
      </c>
      <c r="K218" s="399" t="s">
        <v>14</v>
      </c>
      <c r="L218" s="254">
        <f>SUMIF('Allocation Factors'!$B$3:$B$88,'Current Income Tax Expense'!K218,'Allocation Factors'!$P$3:$P$88)</f>
        <v>0</v>
      </c>
      <c r="M218" s="28">
        <f>ROUND(H218*L218,0)</f>
        <v>0</v>
      </c>
      <c r="N218" s="321">
        <f>ROUND(I218*L218,0)</f>
        <v>0</v>
      </c>
      <c r="O218" s="28">
        <f>SUM(M218:N218)</f>
        <v>0</v>
      </c>
      <c r="P218" s="28">
        <f>O218</f>
        <v>0</v>
      </c>
    </row>
    <row r="219" spans="1:16">
      <c r="A219" s="108" t="s">
        <v>231</v>
      </c>
      <c r="B219" s="31" t="s">
        <v>8</v>
      </c>
      <c r="C219" s="259" t="s">
        <v>8</v>
      </c>
      <c r="D219" s="27" t="s">
        <v>8</v>
      </c>
      <c r="E219" s="277" t="s">
        <v>9</v>
      </c>
      <c r="F219" s="321">
        <v>0</v>
      </c>
      <c r="G219" s="260">
        <f>H219-F219</f>
        <v>0</v>
      </c>
      <c r="H219" s="283">
        <f>IF(E219="U",F219,0)</f>
        <v>0</v>
      </c>
      <c r="I219" s="260">
        <v>0</v>
      </c>
      <c r="J219" s="260">
        <f>SUM(I219:I219)</f>
        <v>0</v>
      </c>
      <c r="K219" s="31" t="s">
        <v>18</v>
      </c>
      <c r="L219" s="254">
        <f>SUMIF('Allocation Factors'!$B$3:$B$88,'Current Income Tax Expense'!K219,'Allocation Factors'!$P$3:$P$88)</f>
        <v>7.9787774498314715E-2</v>
      </c>
      <c r="M219" s="28">
        <f>ROUND(H219*L219,0)</f>
        <v>0</v>
      </c>
      <c r="N219" s="260">
        <f>ROUND(I219*L219,0)</f>
        <v>0</v>
      </c>
      <c r="O219" s="260">
        <f>SUM(M219:N219)</f>
        <v>0</v>
      </c>
      <c r="P219" s="260">
        <f>O219</f>
        <v>0</v>
      </c>
    </row>
    <row r="220" spans="1:16">
      <c r="A220" s="340" t="s">
        <v>232</v>
      </c>
      <c r="B220" s="304"/>
      <c r="C220" s="224"/>
      <c r="D220" s="302"/>
      <c r="E220" s="302"/>
      <c r="F220" s="428">
        <f>SUM(F216:F219)</f>
        <v>89062212.69909656</v>
      </c>
      <c r="G220" s="396">
        <f t="shared" ref="G220:H220" si="305">SUM(G216:G219)</f>
        <v>0</v>
      </c>
      <c r="H220" s="396">
        <f t="shared" si="305"/>
        <v>89062212.69909656</v>
      </c>
      <c r="I220" s="262"/>
      <c r="J220" s="312">
        <f>SUM(J216:J219)</f>
        <v>-91809991.589015976</v>
      </c>
      <c r="K220" s="308"/>
      <c r="L220" s="303"/>
      <c r="M220" s="312">
        <f>SUM(M216:M219)</f>
        <v>38927536.84690389</v>
      </c>
      <c r="N220" s="312">
        <f>SUM(N216:N219)</f>
        <v>-19987051.769532695</v>
      </c>
      <c r="O220" s="312">
        <f>SUM(O216:O219)</f>
        <v>18940485.07737118</v>
      </c>
      <c r="P220" s="312">
        <f>SUM(P216:P219)</f>
        <v>45537590.07737118</v>
      </c>
    </row>
    <row r="221" spans="1:16">
      <c r="A221" s="108" t="s">
        <v>233</v>
      </c>
      <c r="B221" s="306"/>
      <c r="C221" s="232"/>
      <c r="D221" s="307"/>
      <c r="E221" s="307"/>
      <c r="F221" s="349">
        <v>0.21</v>
      </c>
      <c r="G221" s="398">
        <v>0.21</v>
      </c>
      <c r="H221" s="398">
        <v>0.21</v>
      </c>
      <c r="I221" s="266"/>
      <c r="J221" s="338">
        <v>0.21</v>
      </c>
      <c r="K221" s="309"/>
      <c r="L221" s="310"/>
      <c r="M221" s="406">
        <f>21%</f>
        <v>0.21</v>
      </c>
      <c r="N221" s="406">
        <f>21%</f>
        <v>0.21</v>
      </c>
      <c r="O221" s="406">
        <f>21%</f>
        <v>0.21</v>
      </c>
      <c r="P221" s="349">
        <f>21%</f>
        <v>0.21</v>
      </c>
    </row>
    <row r="222" spans="1:16">
      <c r="A222" s="107" t="s">
        <v>234</v>
      </c>
      <c r="B222" s="304"/>
      <c r="C222" s="224"/>
      <c r="D222" s="302"/>
      <c r="E222" s="302"/>
      <c r="F222" s="430">
        <f t="shared" ref="F222:H222" si="306">ROUND(F220*F221,0)</f>
        <v>18703065</v>
      </c>
      <c r="G222" s="312">
        <f t="shared" si="306"/>
        <v>0</v>
      </c>
      <c r="H222" s="312">
        <f t="shared" si="306"/>
        <v>18703065</v>
      </c>
      <c r="I222" s="305"/>
      <c r="J222" s="98">
        <f>ROUND(J221*J220,0)</f>
        <v>-19280098</v>
      </c>
      <c r="K222" s="223"/>
      <c r="L222" s="302"/>
      <c r="M222" s="312">
        <f>ROUND(M220*M221,0)</f>
        <v>8174783</v>
      </c>
      <c r="N222" s="312">
        <f>ROUND(N220*N221,0)</f>
        <v>-4197281</v>
      </c>
      <c r="O222" s="312">
        <f>ROUND(O220*O221,0)</f>
        <v>3977502</v>
      </c>
      <c r="P222" s="312">
        <f>ROUND(P220*P221,0)</f>
        <v>9562894</v>
      </c>
    </row>
    <row r="223" spans="1:16" ht="12" customHeight="1">
      <c r="A223" s="26" t="s">
        <v>235</v>
      </c>
      <c r="B223" s="320" t="s">
        <v>8</v>
      </c>
      <c r="C223" s="322" t="s">
        <v>8</v>
      </c>
      <c r="D223" s="27">
        <v>7.3</v>
      </c>
      <c r="E223" s="323" t="s">
        <v>9</v>
      </c>
      <c r="F223" s="321">
        <v>-213220345.80638829</v>
      </c>
      <c r="G223" s="321">
        <v>0</v>
      </c>
      <c r="H223" s="283">
        <f t="shared" ref="H223:H228" si="307">IF(E223="U",F223,0)</f>
        <v>-213220345.80638829</v>
      </c>
      <c r="I223" s="475">
        <v>0</v>
      </c>
      <c r="J223" s="98">
        <f>+H223+I223</f>
        <v>-213220345.80638829</v>
      </c>
      <c r="K223" s="320" t="s">
        <v>18</v>
      </c>
      <c r="L223" s="254">
        <f>SUMIF('Allocation Factors'!$B$3:$B$88,'Current Income Tax Expense'!K223,'Allocation Factors'!$P$3:$P$88)</f>
        <v>7.9787774498314715E-2</v>
      </c>
      <c r="M223" s="28">
        <f>ROUND(H223*L223,0)</f>
        <v>-17012377</v>
      </c>
      <c r="N223" s="28">
        <f>ROUND(I223*M223,0)</f>
        <v>0</v>
      </c>
      <c r="O223" s="98">
        <f t="shared" ref="O223:O228" si="308">SUM(M223:N223)</f>
        <v>-17012377</v>
      </c>
      <c r="P223" s="98">
        <f t="shared" ref="P223:P228" si="309">O223</f>
        <v>-17012377</v>
      </c>
    </row>
    <row r="224" spans="1:16" ht="12" customHeight="1">
      <c r="A224" s="26" t="s">
        <v>257</v>
      </c>
      <c r="B224" s="27" t="s">
        <v>8</v>
      </c>
      <c r="C224" s="256" t="s">
        <v>8</v>
      </c>
      <c r="D224" s="27">
        <v>7.5</v>
      </c>
      <c r="E224" s="73" t="s">
        <v>9</v>
      </c>
      <c r="F224" s="321">
        <v>-19999.859253526778</v>
      </c>
      <c r="G224" s="28">
        <v>0</v>
      </c>
      <c r="H224" s="283">
        <f t="shared" si="307"/>
        <v>-19999.859253526778</v>
      </c>
      <c r="I224" s="28">
        <v>0</v>
      </c>
      <c r="J224" s="98">
        <f>SUM(H224:I224)</f>
        <v>-19999.859253526778</v>
      </c>
      <c r="K224" s="258" t="s">
        <v>135</v>
      </c>
      <c r="L224" s="254">
        <f>SUMIF('Allocation Factors'!$B$3:$B$88,'Current Income Tax Expense'!K224,'Allocation Factors'!$P$3:$P$88)</f>
        <v>0.22613352113854845</v>
      </c>
      <c r="M224" s="28">
        <f>ROUND(H224*L224,0)</f>
        <v>-4523</v>
      </c>
      <c r="N224" s="28">
        <f>ROUND(I224*M224,0)</f>
        <v>0</v>
      </c>
      <c r="O224" s="28">
        <f t="shared" si="308"/>
        <v>-4523</v>
      </c>
      <c r="P224" s="28">
        <f t="shared" si="309"/>
        <v>-4523</v>
      </c>
    </row>
    <row r="225" spans="1:16">
      <c r="A225" s="26" t="s">
        <v>258</v>
      </c>
      <c r="B225" s="27" t="s">
        <v>8</v>
      </c>
      <c r="C225" s="256" t="s">
        <v>8</v>
      </c>
      <c r="D225" s="27">
        <v>7.5</v>
      </c>
      <c r="E225" s="73" t="s">
        <v>9</v>
      </c>
      <c r="F225" s="321">
        <v>-23623</v>
      </c>
      <c r="G225" s="28">
        <v>0</v>
      </c>
      <c r="H225" s="283">
        <f t="shared" si="307"/>
        <v>-23623</v>
      </c>
      <c r="I225" s="28">
        <v>0</v>
      </c>
      <c r="J225" s="98">
        <f t="shared" ref="J225:J228" si="310">SUM(H225:I225)</f>
        <v>-23623</v>
      </c>
      <c r="K225" s="27" t="s">
        <v>10</v>
      </c>
      <c r="L225" s="254">
        <f>SUMIF('Allocation Factors'!$B$3:$B$88,'Current Income Tax Expense'!K225,'Allocation Factors'!$P$3:$P$88)</f>
        <v>7.0845810240555085E-2</v>
      </c>
      <c r="M225" s="28">
        <f t="shared" ref="M225:N228" si="311">ROUND(H225*L225,0)</f>
        <v>-1674</v>
      </c>
      <c r="N225" s="28">
        <f t="shared" si="311"/>
        <v>0</v>
      </c>
      <c r="O225" s="28">
        <f t="shared" si="308"/>
        <v>-1674</v>
      </c>
      <c r="P225" s="28">
        <f t="shared" si="309"/>
        <v>-1674</v>
      </c>
    </row>
    <row r="226" spans="1:16">
      <c r="A226" s="80" t="s">
        <v>316</v>
      </c>
      <c r="B226" s="27" t="s">
        <v>8</v>
      </c>
      <c r="C226" s="256" t="s">
        <v>8</v>
      </c>
      <c r="D226" s="27">
        <v>7.5</v>
      </c>
      <c r="E226" s="73" t="s">
        <v>9</v>
      </c>
      <c r="F226" s="321">
        <v>0</v>
      </c>
      <c r="G226" s="28">
        <v>0</v>
      </c>
      <c r="H226" s="283">
        <f t="shared" si="307"/>
        <v>0</v>
      </c>
      <c r="I226" s="28">
        <v>0</v>
      </c>
      <c r="J226" s="98">
        <f t="shared" si="310"/>
        <v>0</v>
      </c>
      <c r="K226" s="258" t="s">
        <v>10</v>
      </c>
      <c r="L226" s="254">
        <f>SUMIF('Allocation Factors'!$B$3:$B$88,'Current Income Tax Expense'!K226,'Allocation Factors'!$P$3:$P$88)</f>
        <v>7.0845810240555085E-2</v>
      </c>
      <c r="M226" s="28">
        <f t="shared" si="311"/>
        <v>0</v>
      </c>
      <c r="N226" s="28">
        <f t="shared" si="311"/>
        <v>0</v>
      </c>
      <c r="O226" s="28">
        <f t="shared" si="308"/>
        <v>0</v>
      </c>
      <c r="P226" s="28">
        <f t="shared" ref="P226" si="312">O226</f>
        <v>0</v>
      </c>
    </row>
    <row r="227" spans="1:16" ht="12" customHeight="1">
      <c r="A227" s="80" t="s">
        <v>292</v>
      </c>
      <c r="B227" s="27" t="s">
        <v>8</v>
      </c>
      <c r="C227" s="256" t="s">
        <v>8</v>
      </c>
      <c r="D227" s="27" t="s">
        <v>8</v>
      </c>
      <c r="E227" s="73" t="s">
        <v>9</v>
      </c>
      <c r="F227" s="321">
        <v>0</v>
      </c>
      <c r="G227" s="28">
        <v>0</v>
      </c>
      <c r="H227" s="283">
        <f t="shared" si="307"/>
        <v>0</v>
      </c>
      <c r="I227" s="28">
        <v>0</v>
      </c>
      <c r="J227" s="98">
        <f t="shared" si="310"/>
        <v>0</v>
      </c>
      <c r="K227" s="73" t="s">
        <v>18</v>
      </c>
      <c r="L227" s="254">
        <f>SUMIF('Allocation Factors'!$B$3:$B$88,'Current Income Tax Expense'!K227,'Allocation Factors'!$P$3:$P$88)</f>
        <v>7.9787774498314715E-2</v>
      </c>
      <c r="M227" s="28">
        <f t="shared" si="311"/>
        <v>0</v>
      </c>
      <c r="N227" s="28">
        <f t="shared" si="311"/>
        <v>0</v>
      </c>
      <c r="O227" s="28">
        <f t="shared" si="308"/>
        <v>0</v>
      </c>
      <c r="P227" s="28">
        <f t="shared" si="309"/>
        <v>0</v>
      </c>
    </row>
    <row r="228" spans="1:16">
      <c r="A228" s="30" t="s">
        <v>434</v>
      </c>
      <c r="B228" s="31" t="s">
        <v>8</v>
      </c>
      <c r="C228" s="259" t="s">
        <v>8</v>
      </c>
      <c r="D228" s="27">
        <v>7.5</v>
      </c>
      <c r="E228" s="277" t="s">
        <v>9</v>
      </c>
      <c r="F228" s="321">
        <v>0</v>
      </c>
      <c r="G228" s="260">
        <v>0</v>
      </c>
      <c r="H228" s="283">
        <f t="shared" si="307"/>
        <v>0</v>
      </c>
      <c r="I228" s="260">
        <v>0</v>
      </c>
      <c r="J228" s="98">
        <f t="shared" si="310"/>
        <v>0</v>
      </c>
      <c r="K228" s="291" t="s">
        <v>135</v>
      </c>
      <c r="L228" s="254">
        <f>SUMIF('Allocation Factors'!$B$3:$B$88,'Current Income Tax Expense'!K228,'Allocation Factors'!$P$3:$P$88)</f>
        <v>0.22613352113854845</v>
      </c>
      <c r="M228" s="28">
        <f t="shared" si="311"/>
        <v>0</v>
      </c>
      <c r="N228" s="28">
        <f t="shared" si="311"/>
        <v>0</v>
      </c>
      <c r="O228" s="260">
        <f t="shared" si="308"/>
        <v>0</v>
      </c>
      <c r="P228" s="260">
        <f t="shared" si="309"/>
        <v>0</v>
      </c>
    </row>
    <row r="229" spans="1:16" ht="12" customHeight="1">
      <c r="A229" s="78" t="s">
        <v>236</v>
      </c>
      <c r="B229" s="270"/>
      <c r="C229" s="273"/>
      <c r="D229" s="273"/>
      <c r="E229" s="272"/>
      <c r="F229" s="431">
        <f>SUM(F222:F228)</f>
        <v>-194560903.66564181</v>
      </c>
      <c r="G229" s="392">
        <f>SUM(G222:G228)</f>
        <v>0</v>
      </c>
      <c r="H229" s="392">
        <f>SUM(H222:H228)</f>
        <v>-194560903.66564181</v>
      </c>
      <c r="I229" s="138"/>
      <c r="J229" s="40">
        <f>SUM(J222:J228)</f>
        <v>-232544066.66564181</v>
      </c>
      <c r="K229" s="311"/>
      <c r="L229" s="272"/>
      <c r="M229" s="40">
        <f>SUM(M222:M228)</f>
        <v>-8843791</v>
      </c>
      <c r="N229" s="40">
        <f>SUM(N222:N228)</f>
        <v>-4197281</v>
      </c>
      <c r="O229" s="40">
        <f>SUM(O222:O228)</f>
        <v>-13041072</v>
      </c>
      <c r="P229" s="40">
        <f>SUM(P222:P228)</f>
        <v>-7455680</v>
      </c>
    </row>
    <row r="230" spans="1:16" ht="12" customHeight="1">
      <c r="A230" s="78" t="s">
        <v>237</v>
      </c>
      <c r="B230" s="270"/>
      <c r="C230" s="273"/>
      <c r="D230" s="273"/>
      <c r="E230" s="272"/>
      <c r="F230" s="431">
        <f>-F217</f>
        <v>4235726</v>
      </c>
      <c r="G230" s="392">
        <f>-G217</f>
        <v>0</v>
      </c>
      <c r="H230" s="392">
        <f>-H217-H218</f>
        <v>4235726</v>
      </c>
      <c r="I230" s="138"/>
      <c r="J230" s="40">
        <f>-SUM(J217:J219)</f>
        <v>-4366409</v>
      </c>
      <c r="K230" s="311"/>
      <c r="L230" s="272"/>
      <c r="M230" s="40">
        <f>-SUM(M217:M219)</f>
        <v>0</v>
      </c>
      <c r="N230" s="40">
        <f>-SUM(N217:N219)</f>
        <v>0</v>
      </c>
      <c r="O230" s="40">
        <f>-SUM(O217:O219)</f>
        <v>0</v>
      </c>
      <c r="P230" s="40">
        <f>-SUM(P217:P219)</f>
        <v>0</v>
      </c>
    </row>
    <row r="231" spans="1:16">
      <c r="A231" s="78" t="s">
        <v>238</v>
      </c>
      <c r="B231" s="270"/>
      <c r="C231" s="273"/>
      <c r="D231" s="273"/>
      <c r="E231" s="272"/>
      <c r="F231" s="431">
        <f>SUM(F229:F230)</f>
        <v>-190325177.66564181</v>
      </c>
      <c r="G231" s="392">
        <f t="shared" ref="G231:H231" si="313">SUM(G229:G230)</f>
        <v>0</v>
      </c>
      <c r="H231" s="392">
        <f t="shared" si="313"/>
        <v>-190325177.66564181</v>
      </c>
      <c r="I231" s="138"/>
      <c r="J231" s="40">
        <f>SUM(J229:J230)</f>
        <v>-236910475.66564181</v>
      </c>
      <c r="K231" s="311"/>
      <c r="L231" s="272"/>
      <c r="M231" s="40">
        <f>SUM(M229:M230)</f>
        <v>-8843791</v>
      </c>
      <c r="N231" s="40">
        <f>SUM(N229:N230)</f>
        <v>-4197281</v>
      </c>
      <c r="O231" s="40">
        <f>SUM(O229:O230)</f>
        <v>-13041072</v>
      </c>
      <c r="P231" s="40">
        <f>SUM(P229:P230)</f>
        <v>-7455680</v>
      </c>
    </row>
  </sheetData>
  <autoFilter ref="A2:P232" xr:uid="{00000000-0009-0000-0000-000005000000}"/>
  <sortState xmlns:xlrd2="http://schemas.microsoft.com/office/spreadsheetml/2017/richdata2" ref="A80:R98">
    <sortCondition ref="K80:K98"/>
  </sortState>
  <phoneticPr fontId="109" type="noConversion"/>
  <pageMargins left="0.75" right="0.75" top="1" bottom="0.75" header="0.5" footer="0.5"/>
  <pageSetup paperSize="3" scale="54" fitToHeight="100" orientation="landscape" r:id="rId1"/>
  <headerFooter>
    <oddHeader>&amp;L&amp;"Arial,Bold"&amp;10PacifiCorp 
Washington General Rate Case
Twelve Months Ending December 31, 2025</oddHeader>
    <oddFooter>&amp;L&amp;"Arial,Bold"&amp;10CURRENT INCOME TAX EXPENSE&amp;R&amp;"Arial,Bold"&amp;10Page &amp;P of &amp;N</oddFooter>
  </headerFooter>
  <ignoredErrors>
    <ignoredError sqref="F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30"/>
  <sheetViews>
    <sheetView zoomScale="82" zoomScaleNormal="82" zoomScaleSheetLayoutView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5.7109375" style="180" customWidth="1"/>
    <col min="2" max="3" width="15.7109375" style="181" customWidth="1"/>
    <col min="4" max="4" width="18.7109375" style="182" customWidth="1"/>
    <col min="5" max="5" width="15.7109375" style="169" customWidth="1"/>
    <col min="6" max="8" width="20.7109375" style="183" customWidth="1"/>
    <col min="9" max="9" width="20.7109375" style="184" customWidth="1"/>
    <col min="10" max="10" width="20.7109375" style="183" customWidth="1"/>
    <col min="11" max="15" width="20.7109375" style="169" customWidth="1"/>
    <col min="16" max="16384" width="9.140625" style="169"/>
  </cols>
  <sheetData>
    <row r="1" spans="1:15" s="161" customFormat="1">
      <c r="A1" s="152" t="s">
        <v>0</v>
      </c>
      <c r="B1" s="153" t="s">
        <v>51</v>
      </c>
      <c r="C1" s="154"/>
      <c r="D1" s="155" t="s">
        <v>239</v>
      </c>
      <c r="E1" s="156" t="s">
        <v>1</v>
      </c>
      <c r="F1" s="157" t="s">
        <v>2</v>
      </c>
      <c r="G1" s="400"/>
      <c r="H1" s="400"/>
      <c r="I1" s="158"/>
      <c r="J1" s="159"/>
      <c r="K1" s="157" t="s">
        <v>271</v>
      </c>
      <c r="L1" s="160"/>
      <c r="M1" s="158"/>
      <c r="N1" s="158"/>
      <c r="O1" s="159"/>
    </row>
    <row r="2" spans="1:15">
      <c r="A2" s="162" t="s">
        <v>3</v>
      </c>
      <c r="B2" s="163" t="s">
        <v>4</v>
      </c>
      <c r="C2" s="164" t="s">
        <v>52</v>
      </c>
      <c r="D2" s="165" t="s">
        <v>5</v>
      </c>
      <c r="E2" s="166" t="s">
        <v>273</v>
      </c>
      <c r="F2" s="167" t="str">
        <f>'Current Income Tax Expense'!F2</f>
        <v>Base 12/31/2024</v>
      </c>
      <c r="G2" s="401" t="s">
        <v>279</v>
      </c>
      <c r="H2" s="401" t="s">
        <v>439</v>
      </c>
      <c r="I2" s="167" t="s">
        <v>239</v>
      </c>
      <c r="J2" s="167" t="str">
        <f>'Current Income Tax Expense'!J2</f>
        <v>Adjusted 12/31/2025</v>
      </c>
      <c r="K2" s="167" t="s">
        <v>564</v>
      </c>
      <c r="L2" s="168" t="s">
        <v>55</v>
      </c>
      <c r="M2" s="167" t="s">
        <v>56</v>
      </c>
      <c r="N2" s="167" t="s">
        <v>239</v>
      </c>
      <c r="O2" s="167" t="s">
        <v>54</v>
      </c>
    </row>
    <row r="3" spans="1:15">
      <c r="A3" s="278" t="str">
        <f>'Current Income Tax Expense'!A16</f>
        <v xml:space="preserve">Capitalized labor and benefit costs </v>
      </c>
      <c r="B3" s="279">
        <f>'Current Income Tax Expense'!B16</f>
        <v>287605</v>
      </c>
      <c r="C3" s="287">
        <f>'Current Income Tax Expense'!C16</f>
        <v>105.1</v>
      </c>
      <c r="D3" s="258" t="s">
        <v>460</v>
      </c>
      <c r="E3" s="279" t="str">
        <f>'Current Income Tax Expense'!E16</f>
        <v>U</v>
      </c>
      <c r="F3" s="282">
        <f>ROUND(-'Current Income Tax Expense'!F16*0.245866,0)</f>
        <v>-19437</v>
      </c>
      <c r="G3" s="283">
        <f>ROUND(-'Current Income Tax Expense'!G16*0.245866,0)</f>
        <v>0</v>
      </c>
      <c r="H3" s="283">
        <f>ROUND(-'Current Income Tax Expense'!H16*0.245866,0)</f>
        <v>-19437</v>
      </c>
      <c r="I3" s="282">
        <f>-ROUND('Current Income Tax Expense'!I16*0.245866,0)</f>
        <v>119454</v>
      </c>
      <c r="J3" s="283">
        <f t="shared" ref="J3:J21" si="0">SUM(H3:I3)</f>
        <v>100017</v>
      </c>
      <c r="K3" s="279" t="str">
        <f>'Current Income Tax Expense'!K16</f>
        <v>SO</v>
      </c>
      <c r="L3" s="288">
        <f>SUMIF('Allocation Factors'!$B$3:$B$88,'Deferred Income Tax Expense'!K3,'Allocation Factors'!$P$3:$P$88)</f>
        <v>7.0845810240555085E-2</v>
      </c>
      <c r="M3" s="283">
        <f t="shared" ref="M3:M21" si="1">ROUND(H3*L3,0)</f>
        <v>-1377</v>
      </c>
      <c r="N3" s="283">
        <f t="shared" ref="N3:N4" si="2">ROUND(SUM(I3:I3)*L3,0)</f>
        <v>8463</v>
      </c>
      <c r="O3" s="282">
        <f>SUM(M3:N3)</f>
        <v>7086</v>
      </c>
    </row>
    <row r="4" spans="1:15">
      <c r="A4" s="80" t="str">
        <f>'Current Income Tax Expense'!A17</f>
        <v>Book Depreciation</v>
      </c>
      <c r="B4" s="258">
        <f>'Current Income Tax Expense'!B17</f>
        <v>287605</v>
      </c>
      <c r="C4" s="289">
        <f>'Current Income Tax Expense'!C17</f>
        <v>105.12</v>
      </c>
      <c r="D4" s="258" t="s">
        <v>460</v>
      </c>
      <c r="E4" s="258" t="str">
        <f>'Current Income Tax Expense'!E17</f>
        <v>U</v>
      </c>
      <c r="F4" s="283">
        <f>ROUND(-'Current Income Tax Expense'!F17*0.245866,0)</f>
        <v>-260588970</v>
      </c>
      <c r="G4" s="283">
        <f>ROUND(-'Current Income Tax Expense'!G17*0.245866,0)</f>
        <v>0</v>
      </c>
      <c r="H4" s="283">
        <f>ROUND(-'Current Income Tax Expense'!H17*0.245866,0)</f>
        <v>-260588970</v>
      </c>
      <c r="I4" s="283">
        <f>-ROUND('Current Income Tax Expense'!I17*0.245866,0)</f>
        <v>-30452262</v>
      </c>
      <c r="J4" s="283">
        <f t="shared" si="0"/>
        <v>-291041232</v>
      </c>
      <c r="K4" s="258" t="str">
        <f>'Current Income Tax Expense'!K17</f>
        <v>SCHMDEXP</v>
      </c>
      <c r="L4" s="290">
        <f>SUMIF('Allocation Factors'!$B$3:$B$88,'Deferred Income Tax Expense'!K4,'Allocation Factors'!$P$3:$P$88)</f>
        <v>6.946105534858768E-2</v>
      </c>
      <c r="M4" s="283">
        <f t="shared" si="1"/>
        <v>-18100785</v>
      </c>
      <c r="N4" s="283">
        <f t="shared" si="2"/>
        <v>-2115246</v>
      </c>
      <c r="O4" s="283">
        <f t="shared" ref="O4" si="3">SUM(M4:N4)</f>
        <v>-20216031</v>
      </c>
    </row>
    <row r="5" spans="1:15">
      <c r="A5" s="80" t="str">
        <f>'Current Income Tax Expense'!A18</f>
        <v>Book Depreciation - PMI</v>
      </c>
      <c r="B5" s="258">
        <f>'Current Income Tax Expense'!B18</f>
        <v>287726</v>
      </c>
      <c r="C5" s="289">
        <f>'Current Income Tax Expense'!C18</f>
        <v>105.121</v>
      </c>
      <c r="D5" s="258" t="str">
        <f>'Current Income Tax Expense'!D18</f>
        <v>- - - - -</v>
      </c>
      <c r="E5" s="258" t="str">
        <f>'Current Income Tax Expense'!E18</f>
        <v>U</v>
      </c>
      <c r="F5" s="283">
        <f>ROUND(-'Current Income Tax Expense'!F18*0.245866,0)</f>
        <v>-3847326</v>
      </c>
      <c r="G5" s="283">
        <f>ROUND(-'Current Income Tax Expense'!G18*0.245866,0)</f>
        <v>0</v>
      </c>
      <c r="H5" s="283">
        <f>ROUND(-'Current Income Tax Expense'!H18*0.245866,0)</f>
        <v>-3847326</v>
      </c>
      <c r="I5" s="283">
        <f>-ROUND('Current Income Tax Expense'!I18*0.245866,0)</f>
        <v>0</v>
      </c>
      <c r="J5" s="283">
        <f t="shared" si="0"/>
        <v>-3847326</v>
      </c>
      <c r="K5" s="258" t="str">
        <f>'Current Income Tax Expense'!K18</f>
        <v>JBE</v>
      </c>
      <c r="L5" s="290">
        <f>SUMIF('Allocation Factors'!$B$3:$B$88,'Deferred Income Tax Expense'!K5,'Allocation Factors'!$P$3:$P$88)</f>
        <v>0.22613352113854845</v>
      </c>
      <c r="M5" s="283">
        <f t="shared" si="1"/>
        <v>-870009</v>
      </c>
      <c r="N5" s="283">
        <f t="shared" ref="N5:N26" si="4">ROUND(SUM(I5:I5)*L5,0)</f>
        <v>0</v>
      </c>
      <c r="O5" s="283">
        <f t="shared" ref="O5:O26" si="5">SUM(M5:N5)</f>
        <v>-870009</v>
      </c>
    </row>
    <row r="6" spans="1:15">
      <c r="A6" s="80" t="str">
        <f>'Current Income Tax Expense'!A19</f>
        <v xml:space="preserve">CIAC </v>
      </c>
      <c r="B6" s="258">
        <f>'Current Income Tax Expense'!B19</f>
        <v>287605</v>
      </c>
      <c r="C6" s="289">
        <f>'Current Income Tax Expense'!C19</f>
        <v>105.13</v>
      </c>
      <c r="D6" s="258" t="s">
        <v>460</v>
      </c>
      <c r="E6" s="258" t="str">
        <f>'Current Income Tax Expense'!E19</f>
        <v>U</v>
      </c>
      <c r="F6" s="283">
        <f>ROUND(-'Current Income Tax Expense'!F19*0.245866,0)</f>
        <v>-21099817</v>
      </c>
      <c r="G6" s="283">
        <f>ROUND(-'Current Income Tax Expense'!G19*0.245866,0)</f>
        <v>0</v>
      </c>
      <c r="H6" s="283">
        <f>ROUND(-'Current Income Tax Expense'!H19*0.245866,0)</f>
        <v>-21099817</v>
      </c>
      <c r="I6" s="283">
        <f>-ROUND('Current Income Tax Expense'!I19*0.245866,0)</f>
        <v>3984907</v>
      </c>
      <c r="J6" s="283">
        <f t="shared" si="0"/>
        <v>-17114910</v>
      </c>
      <c r="K6" s="258" t="str">
        <f>'Current Income Tax Expense'!K19</f>
        <v>CIAC</v>
      </c>
      <c r="L6" s="290">
        <f>SUMIF('Allocation Factors'!$B$3:$B$88,'Deferred Income Tax Expense'!K6,'Allocation Factors'!$P$3:$P$88)</f>
        <v>6.264027551852748E-2</v>
      </c>
      <c r="M6" s="283">
        <f t="shared" si="1"/>
        <v>-1321698</v>
      </c>
      <c r="N6" s="283">
        <f t="shared" si="4"/>
        <v>249616</v>
      </c>
      <c r="O6" s="283">
        <f t="shared" si="5"/>
        <v>-1072082</v>
      </c>
    </row>
    <row r="7" spans="1:15">
      <c r="A7" s="80" t="str">
        <f>'Current Income Tax Expense'!A20</f>
        <v xml:space="preserve">Avoided Costs </v>
      </c>
      <c r="B7" s="258">
        <f>'Current Income Tax Expense'!B20</f>
        <v>287605</v>
      </c>
      <c r="C7" s="289">
        <f>'Current Income Tax Expense'!C20</f>
        <v>105.142</v>
      </c>
      <c r="D7" s="258" t="s">
        <v>460</v>
      </c>
      <c r="E7" s="258" t="str">
        <f>'Current Income Tax Expense'!E20</f>
        <v>U</v>
      </c>
      <c r="F7" s="283">
        <f>ROUND(-'Current Income Tax Expense'!F20*0.245866,0)</f>
        <v>-43134942</v>
      </c>
      <c r="G7" s="283">
        <f>ROUND(-'Current Income Tax Expense'!G20*0.245866,0)</f>
        <v>0</v>
      </c>
      <c r="H7" s="283">
        <f>ROUND(-'Current Income Tax Expense'!H20*0.245866,0)</f>
        <v>-43134942</v>
      </c>
      <c r="I7" s="283">
        <f>-ROUND('Current Income Tax Expense'!I20*0.245866,0)</f>
        <v>-9298566</v>
      </c>
      <c r="J7" s="283">
        <f t="shared" si="0"/>
        <v>-52433508</v>
      </c>
      <c r="K7" s="258" t="str">
        <f>'Current Income Tax Expense'!K20</f>
        <v>SNP</v>
      </c>
      <c r="L7" s="290">
        <f>SUMIF('Allocation Factors'!$B$3:$B$88,'Deferred Income Tax Expense'!K7,'Allocation Factors'!$P$3:$P$88)</f>
        <v>6.8841450639549967E-2</v>
      </c>
      <c r="M7" s="283">
        <f t="shared" si="1"/>
        <v>-2969472</v>
      </c>
      <c r="N7" s="283">
        <f t="shared" si="4"/>
        <v>-640127</v>
      </c>
      <c r="O7" s="283">
        <f t="shared" si="5"/>
        <v>-3609599</v>
      </c>
    </row>
    <row r="8" spans="1:15">
      <c r="A8" s="80" t="str">
        <f>'Current Income Tax Expense'!A21</f>
        <v>Property Taxes - Lien Date</v>
      </c>
      <c r="B8" s="258">
        <f>'Current Income Tax Expense'!B21</f>
        <v>287708</v>
      </c>
      <c r="C8" s="289">
        <f>'Current Income Tax Expense'!C21</f>
        <v>210.2</v>
      </c>
      <c r="D8" s="258" t="str">
        <f>'Current Income Tax Expense'!D21</f>
        <v>- - - - -</v>
      </c>
      <c r="E8" s="258" t="str">
        <f>'Current Income Tax Expense'!E21</f>
        <v>U</v>
      </c>
      <c r="F8" s="283">
        <f>ROUND(-'Current Income Tax Expense'!F21*0.245866,0)</f>
        <v>564828</v>
      </c>
      <c r="G8" s="283">
        <f>ROUND(-'Current Income Tax Expense'!G21*0.245866,0)</f>
        <v>0</v>
      </c>
      <c r="H8" s="283">
        <f>ROUND(-'Current Income Tax Expense'!H21*0.245866,0)</f>
        <v>564828</v>
      </c>
      <c r="I8" s="283">
        <f>-ROUND('Current Income Tax Expense'!I21*0.245866,0)</f>
        <v>0</v>
      </c>
      <c r="J8" s="283">
        <f t="shared" si="0"/>
        <v>564828</v>
      </c>
      <c r="K8" s="258" t="str">
        <f>'Current Income Tax Expense'!K21</f>
        <v>GPS</v>
      </c>
      <c r="L8" s="290">
        <f>SUMIF('Allocation Factors'!$B$3:$B$88,'Deferred Income Tax Expense'!K8,'Allocation Factors'!$P$3:$P$88)</f>
        <v>7.0845810240555071E-2</v>
      </c>
      <c r="M8" s="283">
        <f t="shared" si="1"/>
        <v>40016</v>
      </c>
      <c r="N8" s="283">
        <f t="shared" si="4"/>
        <v>0</v>
      </c>
      <c r="O8" s="283">
        <f t="shared" si="5"/>
        <v>40016</v>
      </c>
    </row>
    <row r="9" spans="1:15">
      <c r="A9" s="80" t="str">
        <f>'Current Income Tax Expense'!A22</f>
        <v>Bad Debt Allowances</v>
      </c>
      <c r="B9" s="258">
        <f>'Current Income Tax Expense'!B22</f>
        <v>287340</v>
      </c>
      <c r="C9" s="289">
        <f>'Current Income Tax Expense'!C22</f>
        <v>220.1</v>
      </c>
      <c r="D9" s="258" t="str">
        <f>'Current Income Tax Expense'!D22</f>
        <v>- - - - -</v>
      </c>
      <c r="E9" s="258" t="str">
        <f>'Current Income Tax Expense'!E22</f>
        <v>U</v>
      </c>
      <c r="F9" s="283">
        <f>ROUND(-'Current Income Tax Expense'!F22*0.245866,0)</f>
        <v>-231600</v>
      </c>
      <c r="G9" s="283">
        <f>ROUND(-'Current Income Tax Expense'!G22*0.245866,0)</f>
        <v>0</v>
      </c>
      <c r="H9" s="283">
        <f>ROUND(-'Current Income Tax Expense'!H22*0.245866,0)</f>
        <v>-231600</v>
      </c>
      <c r="I9" s="283">
        <f>-ROUND('Current Income Tax Expense'!I22*0.245866,0)</f>
        <v>0</v>
      </c>
      <c r="J9" s="283">
        <f t="shared" si="0"/>
        <v>-231600</v>
      </c>
      <c r="K9" s="258" t="str">
        <f>'Current Income Tax Expense'!K22</f>
        <v>BADDEBT</v>
      </c>
      <c r="L9" s="290">
        <f>SUMIF('Allocation Factors'!$B$3:$B$88,'Deferred Income Tax Expense'!K9,'Allocation Factors'!$P$3:$P$88)</f>
        <v>0.13627237107686591</v>
      </c>
      <c r="M9" s="283">
        <f t="shared" si="1"/>
        <v>-31561</v>
      </c>
      <c r="N9" s="283">
        <f t="shared" si="4"/>
        <v>0</v>
      </c>
      <c r="O9" s="283">
        <f t="shared" si="5"/>
        <v>-31561</v>
      </c>
    </row>
    <row r="10" spans="1:15">
      <c r="A10" s="80" t="str">
        <f>'Current Income Tax Expense'!A23</f>
        <v>Reg Asset - FAS 158 Pension Liability</v>
      </c>
      <c r="B10" s="258">
        <f>'Current Income Tax Expense'!B23</f>
        <v>287738</v>
      </c>
      <c r="C10" s="289">
        <f>'Current Income Tax Expense'!C23</f>
        <v>320.27</v>
      </c>
      <c r="D10" s="258" t="str">
        <f>'Current Income Tax Expense'!D23</f>
        <v>- - - - -</v>
      </c>
      <c r="E10" s="253" t="str">
        <f>'Current Income Tax Expense'!E23</f>
        <v>U</v>
      </c>
      <c r="F10" s="283">
        <f>ROUND(-'Current Income Tax Expense'!F23*0.245866,0)</f>
        <v>-7761751</v>
      </c>
      <c r="G10" s="283">
        <f>ROUND(-'Current Income Tax Expense'!G23*0.245866,0)</f>
        <v>0</v>
      </c>
      <c r="H10" s="283">
        <f>ROUND(-'Current Income Tax Expense'!H23*0.245866,0)</f>
        <v>-7761751</v>
      </c>
      <c r="I10" s="283">
        <f>-ROUND('Current Income Tax Expense'!I23*0.245866,0)</f>
        <v>0</v>
      </c>
      <c r="J10" s="283">
        <f t="shared" si="0"/>
        <v>-7761751</v>
      </c>
      <c r="K10" s="258" t="str">
        <f>'Current Income Tax Expense'!K23</f>
        <v>NREG</v>
      </c>
      <c r="L10" s="290">
        <f>SUMIF('Allocation Factors'!$B$3:$B$88,'Deferred Income Tax Expense'!K10,'Allocation Factors'!$P$3:$P$88)</f>
        <v>0</v>
      </c>
      <c r="M10" s="283">
        <f t="shared" si="1"/>
        <v>0</v>
      </c>
      <c r="N10" s="283">
        <f t="shared" si="4"/>
        <v>0</v>
      </c>
      <c r="O10" s="283">
        <f t="shared" si="5"/>
        <v>0</v>
      </c>
    </row>
    <row r="11" spans="1:15">
      <c r="A11" s="80" t="str">
        <f>'Current Income Tax Expense'!A24</f>
        <v>Reg Asset - FAS 158 Post Retirement Liability</v>
      </c>
      <c r="B11" s="258">
        <f>'Current Income Tax Expense'!B24</f>
        <v>287739</v>
      </c>
      <c r="C11" s="289">
        <f>'Current Income Tax Expense'!C24</f>
        <v>320.27999999999997</v>
      </c>
      <c r="D11" s="258" t="str">
        <f>'Current Income Tax Expense'!D24</f>
        <v>- - - - -</v>
      </c>
      <c r="E11" s="258" t="str">
        <f>'Current Income Tax Expense'!E24</f>
        <v>U</v>
      </c>
      <c r="F11" s="283">
        <f>ROUND(-'Current Income Tax Expense'!F24*0.245866,0)</f>
        <v>3826997</v>
      </c>
      <c r="G11" s="283">
        <f>ROUND(-'Current Income Tax Expense'!G24*0.245866,0)</f>
        <v>0</v>
      </c>
      <c r="H11" s="283">
        <f>ROUND(-'Current Income Tax Expense'!H24*0.245866,0)</f>
        <v>3826997</v>
      </c>
      <c r="I11" s="283">
        <f>-ROUND('Current Income Tax Expense'!I24*0.245866,0)</f>
        <v>0</v>
      </c>
      <c r="J11" s="283">
        <f t="shared" si="0"/>
        <v>3826997</v>
      </c>
      <c r="K11" s="258" t="str">
        <f>'Current Income Tax Expense'!K24</f>
        <v>NREG</v>
      </c>
      <c r="L11" s="290">
        <f>SUMIF('Allocation Factors'!$B$3:$B$88,'Deferred Income Tax Expense'!K11,'Allocation Factors'!$P$3:$P$88)</f>
        <v>0</v>
      </c>
      <c r="M11" s="283">
        <f t="shared" si="1"/>
        <v>0</v>
      </c>
      <c r="N11" s="283">
        <f t="shared" si="4"/>
        <v>0</v>
      </c>
      <c r="O11" s="283">
        <f t="shared" si="5"/>
        <v>0</v>
      </c>
    </row>
    <row r="12" spans="1:15">
      <c r="A12" s="80" t="str">
        <f>'Current Income Tax Expense'!A25</f>
        <v>Reg Asset - Utah STEP Pilot Program Balance Account</v>
      </c>
      <c r="B12" s="258">
        <f>'Current Income Tax Expense'!B25</f>
        <v>287939</v>
      </c>
      <c r="C12" s="289">
        <f>'Current Income Tax Expense'!C25</f>
        <v>415.11500000000001</v>
      </c>
      <c r="D12" s="258" t="str">
        <f>'Current Income Tax Expense'!D25</f>
        <v>- - - - -</v>
      </c>
      <c r="E12" s="258" t="str">
        <f>'Current Income Tax Expense'!E25</f>
        <v>U</v>
      </c>
      <c r="F12" s="283">
        <f>ROUND(-'Current Income Tax Expense'!F25*0.245866,0)</f>
        <v>1627526</v>
      </c>
      <c r="G12" s="283">
        <f>ROUND(-'Current Income Tax Expense'!G25*0.245866,0)</f>
        <v>0</v>
      </c>
      <c r="H12" s="283">
        <f>ROUND(-'Current Income Tax Expense'!H25*0.245866,0)</f>
        <v>1627526</v>
      </c>
      <c r="I12" s="283">
        <f>-ROUND('Current Income Tax Expense'!I25*0.245866,0)</f>
        <v>0</v>
      </c>
      <c r="J12" s="283">
        <f t="shared" si="0"/>
        <v>1627526</v>
      </c>
      <c r="K12" s="258" t="str">
        <f>'Current Income Tax Expense'!K25</f>
        <v>OTHER</v>
      </c>
      <c r="L12" s="290">
        <f>SUMIF('Allocation Factors'!$B$3:$B$88,'Deferred Income Tax Expense'!K12,'Allocation Factors'!$P$3:$P$88)</f>
        <v>0</v>
      </c>
      <c r="M12" s="283">
        <f t="shared" si="1"/>
        <v>0</v>
      </c>
      <c r="N12" s="283">
        <f t="shared" si="4"/>
        <v>0</v>
      </c>
      <c r="O12" s="283">
        <f t="shared" si="5"/>
        <v>0</v>
      </c>
    </row>
    <row r="13" spans="1:15">
      <c r="A13" s="80" t="str">
        <f>'Current Income Tax Expense'!A26</f>
        <v>Reg Asset - Low Carbon Energy Standards - WY</v>
      </c>
      <c r="B13" s="258">
        <f>'Current Income Tax Expense'!B26</f>
        <v>286935</v>
      </c>
      <c r="C13" s="289">
        <f>'Current Income Tax Expense'!C26</f>
        <v>415.25099999999998</v>
      </c>
      <c r="D13" s="258" t="str">
        <f>'Current Income Tax Expense'!D26</f>
        <v>- - - - -</v>
      </c>
      <c r="E13" s="258" t="str">
        <f>'Current Income Tax Expense'!E26</f>
        <v>U</v>
      </c>
      <c r="F13" s="283">
        <f>ROUND(-'Current Income Tax Expense'!F26*0.245866,0)</f>
        <v>80577</v>
      </c>
      <c r="G13" s="283">
        <f>ROUND(-'Current Income Tax Expense'!G26*0.245866,0)</f>
        <v>0</v>
      </c>
      <c r="H13" s="283">
        <f>ROUND(-'Current Income Tax Expense'!H26*0.245866,0)</f>
        <v>80577</v>
      </c>
      <c r="I13" s="283">
        <f>-ROUND('Current Income Tax Expense'!I26*0.245866,0)</f>
        <v>0</v>
      </c>
      <c r="J13" s="283">
        <f t="shared" ref="J13" si="6">SUM(H13:I13)</f>
        <v>80577</v>
      </c>
      <c r="K13" s="258" t="str">
        <f>'Current Income Tax Expense'!K26</f>
        <v>OTHER</v>
      </c>
      <c r="L13" s="290">
        <f>SUMIF('Allocation Factors'!$B$3:$B$88,'Deferred Income Tax Expense'!K13,'Allocation Factors'!$P$3:$P$88)</f>
        <v>0</v>
      </c>
      <c r="M13" s="283">
        <f t="shared" ref="M13" si="7">ROUND(H13*L13,0)</f>
        <v>0</v>
      </c>
      <c r="N13" s="283">
        <f t="shared" ref="N13" si="8">ROUND(SUM(I13:I13)*L13,0)</f>
        <v>0</v>
      </c>
      <c r="O13" s="283">
        <f t="shared" ref="O13" si="9">SUM(M13:N13)</f>
        <v>0</v>
      </c>
    </row>
    <row r="14" spans="1:15">
      <c r="A14" s="80" t="str">
        <f>'Current Income Tax Expense'!A27</f>
        <v>Reg Asset - UT Wildland Fire Protection</v>
      </c>
      <c r="B14" s="258">
        <f>'Current Income Tax Expense'!B27</f>
        <v>286894</v>
      </c>
      <c r="C14" s="289">
        <f>'Current Income Tax Expense'!C27</f>
        <v>415.26100000000002</v>
      </c>
      <c r="D14" s="258" t="str">
        <f>'Current Income Tax Expense'!D27</f>
        <v>- - - - -</v>
      </c>
      <c r="E14" s="258" t="str">
        <f>'Current Income Tax Expense'!E27</f>
        <v>U</v>
      </c>
      <c r="F14" s="283">
        <f>ROUND(-'Current Income Tax Expense'!F27*0.245866,0)</f>
        <v>-332483</v>
      </c>
      <c r="G14" s="283">
        <f>ROUND(-'Current Income Tax Expense'!G27*0.245866,0)</f>
        <v>0</v>
      </c>
      <c r="H14" s="283">
        <f>ROUND(-'Current Income Tax Expense'!H27*0.245866,0)</f>
        <v>-332483</v>
      </c>
      <c r="I14" s="283">
        <f>-ROUND('Current Income Tax Expense'!I27*0.245866,0)</f>
        <v>0</v>
      </c>
      <c r="J14" s="283">
        <f t="shared" ref="J14" si="10">SUM(H14:I14)</f>
        <v>-332483</v>
      </c>
      <c r="K14" s="258" t="str">
        <f>'Current Income Tax Expense'!K27</f>
        <v>OTHER</v>
      </c>
      <c r="L14" s="290">
        <f>SUMIF('Allocation Factors'!$B$3:$B$88,'Deferred Income Tax Expense'!K14,'Allocation Factors'!$P$3:$P$88)</f>
        <v>0</v>
      </c>
      <c r="M14" s="283">
        <f t="shared" ref="M14" si="11">ROUND(H14*L14,0)</f>
        <v>0</v>
      </c>
      <c r="N14" s="283">
        <f t="shared" si="4"/>
        <v>0</v>
      </c>
      <c r="O14" s="283">
        <f t="shared" si="5"/>
        <v>0</v>
      </c>
    </row>
    <row r="15" spans="1:15">
      <c r="A15" s="80" t="str">
        <f>'Current Income Tax Expense'!A28</f>
        <v>Reg Asset - Wildfire Mitigation Account - OR</v>
      </c>
      <c r="B15" s="258">
        <f>'Current Income Tax Expense'!B28</f>
        <v>286895</v>
      </c>
      <c r="C15" s="289">
        <f>'Current Income Tax Expense'!C28</f>
        <v>415.262</v>
      </c>
      <c r="D15" s="258" t="str">
        <f>'Current Income Tax Expense'!D28</f>
        <v>- - - - -</v>
      </c>
      <c r="E15" s="258" t="str">
        <f>'Current Income Tax Expense'!E28</f>
        <v>U</v>
      </c>
      <c r="F15" s="283">
        <f>ROUND(-'Current Income Tax Expense'!F28*0.245866,0)</f>
        <v>2666318</v>
      </c>
      <c r="G15" s="283">
        <f>ROUND(-'Current Income Tax Expense'!G28*0.245866,0)</f>
        <v>0</v>
      </c>
      <c r="H15" s="283">
        <f>ROUND(-'Current Income Tax Expense'!H28*0.245866,0)</f>
        <v>2666318</v>
      </c>
      <c r="I15" s="283">
        <f>-ROUND('Current Income Tax Expense'!I28*0.245866,0)</f>
        <v>0</v>
      </c>
      <c r="J15" s="283">
        <f t="shared" ref="J15:J16" si="12">SUM(H15:I15)</f>
        <v>2666318</v>
      </c>
      <c r="K15" s="258" t="str">
        <f>'Current Income Tax Expense'!K28</f>
        <v>OTHER</v>
      </c>
      <c r="L15" s="290">
        <f>SUMIF('Allocation Factors'!$B$3:$B$88,'Deferred Income Tax Expense'!K15,'Allocation Factors'!$P$3:$P$88)</f>
        <v>0</v>
      </c>
      <c r="M15" s="283">
        <f t="shared" ref="M15:M16" si="13">ROUND(H15*L15,0)</f>
        <v>0</v>
      </c>
      <c r="N15" s="283">
        <f t="shared" ref="N15:N16" si="14">ROUND(SUM(I15:I15)*L15,0)</f>
        <v>0</v>
      </c>
      <c r="O15" s="283">
        <f t="shared" ref="O15:O16" si="15">SUM(M15:N15)</f>
        <v>0</v>
      </c>
    </row>
    <row r="16" spans="1:15">
      <c r="A16" s="80" t="str">
        <f>'Current Income Tax Expense'!A29</f>
        <v>Reg Asset - Electric Vehicle Charging Infrastructure - UT</v>
      </c>
      <c r="B16" s="258">
        <f>'Current Income Tax Expense'!B29</f>
        <v>286937</v>
      </c>
      <c r="C16" s="289">
        <f>'Current Income Tax Expense'!C29</f>
        <v>415.27</v>
      </c>
      <c r="D16" s="258" t="str">
        <f>'Current Income Tax Expense'!D29</f>
        <v>- - - - -</v>
      </c>
      <c r="E16" s="258" t="str">
        <f>'Current Income Tax Expense'!E29</f>
        <v>U</v>
      </c>
      <c r="F16" s="283">
        <f>ROUND(-'Current Income Tax Expense'!F29*0.245866,0)</f>
        <v>-522532</v>
      </c>
      <c r="G16" s="283">
        <f>ROUND(-'Current Income Tax Expense'!G29*0.245866,0)</f>
        <v>0</v>
      </c>
      <c r="H16" s="283">
        <f>ROUND(-'Current Income Tax Expense'!H29*0.245866,0)</f>
        <v>-522532</v>
      </c>
      <c r="I16" s="283">
        <f>-ROUND('Current Income Tax Expense'!I29*0.245866,0)</f>
        <v>0</v>
      </c>
      <c r="J16" s="283">
        <f t="shared" si="12"/>
        <v>-522532</v>
      </c>
      <c r="K16" s="258" t="str">
        <f>'Current Income Tax Expense'!K29</f>
        <v>OTHER</v>
      </c>
      <c r="L16" s="290">
        <f>SUMIF('Allocation Factors'!$B$3:$B$88,'Deferred Income Tax Expense'!K16,'Allocation Factors'!$P$3:$P$88)</f>
        <v>0</v>
      </c>
      <c r="M16" s="283">
        <f t="shared" si="13"/>
        <v>0</v>
      </c>
      <c r="N16" s="283">
        <f t="shared" si="14"/>
        <v>0</v>
      </c>
      <c r="O16" s="283">
        <f t="shared" si="15"/>
        <v>0</v>
      </c>
    </row>
    <row r="17" spans="1:15">
      <c r="A17" s="80" t="str">
        <f>'Current Income Tax Expense'!A30</f>
        <v>Contra Reg Asset - Deer Creek Abandonment</v>
      </c>
      <c r="B17" s="258">
        <f>'Current Income Tax Expense'!B30</f>
        <v>287849</v>
      </c>
      <c r="C17" s="289">
        <f>'Current Income Tax Expense'!C30</f>
        <v>415.42399999999998</v>
      </c>
      <c r="D17" s="258" t="str">
        <f>'Current Income Tax Expense'!D30</f>
        <v>- - - - -</v>
      </c>
      <c r="E17" s="258" t="str">
        <f>'Current Income Tax Expense'!E30</f>
        <v>U</v>
      </c>
      <c r="F17" s="283">
        <f>ROUND(-'Current Income Tax Expense'!F30*0.245866,0)</f>
        <v>17873057</v>
      </c>
      <c r="G17" s="283">
        <f>ROUND(-'Current Income Tax Expense'!G30*0.245866,0)</f>
        <v>0</v>
      </c>
      <c r="H17" s="283">
        <f>ROUND(-'Current Income Tax Expense'!H30*0.245866,0)</f>
        <v>17873057</v>
      </c>
      <c r="I17" s="283">
        <f>-ROUND('Current Income Tax Expense'!I30*0.245866,0)</f>
        <v>0</v>
      </c>
      <c r="J17" s="283">
        <f t="shared" si="0"/>
        <v>17873057</v>
      </c>
      <c r="K17" s="258" t="str">
        <f>'Current Income Tax Expense'!K30</f>
        <v>CAEE</v>
      </c>
      <c r="L17" s="290">
        <f>SUMIF('Allocation Factors'!$B$3:$B$88,'Deferred Income Tax Expense'!K17,'Allocation Factors'!$P$3:$P$88)</f>
        <v>0</v>
      </c>
      <c r="M17" s="283">
        <f t="shared" si="1"/>
        <v>0</v>
      </c>
      <c r="N17" s="283">
        <f t="shared" si="4"/>
        <v>0</v>
      </c>
      <c r="O17" s="283">
        <f t="shared" si="5"/>
        <v>0</v>
      </c>
    </row>
    <row r="18" spans="1:15">
      <c r="A18" s="80" t="str">
        <f>'Current Income Tax Expense'!A31</f>
        <v>Reg Asset - 2020 GRC - Meters Replaced by AMI - OR</v>
      </c>
      <c r="B18" s="258">
        <f>'Current Income Tax Expense'!B31</f>
        <v>286930</v>
      </c>
      <c r="C18" s="289">
        <f>'Current Income Tax Expense'!C31</f>
        <v>415.42599999999999</v>
      </c>
      <c r="D18" s="258" t="str">
        <f>'Current Income Tax Expense'!D31</f>
        <v>- - - - -</v>
      </c>
      <c r="E18" s="258" t="str">
        <f>'Current Income Tax Expense'!E31</f>
        <v>U</v>
      </c>
      <c r="F18" s="283">
        <f>ROUND(-'Current Income Tax Expense'!F31*0.245866,0)</f>
        <v>-790163</v>
      </c>
      <c r="G18" s="283">
        <f>ROUND(-'Current Income Tax Expense'!G31*0.245866,0)</f>
        <v>0</v>
      </c>
      <c r="H18" s="283">
        <f>ROUND(-'Current Income Tax Expense'!H31*0.245866,0)</f>
        <v>-790163</v>
      </c>
      <c r="I18" s="283">
        <f>-ROUND('Current Income Tax Expense'!I31*0.245866,0)</f>
        <v>0</v>
      </c>
      <c r="J18" s="283">
        <f t="shared" ref="J18" si="16">SUM(H18:I18)</f>
        <v>-790163</v>
      </c>
      <c r="K18" s="258" t="str">
        <f>'Current Income Tax Expense'!K31</f>
        <v>OTHER</v>
      </c>
      <c r="L18" s="290">
        <f>SUMIF('Allocation Factors'!$B$3:$B$88,'Deferred Income Tax Expense'!K18,'Allocation Factors'!$P$3:$P$88)</f>
        <v>0</v>
      </c>
      <c r="M18" s="283">
        <f t="shared" ref="M18" si="17">ROUND(H18*L18,0)</f>
        <v>0</v>
      </c>
      <c r="N18" s="283">
        <f t="shared" si="4"/>
        <v>0</v>
      </c>
      <c r="O18" s="283">
        <f t="shared" si="5"/>
        <v>0</v>
      </c>
    </row>
    <row r="19" spans="1:15">
      <c r="A19" s="80" t="str">
        <f>'Current Income Tax Expense'!A32</f>
        <v>Reg Asset - CA Transportation Electrification Pilot</v>
      </c>
      <c r="B19" s="258">
        <f>'Current Income Tax Expense'!B32</f>
        <v>286911</v>
      </c>
      <c r="C19" s="289">
        <f>'Current Income Tax Expense'!C32</f>
        <v>415.43</v>
      </c>
      <c r="D19" s="258" t="str">
        <f>'Current Income Tax Expense'!D32</f>
        <v>- - - - -</v>
      </c>
      <c r="E19" s="258" t="str">
        <f>'Current Income Tax Expense'!E32</f>
        <v>U</v>
      </c>
      <c r="F19" s="283">
        <f>ROUND(-'Current Income Tax Expense'!F32*0.245866,0)</f>
        <v>906</v>
      </c>
      <c r="G19" s="283">
        <f>ROUND(-'Current Income Tax Expense'!G32*0.245866,0)</f>
        <v>0</v>
      </c>
      <c r="H19" s="283">
        <f>ROUND(-'Current Income Tax Expense'!H32*0.245866,0)</f>
        <v>906</v>
      </c>
      <c r="I19" s="283">
        <f>-ROUND('Current Income Tax Expense'!I32*0.245866,0)</f>
        <v>0</v>
      </c>
      <c r="J19" s="283">
        <f t="shared" si="0"/>
        <v>906</v>
      </c>
      <c r="K19" s="258" t="str">
        <f>'Current Income Tax Expense'!K32</f>
        <v>OTHER</v>
      </c>
      <c r="L19" s="290">
        <f>SUMIF('Allocation Factors'!$B$3:$B$88,'Deferred Income Tax Expense'!K19,'Allocation Factors'!$P$3:$P$88)</f>
        <v>0</v>
      </c>
      <c r="M19" s="283">
        <f t="shared" si="1"/>
        <v>0</v>
      </c>
      <c r="N19" s="283">
        <f t="shared" si="4"/>
        <v>0</v>
      </c>
      <c r="O19" s="283">
        <f t="shared" si="5"/>
        <v>0</v>
      </c>
    </row>
    <row r="20" spans="1:15">
      <c r="A20" s="80" t="str">
        <f>'Current Income Tax Expense'!A33</f>
        <v>Reg Asset - Lake Side Settlement - WY</v>
      </c>
      <c r="B20" s="258">
        <f>'Current Income Tax Expense'!B33</f>
        <v>287571</v>
      </c>
      <c r="C20" s="289">
        <f>'Current Income Tax Expense'!C33</f>
        <v>415.702</v>
      </c>
      <c r="D20" s="258" t="str">
        <f>'Current Income Tax Expense'!D33</f>
        <v>- - - - -</v>
      </c>
      <c r="E20" s="258" t="str">
        <f>'Current Income Tax Expense'!E33</f>
        <v>U</v>
      </c>
      <c r="F20" s="283">
        <f>ROUND(-'Current Income Tax Expense'!F33*0.245866,0)</f>
        <v>-6720</v>
      </c>
      <c r="G20" s="283">
        <f>ROUND(-'Current Income Tax Expense'!G33*0.245866,0)</f>
        <v>0</v>
      </c>
      <c r="H20" s="283">
        <f>ROUND(-'Current Income Tax Expense'!H33*0.245866,0)</f>
        <v>-6720</v>
      </c>
      <c r="I20" s="283">
        <f>-ROUND('Current Income Tax Expense'!I33*0.245866,0)</f>
        <v>0</v>
      </c>
      <c r="J20" s="283">
        <f t="shared" si="0"/>
        <v>-6720</v>
      </c>
      <c r="K20" s="258" t="str">
        <f>'Current Income Tax Expense'!K33</f>
        <v>WYP</v>
      </c>
      <c r="L20" s="290">
        <f>SUMIF('Allocation Factors'!$B$3:$B$88,'Deferred Income Tax Expense'!K20,'Allocation Factors'!$P$3:$P$88)</f>
        <v>0</v>
      </c>
      <c r="M20" s="283">
        <f t="shared" si="1"/>
        <v>0</v>
      </c>
      <c r="N20" s="283">
        <f t="shared" si="4"/>
        <v>0</v>
      </c>
      <c r="O20" s="283">
        <f t="shared" si="5"/>
        <v>0</v>
      </c>
    </row>
    <row r="21" spans="1:15">
      <c r="A21" s="80" t="str">
        <f>'Current Income Tax Expense'!A34</f>
        <v>Reg Asset - Goodnoe Hills Settlement - WY</v>
      </c>
      <c r="B21" s="258">
        <f>'Current Income Tax Expense'!B34</f>
        <v>287597</v>
      </c>
      <c r="C21" s="289">
        <f>'Current Income Tax Expense'!C34</f>
        <v>415.70299999999997</v>
      </c>
      <c r="D21" s="258" t="str">
        <f>'Current Income Tax Expense'!D34</f>
        <v>- - - - -</v>
      </c>
      <c r="E21" s="258" t="str">
        <f>'Current Income Tax Expense'!E34</f>
        <v>U</v>
      </c>
      <c r="F21" s="283">
        <f>ROUND(-'Current Income Tax Expense'!F34*0.245866,0)</f>
        <v>-5225</v>
      </c>
      <c r="G21" s="283">
        <f>ROUND(-'Current Income Tax Expense'!G34*0.245866,0)</f>
        <v>0</v>
      </c>
      <c r="H21" s="283">
        <f>ROUND(-'Current Income Tax Expense'!H34*0.245866,0)</f>
        <v>-5225</v>
      </c>
      <c r="I21" s="283">
        <f>-ROUND('Current Income Tax Expense'!I34*0.245866,0)</f>
        <v>0</v>
      </c>
      <c r="J21" s="283">
        <f t="shared" si="0"/>
        <v>-5225</v>
      </c>
      <c r="K21" s="258" t="str">
        <f>'Current Income Tax Expense'!K34</f>
        <v>WYP</v>
      </c>
      <c r="L21" s="290">
        <f>SUMIF('Allocation Factors'!$B$3:$B$88,'Deferred Income Tax Expense'!K21,'Allocation Factors'!$P$3:$P$88)</f>
        <v>0</v>
      </c>
      <c r="M21" s="283">
        <f t="shared" si="1"/>
        <v>0</v>
      </c>
      <c r="N21" s="283">
        <f t="shared" si="4"/>
        <v>0</v>
      </c>
      <c r="O21" s="283">
        <f t="shared" si="5"/>
        <v>0</v>
      </c>
    </row>
    <row r="22" spans="1:15">
      <c r="A22" s="80" t="str">
        <f>'Current Income Tax Expense'!A35</f>
        <v>Reg Asset - Cholla U4 - O&amp;M Depreciation Savings - ID</v>
      </c>
      <c r="B22" s="258">
        <f>'Current Income Tax Expense'!B35</f>
        <v>286932</v>
      </c>
      <c r="C22" s="289">
        <f>'Current Income Tax Expense'!C35</f>
        <v>415.72300000000001</v>
      </c>
      <c r="D22" s="258" t="str">
        <f>'Current Income Tax Expense'!D35</f>
        <v>- - - - -</v>
      </c>
      <c r="E22" s="258" t="str">
        <f>'Current Income Tax Expense'!E35</f>
        <v>U</v>
      </c>
      <c r="F22" s="283">
        <f>ROUND(-'Current Income Tax Expense'!F35*0.245866,0)</f>
        <v>198139</v>
      </c>
      <c r="G22" s="283">
        <f>ROUND(-'Current Income Tax Expense'!G35*0.245866,0)</f>
        <v>0</v>
      </c>
      <c r="H22" s="283">
        <f>ROUND(-'Current Income Tax Expense'!H35*0.245866,0)</f>
        <v>198139</v>
      </c>
      <c r="I22" s="283">
        <f>-ROUND('Current Income Tax Expense'!I35*0.245866,0)</f>
        <v>0</v>
      </c>
      <c r="J22" s="283">
        <f t="shared" ref="J22:J59" si="18">SUM(H22:I22)</f>
        <v>198139</v>
      </c>
      <c r="K22" s="258" t="str">
        <f>'Current Income Tax Expense'!K35</f>
        <v>IDU</v>
      </c>
      <c r="L22" s="290">
        <f>SUMIF('Allocation Factors'!$B$3:$B$88,'Deferred Income Tax Expense'!K22,'Allocation Factors'!$P$3:$P$88)</f>
        <v>0</v>
      </c>
      <c r="M22" s="283">
        <f t="shared" ref="M22:M59" si="19">ROUND(H22*L22,0)</f>
        <v>0</v>
      </c>
      <c r="N22" s="283">
        <f t="shared" si="4"/>
        <v>0</v>
      </c>
      <c r="O22" s="283">
        <f t="shared" si="5"/>
        <v>0</v>
      </c>
    </row>
    <row r="23" spans="1:15">
      <c r="A23" s="80" t="str">
        <f>'Current Income Tax Expense'!A36</f>
        <v>Contra Reg Asset - Cholla U4 Closure - OR</v>
      </c>
      <c r="B23" s="258">
        <f>'Current Income Tax Expense'!B36</f>
        <v>286925</v>
      </c>
      <c r="C23" s="289">
        <f>'Current Income Tax Expense'!C36</f>
        <v>415.72800000000001</v>
      </c>
      <c r="D23" s="258" t="str">
        <f>'Current Income Tax Expense'!D36</f>
        <v>- - - - -</v>
      </c>
      <c r="E23" s="258" t="str">
        <f>'Current Income Tax Expense'!E36</f>
        <v>U</v>
      </c>
      <c r="F23" s="283">
        <f>ROUND(-'Current Income Tax Expense'!F36*0.245866,0)</f>
        <v>128310</v>
      </c>
      <c r="G23" s="283">
        <f>ROUND(-'Current Income Tax Expense'!G36*0.245866,0)</f>
        <v>0</v>
      </c>
      <c r="H23" s="283">
        <f>ROUND(-'Current Income Tax Expense'!H36*0.245866,0)</f>
        <v>128310</v>
      </c>
      <c r="I23" s="283">
        <f>-ROUND('Current Income Tax Expense'!I36*0.245866,0)</f>
        <v>0</v>
      </c>
      <c r="J23" s="283">
        <f t="shared" si="18"/>
        <v>128310</v>
      </c>
      <c r="K23" s="258" t="str">
        <f>'Current Income Tax Expense'!K36</f>
        <v>OR</v>
      </c>
      <c r="L23" s="290">
        <f>SUMIF('Allocation Factors'!$B$3:$B$88,'Deferred Income Tax Expense'!K23,'Allocation Factors'!$P$3:$P$88)</f>
        <v>0</v>
      </c>
      <c r="M23" s="283">
        <f t="shared" si="19"/>
        <v>0</v>
      </c>
      <c r="N23" s="283">
        <f t="shared" si="4"/>
        <v>0</v>
      </c>
      <c r="O23" s="283">
        <f t="shared" si="5"/>
        <v>0</v>
      </c>
    </row>
    <row r="24" spans="1:15">
      <c r="A24" s="80" t="str">
        <f>'Current Income Tax Expense'!A37</f>
        <v>Contra Reg Asset - Cholla U4 Closure - UT</v>
      </c>
      <c r="B24" s="258">
        <f>'Current Income Tax Expense'!B37</f>
        <v>286926</v>
      </c>
      <c r="C24" s="289">
        <f>'Current Income Tax Expense'!C37</f>
        <v>415.72899999999998</v>
      </c>
      <c r="D24" s="258" t="str">
        <f>'Current Income Tax Expense'!D37</f>
        <v>- - - - -</v>
      </c>
      <c r="E24" s="258" t="str">
        <f>'Current Income Tax Expense'!E37</f>
        <v>U</v>
      </c>
      <c r="F24" s="283">
        <f>ROUND(-'Current Income Tax Expense'!F37*0.245866,0)</f>
        <v>78175</v>
      </c>
      <c r="G24" s="283">
        <f>ROUND(-'Current Income Tax Expense'!G37*0.245866,0)</f>
        <v>0</v>
      </c>
      <c r="H24" s="283">
        <f>ROUND(-'Current Income Tax Expense'!H37*0.245866,0)</f>
        <v>78175</v>
      </c>
      <c r="I24" s="283">
        <f>-ROUND('Current Income Tax Expense'!I37*0.245866,0)</f>
        <v>0</v>
      </c>
      <c r="J24" s="283">
        <f t="shared" si="18"/>
        <v>78175</v>
      </c>
      <c r="K24" s="258" t="str">
        <f>'Current Income Tax Expense'!K37</f>
        <v>UT</v>
      </c>
      <c r="L24" s="290">
        <f>SUMIF('Allocation Factors'!$B$3:$B$88,'Deferred Income Tax Expense'!K24,'Allocation Factors'!$P$3:$P$88)</f>
        <v>0</v>
      </c>
      <c r="M24" s="283">
        <f t="shared" si="19"/>
        <v>0</v>
      </c>
      <c r="N24" s="283">
        <f t="shared" si="4"/>
        <v>0</v>
      </c>
      <c r="O24" s="283">
        <f t="shared" si="5"/>
        <v>0</v>
      </c>
    </row>
    <row r="25" spans="1:15">
      <c r="A25" s="80" t="str">
        <f>'Current Income Tax Expense'!A38</f>
        <v>Contra Reg Asset - Cholla U4 Closure - WY</v>
      </c>
      <c r="B25" s="258">
        <f>'Current Income Tax Expense'!B38</f>
        <v>286927</v>
      </c>
      <c r="C25" s="289">
        <f>'Current Income Tax Expense'!C38</f>
        <v>415.73</v>
      </c>
      <c r="D25" s="258" t="str">
        <f>'Current Income Tax Expense'!D38</f>
        <v>- - - - -</v>
      </c>
      <c r="E25" s="258" t="str">
        <f>'Current Income Tax Expense'!E38</f>
        <v>U</v>
      </c>
      <c r="F25" s="283">
        <f>ROUND(-'Current Income Tax Expense'!F38*0.245866,0)</f>
        <v>25986</v>
      </c>
      <c r="G25" s="283">
        <f>ROUND(-'Current Income Tax Expense'!G38*0.245866,0)</f>
        <v>0</v>
      </c>
      <c r="H25" s="283">
        <f>ROUND(-'Current Income Tax Expense'!H38*0.245866,0)</f>
        <v>25986</v>
      </c>
      <c r="I25" s="283">
        <f>-ROUND('Current Income Tax Expense'!I38*0.245866,0)</f>
        <v>0</v>
      </c>
      <c r="J25" s="283">
        <f t="shared" si="18"/>
        <v>25986</v>
      </c>
      <c r="K25" s="258" t="str">
        <f>'Current Income Tax Expense'!K38</f>
        <v>WYP</v>
      </c>
      <c r="L25" s="290">
        <f>SUMIF('Allocation Factors'!$B$3:$B$88,'Deferred Income Tax Expense'!K25,'Allocation Factors'!$P$3:$P$88)</f>
        <v>0</v>
      </c>
      <c r="M25" s="283">
        <f t="shared" si="19"/>
        <v>0</v>
      </c>
      <c r="N25" s="283">
        <f t="shared" si="4"/>
        <v>0</v>
      </c>
      <c r="O25" s="283">
        <f t="shared" si="5"/>
        <v>0</v>
      </c>
    </row>
    <row r="26" spans="1:15">
      <c r="A26" s="80" t="str">
        <f>'Current Income Tax Expense'!A39</f>
        <v>Reg Asset - Cholla Unrecovered Plant - CA</v>
      </c>
      <c r="B26" s="258">
        <f>'Current Income Tax Expense'!B39</f>
        <v>286896</v>
      </c>
      <c r="C26" s="289">
        <f>'Current Income Tax Expense'!C39</f>
        <v>415.73399999999998</v>
      </c>
      <c r="D26" s="258" t="str">
        <f>'Current Income Tax Expense'!D39</f>
        <v>- - - - -</v>
      </c>
      <c r="E26" s="258" t="str">
        <f>'Current Income Tax Expense'!E39</f>
        <v>U</v>
      </c>
      <c r="F26" s="283">
        <f>ROUND(-'Current Income Tax Expense'!F39*0.245866,0)</f>
        <v>-59298</v>
      </c>
      <c r="G26" s="283">
        <f>ROUND(-'Current Income Tax Expense'!G39*0.245866,0)</f>
        <v>0</v>
      </c>
      <c r="H26" s="283">
        <f>ROUND(-'Current Income Tax Expense'!H39*0.245866,0)</f>
        <v>-59298</v>
      </c>
      <c r="I26" s="283">
        <f>-ROUND('Current Income Tax Expense'!I39*0.245866,0)</f>
        <v>0</v>
      </c>
      <c r="J26" s="283">
        <f t="shared" si="18"/>
        <v>-59298</v>
      </c>
      <c r="K26" s="258" t="str">
        <f>'Current Income Tax Expense'!K39</f>
        <v>CA</v>
      </c>
      <c r="L26" s="290">
        <f>SUMIF('Allocation Factors'!$B$3:$B$88,'Deferred Income Tax Expense'!K26,'Allocation Factors'!$P$3:$P$88)</f>
        <v>0</v>
      </c>
      <c r="M26" s="283">
        <f t="shared" si="19"/>
        <v>0</v>
      </c>
      <c r="N26" s="283">
        <f t="shared" si="4"/>
        <v>0</v>
      </c>
      <c r="O26" s="283">
        <f t="shared" si="5"/>
        <v>0</v>
      </c>
    </row>
    <row r="27" spans="1:15">
      <c r="A27" s="80" t="str">
        <f>'Current Income Tax Expense'!A40</f>
        <v>Reg Asset - Cholla Unrecovered Plant - WY</v>
      </c>
      <c r="B27" s="258">
        <f>'Current Income Tax Expense'!B40</f>
        <v>286898</v>
      </c>
      <c r="C27" s="289">
        <f>'Current Income Tax Expense'!C40</f>
        <v>415.73599999999999</v>
      </c>
      <c r="D27" s="258" t="str">
        <f>'Current Income Tax Expense'!D40</f>
        <v>- - - - -</v>
      </c>
      <c r="E27" s="258" t="str">
        <f>'Current Income Tax Expense'!E40</f>
        <v>U</v>
      </c>
      <c r="F27" s="283">
        <f>ROUND(-'Current Income Tax Expense'!F40*0.245866,0)</f>
        <v>-936717</v>
      </c>
      <c r="G27" s="283">
        <f>ROUND(-'Current Income Tax Expense'!G40*0.245866,0)</f>
        <v>0</v>
      </c>
      <c r="H27" s="283">
        <f>ROUND(-'Current Income Tax Expense'!H40*0.245866,0)</f>
        <v>-936717</v>
      </c>
      <c r="I27" s="283">
        <f>-ROUND('Current Income Tax Expense'!I40*0.245866,0)</f>
        <v>0</v>
      </c>
      <c r="J27" s="283">
        <f t="shared" si="18"/>
        <v>-936717</v>
      </c>
      <c r="K27" s="258" t="str">
        <f>'Current Income Tax Expense'!K40</f>
        <v>WYP</v>
      </c>
      <c r="L27" s="290">
        <f>SUMIF('Allocation Factors'!$B$3:$B$88,'Deferred Income Tax Expense'!K27,'Allocation Factors'!$P$3:$P$88)</f>
        <v>0</v>
      </c>
      <c r="M27" s="283">
        <f t="shared" si="19"/>
        <v>0</v>
      </c>
      <c r="N27" s="283">
        <f t="shared" ref="N27:N59" si="20">ROUND(SUM(I27:I27)*L27,0)</f>
        <v>0</v>
      </c>
      <c r="O27" s="283">
        <f t="shared" ref="O27:O59" si="21">SUM(M27:N27)</f>
        <v>0</v>
      </c>
    </row>
    <row r="28" spans="1:15">
      <c r="A28" s="80" t="str">
        <f>'Current Income Tax Expense'!A41</f>
        <v>Reg Asset - Deferred OR Independent Evaluator Fees</v>
      </c>
      <c r="B28" s="258">
        <f>'Current Income Tax Expense'!B41</f>
        <v>287590</v>
      </c>
      <c r="C28" s="289">
        <f>'Current Income Tax Expense'!C41</f>
        <v>415.84</v>
      </c>
      <c r="D28" s="258" t="str">
        <f>'Current Income Tax Expense'!D41</f>
        <v>- - - - -</v>
      </c>
      <c r="E28" s="258" t="str">
        <f>'Current Income Tax Expense'!E41</f>
        <v>U</v>
      </c>
      <c r="F28" s="283">
        <f>ROUND(-'Current Income Tax Expense'!F41*0.245866,0)</f>
        <v>145</v>
      </c>
      <c r="G28" s="283">
        <f>ROUND(-'Current Income Tax Expense'!G41*0.245866,0)</f>
        <v>0</v>
      </c>
      <c r="H28" s="283">
        <f>ROUND(-'Current Income Tax Expense'!H41*0.245866,0)</f>
        <v>145</v>
      </c>
      <c r="I28" s="283">
        <f>-ROUND('Current Income Tax Expense'!I41*0.245866,0)</f>
        <v>0</v>
      </c>
      <c r="J28" s="283">
        <f t="shared" si="18"/>
        <v>145</v>
      </c>
      <c r="K28" s="258" t="str">
        <f>'Current Income Tax Expense'!K41</f>
        <v>OTHER</v>
      </c>
      <c r="L28" s="290">
        <f>SUMIF('Allocation Factors'!$B$3:$B$88,'Deferred Income Tax Expense'!K28,'Allocation Factors'!$P$3:$P$88)</f>
        <v>0</v>
      </c>
      <c r="M28" s="283">
        <f t="shared" si="19"/>
        <v>0</v>
      </c>
      <c r="N28" s="283">
        <f t="shared" si="20"/>
        <v>0</v>
      </c>
      <c r="O28" s="283">
        <f t="shared" si="21"/>
        <v>0</v>
      </c>
    </row>
    <row r="29" spans="1:15">
      <c r="A29" s="80" t="str">
        <f>'Current Income Tax Expense'!A42</f>
        <v>Reg Asset - Emergency Service Programs - Battery Storage - CA</v>
      </c>
      <c r="B29" s="258">
        <f>'Current Income Tax Expense'!B42</f>
        <v>286929</v>
      </c>
      <c r="C29" s="289">
        <f>'Current Income Tax Expense'!C42</f>
        <v>415.84100000000001</v>
      </c>
      <c r="D29" s="258" t="str">
        <f>'Current Income Tax Expense'!D42</f>
        <v>- - - - -</v>
      </c>
      <c r="E29" s="258" t="str">
        <f>'Current Income Tax Expense'!E42</f>
        <v>U</v>
      </c>
      <c r="F29" s="283">
        <f>ROUND(-'Current Income Tax Expense'!F42*0.245866,0)</f>
        <v>49847</v>
      </c>
      <c r="G29" s="283">
        <f>ROUND(-'Current Income Tax Expense'!G42*0.245866,0)</f>
        <v>0</v>
      </c>
      <c r="H29" s="283">
        <f>ROUND(-'Current Income Tax Expense'!H42*0.245866,0)</f>
        <v>49847</v>
      </c>
      <c r="I29" s="283">
        <f>-ROUND('Current Income Tax Expense'!I42*0.245866,0)</f>
        <v>0</v>
      </c>
      <c r="J29" s="283">
        <f t="shared" si="18"/>
        <v>49847</v>
      </c>
      <c r="K29" s="258" t="str">
        <f>'Current Income Tax Expense'!K42</f>
        <v>OTHER</v>
      </c>
      <c r="L29" s="290">
        <f>SUMIF('Allocation Factors'!$B$3:$B$88,'Deferred Income Tax Expense'!K29,'Allocation Factors'!$P$3:$P$88)</f>
        <v>0</v>
      </c>
      <c r="M29" s="283">
        <f t="shared" si="19"/>
        <v>0</v>
      </c>
      <c r="N29" s="283">
        <f t="shared" si="20"/>
        <v>0</v>
      </c>
      <c r="O29" s="283">
        <f t="shared" si="21"/>
        <v>0</v>
      </c>
    </row>
    <row r="30" spans="1:15">
      <c r="A30" s="80" t="str">
        <f>'Current Income Tax Expense'!A43</f>
        <v>Reg Asset - Powerdale Decommissioning - ID</v>
      </c>
      <c r="B30" s="258">
        <f>'Current Income Tax Expense'!B43</f>
        <v>287864</v>
      </c>
      <c r="C30" s="289">
        <f>'Current Income Tax Expense'!C43</f>
        <v>415.85199999999998</v>
      </c>
      <c r="D30" s="258" t="str">
        <f>'Current Income Tax Expense'!D43</f>
        <v>- - - - -</v>
      </c>
      <c r="E30" s="258" t="str">
        <f>'Current Income Tax Expense'!E43</f>
        <v>U</v>
      </c>
      <c r="F30" s="283">
        <f>ROUND(-'Current Income Tax Expense'!F43*0.245866,0)</f>
        <v>-1395</v>
      </c>
      <c r="G30" s="283">
        <f>ROUND(-'Current Income Tax Expense'!G43*0.245866,0)</f>
        <v>0</v>
      </c>
      <c r="H30" s="283">
        <f>ROUND(-'Current Income Tax Expense'!H43*0.245866,0)</f>
        <v>-1395</v>
      </c>
      <c r="I30" s="283">
        <f>-ROUND('Current Income Tax Expense'!I43*0.245866,0)</f>
        <v>0</v>
      </c>
      <c r="J30" s="283">
        <f t="shared" si="18"/>
        <v>-1395</v>
      </c>
      <c r="K30" s="258" t="str">
        <f>'Current Income Tax Expense'!K43</f>
        <v>IDU</v>
      </c>
      <c r="L30" s="290">
        <f>SUMIF('Allocation Factors'!$B$3:$B$88,'Deferred Income Tax Expense'!K30,'Allocation Factors'!$P$3:$P$88)</f>
        <v>0</v>
      </c>
      <c r="M30" s="283">
        <f t="shared" si="19"/>
        <v>0</v>
      </c>
      <c r="N30" s="283">
        <f t="shared" si="20"/>
        <v>0</v>
      </c>
      <c r="O30" s="283">
        <f t="shared" si="21"/>
        <v>0</v>
      </c>
    </row>
    <row r="31" spans="1:15">
      <c r="A31" s="80" t="str">
        <f>'Current Income Tax Expense'!A44</f>
        <v xml:space="preserve">Reg Asset - Storm Damage Deferral - CA </v>
      </c>
      <c r="B31" s="258">
        <f>'Current Income Tax Expense'!B44</f>
        <v>287860</v>
      </c>
      <c r="C31" s="289">
        <f>'Current Income Tax Expense'!C44</f>
        <v>415.85500000000002</v>
      </c>
      <c r="D31" s="258" t="str">
        <f>'Current Income Tax Expense'!D44</f>
        <v>- - - - -</v>
      </c>
      <c r="E31" s="258" t="str">
        <f>'Current Income Tax Expense'!E44</f>
        <v>U</v>
      </c>
      <c r="F31" s="283">
        <f>ROUND(-'Current Income Tax Expense'!F44*0.245866,0)</f>
        <v>-21597</v>
      </c>
      <c r="G31" s="283">
        <f>ROUND(-'Current Income Tax Expense'!G44*0.245866,0)</f>
        <v>0</v>
      </c>
      <c r="H31" s="283">
        <f>ROUND(-'Current Income Tax Expense'!H44*0.245866,0)</f>
        <v>-21597</v>
      </c>
      <c r="I31" s="283">
        <f>-ROUND('Current Income Tax Expense'!I44*0.245866,0)</f>
        <v>0</v>
      </c>
      <c r="J31" s="283">
        <f t="shared" si="18"/>
        <v>-21597</v>
      </c>
      <c r="K31" s="258" t="str">
        <f>'Current Income Tax Expense'!K44</f>
        <v>OTHER</v>
      </c>
      <c r="L31" s="290">
        <f>SUMIF('Allocation Factors'!$B$3:$B$88,'Deferred Income Tax Expense'!K31,'Allocation Factors'!$P$3:$P$88)</f>
        <v>0</v>
      </c>
      <c r="M31" s="283">
        <f t="shared" si="19"/>
        <v>0</v>
      </c>
      <c r="N31" s="283">
        <f t="shared" si="20"/>
        <v>0</v>
      </c>
      <c r="O31" s="283">
        <f t="shared" si="21"/>
        <v>0</v>
      </c>
    </row>
    <row r="32" spans="1:15">
      <c r="A32" s="80" t="str">
        <f>'Current Income Tax Expense'!A45</f>
        <v>Reg Asset - Deferred Overburden Costs - ID</v>
      </c>
      <c r="B32" s="258">
        <f>'Current Income Tax Expense'!B45</f>
        <v>287861</v>
      </c>
      <c r="C32" s="289">
        <f>'Current Income Tax Expense'!C45</f>
        <v>415.85700000000003</v>
      </c>
      <c r="D32" s="258" t="str">
        <f>'Current Income Tax Expense'!D45</f>
        <v>- - - - -</v>
      </c>
      <c r="E32" s="258" t="str">
        <f>'Current Income Tax Expense'!E45</f>
        <v>U</v>
      </c>
      <c r="F32" s="283">
        <f>ROUND(-'Current Income Tax Expense'!F45*0.245866,0)</f>
        <v>74844</v>
      </c>
      <c r="G32" s="283">
        <f>ROUND(-'Current Income Tax Expense'!G45*0.245866,0)</f>
        <v>0</v>
      </c>
      <c r="H32" s="283">
        <f>ROUND(-'Current Income Tax Expense'!H45*0.245866,0)</f>
        <v>74844</v>
      </c>
      <c r="I32" s="283">
        <f>-ROUND('Current Income Tax Expense'!I45*0.245866,0)</f>
        <v>0</v>
      </c>
      <c r="J32" s="283">
        <f t="shared" si="18"/>
        <v>74844</v>
      </c>
      <c r="K32" s="258" t="str">
        <f>'Current Income Tax Expense'!K45</f>
        <v>OTHER</v>
      </c>
      <c r="L32" s="290">
        <f>SUMIF('Allocation Factors'!$B$3:$B$88,'Deferred Income Tax Expense'!K32,'Allocation Factors'!$P$3:$P$88)</f>
        <v>0</v>
      </c>
      <c r="M32" s="283">
        <f t="shared" si="19"/>
        <v>0</v>
      </c>
      <c r="N32" s="283">
        <f t="shared" si="20"/>
        <v>0</v>
      </c>
      <c r="O32" s="283">
        <f t="shared" si="21"/>
        <v>0</v>
      </c>
    </row>
    <row r="33" spans="1:15">
      <c r="A33" s="80" t="str">
        <f>'Current Income Tax Expense'!A46</f>
        <v>Reg Asset - Deferred Overburden Costs - WY</v>
      </c>
      <c r="B33" s="258">
        <f>'Current Income Tax Expense'!B46</f>
        <v>287868</v>
      </c>
      <c r="C33" s="289">
        <f>'Current Income Tax Expense'!C46</f>
        <v>415.858</v>
      </c>
      <c r="D33" s="258" t="str">
        <f>'Current Income Tax Expense'!D46</f>
        <v>- - - - -</v>
      </c>
      <c r="E33" s="258" t="str">
        <f>'Current Income Tax Expense'!E46</f>
        <v>U</v>
      </c>
      <c r="F33" s="283">
        <f>ROUND(-'Current Income Tax Expense'!F46*0.245866,0)</f>
        <v>151092</v>
      </c>
      <c r="G33" s="283">
        <f>ROUND(-'Current Income Tax Expense'!G46*0.245866,0)</f>
        <v>0</v>
      </c>
      <c r="H33" s="283">
        <f>ROUND(-'Current Income Tax Expense'!H46*0.245866,0)</f>
        <v>151092</v>
      </c>
      <c r="I33" s="283">
        <f>-ROUND('Current Income Tax Expense'!I46*0.245866,0)</f>
        <v>0</v>
      </c>
      <c r="J33" s="283">
        <f t="shared" si="18"/>
        <v>151092</v>
      </c>
      <c r="K33" s="258" t="str">
        <f>'Current Income Tax Expense'!K46</f>
        <v>WYP</v>
      </c>
      <c r="L33" s="290">
        <f>SUMIF('Allocation Factors'!$B$3:$B$88,'Deferred Income Tax Expense'!K33,'Allocation Factors'!$P$3:$P$88)</f>
        <v>0</v>
      </c>
      <c r="M33" s="283">
        <f t="shared" si="19"/>
        <v>0</v>
      </c>
      <c r="N33" s="283">
        <f t="shared" si="20"/>
        <v>0</v>
      </c>
      <c r="O33" s="283">
        <f t="shared" si="21"/>
        <v>0</v>
      </c>
    </row>
    <row r="34" spans="1:15">
      <c r="A34" s="80" t="str">
        <f>'Current Income Tax Expense'!A47</f>
        <v>Reg Asset - Solar Incentive Program - UT</v>
      </c>
      <c r="B34" s="258">
        <f>'Current Income Tax Expense'!B47</f>
        <v>287971</v>
      </c>
      <c r="C34" s="289">
        <f>'Current Income Tax Expense'!C47</f>
        <v>415.86799999999999</v>
      </c>
      <c r="D34" s="258" t="str">
        <f>'Current Income Tax Expense'!D47</f>
        <v>- - - - -</v>
      </c>
      <c r="E34" s="258" t="str">
        <f>'Current Income Tax Expense'!E47</f>
        <v>U</v>
      </c>
      <c r="F34" s="283">
        <f>ROUND(-'Current Income Tax Expense'!F47*0.245866,0)</f>
        <v>-1627526</v>
      </c>
      <c r="G34" s="283">
        <f>ROUND(-'Current Income Tax Expense'!G47*0.245866,0)</f>
        <v>0</v>
      </c>
      <c r="H34" s="283">
        <f>ROUND(-'Current Income Tax Expense'!H47*0.245866,0)</f>
        <v>-1627526</v>
      </c>
      <c r="I34" s="283">
        <f>-ROUND('Current Income Tax Expense'!I47*0.245866,0)</f>
        <v>0</v>
      </c>
      <c r="J34" s="283">
        <f t="shared" si="18"/>
        <v>-1627526</v>
      </c>
      <c r="K34" s="258" t="str">
        <f>'Current Income Tax Expense'!K47</f>
        <v>OTHER</v>
      </c>
      <c r="L34" s="290">
        <f>SUMIF('Allocation Factors'!$B$3:$B$88,'Deferred Income Tax Expense'!K34,'Allocation Factors'!$P$3:$P$88)</f>
        <v>0</v>
      </c>
      <c r="M34" s="283">
        <f t="shared" si="19"/>
        <v>0</v>
      </c>
      <c r="N34" s="283">
        <f t="shared" si="20"/>
        <v>0</v>
      </c>
      <c r="O34" s="283">
        <f t="shared" si="21"/>
        <v>0</v>
      </c>
    </row>
    <row r="35" spans="1:15">
      <c r="A35" s="80" t="str">
        <f>'Current Income Tax Expense'!A48</f>
        <v>Reg Asset - Deferred Excess NPC - OR</v>
      </c>
      <c r="B35" s="258">
        <f>'Current Income Tax Expense'!B48</f>
        <v>287882</v>
      </c>
      <c r="C35" s="289">
        <f>'Current Income Tax Expense'!C48</f>
        <v>415.87599999999998</v>
      </c>
      <c r="D35" s="258" t="str">
        <f>'Current Income Tax Expense'!D48</f>
        <v>- - - - -</v>
      </c>
      <c r="E35" s="258" t="str">
        <f>'Current Income Tax Expense'!E48</f>
        <v>U</v>
      </c>
      <c r="F35" s="283">
        <f>ROUND(-'Current Income Tax Expense'!F48*0.245866,0)</f>
        <v>-196627</v>
      </c>
      <c r="G35" s="283">
        <f>ROUND(-'Current Income Tax Expense'!G48*0.245866,0)</f>
        <v>0</v>
      </c>
      <c r="H35" s="283">
        <f>ROUND(-'Current Income Tax Expense'!H48*0.245866,0)</f>
        <v>-196627</v>
      </c>
      <c r="I35" s="283">
        <f>-ROUND('Current Income Tax Expense'!I48*0.245866,0)</f>
        <v>0</v>
      </c>
      <c r="J35" s="283">
        <f t="shared" si="18"/>
        <v>-196627</v>
      </c>
      <c r="K35" s="258" t="str">
        <f>'Current Income Tax Expense'!K48</f>
        <v>OTHER</v>
      </c>
      <c r="L35" s="290">
        <f>SUMIF('Allocation Factors'!$B$3:$B$88,'Deferred Income Tax Expense'!K35,'Allocation Factors'!$P$3:$P$88)</f>
        <v>0</v>
      </c>
      <c r="M35" s="283">
        <f t="shared" si="19"/>
        <v>0</v>
      </c>
      <c r="N35" s="283">
        <f t="shared" si="20"/>
        <v>0</v>
      </c>
      <c r="O35" s="283">
        <f t="shared" si="21"/>
        <v>0</v>
      </c>
    </row>
    <row r="36" spans="1:15">
      <c r="A36" s="80" t="str">
        <f>'Current Income Tax Expense'!A49</f>
        <v>Reg Liability - Depreciation Decrease - OR</v>
      </c>
      <c r="B36" s="258">
        <f>'Current Income Tax Expense'!B49</f>
        <v>287486</v>
      </c>
      <c r="C36" s="289">
        <f>'Current Income Tax Expense'!C49</f>
        <v>415.92599999999999</v>
      </c>
      <c r="D36" s="258" t="str">
        <f>'Current Income Tax Expense'!D49</f>
        <v>- - - - -</v>
      </c>
      <c r="E36" s="258" t="str">
        <f>'Current Income Tax Expense'!E49</f>
        <v>U</v>
      </c>
      <c r="F36" s="283">
        <f>ROUND(-'Current Income Tax Expense'!F49*0.245866,0)</f>
        <v>620615</v>
      </c>
      <c r="G36" s="283">
        <f>ROUND(-'Current Income Tax Expense'!G49*0.245866,0)</f>
        <v>0</v>
      </c>
      <c r="H36" s="283">
        <f>ROUND(-'Current Income Tax Expense'!H49*0.245866,0)</f>
        <v>620615</v>
      </c>
      <c r="I36" s="283">
        <f>-ROUND('Current Income Tax Expense'!I49*0.245866,0)</f>
        <v>0</v>
      </c>
      <c r="J36" s="283">
        <f t="shared" si="18"/>
        <v>620615</v>
      </c>
      <c r="K36" s="258" t="str">
        <f>'Current Income Tax Expense'!K49</f>
        <v>OTHER</v>
      </c>
      <c r="L36" s="290">
        <f>SUMIF('Allocation Factors'!$B$3:$B$88,'Deferred Income Tax Expense'!K36,'Allocation Factors'!$P$3:$P$88)</f>
        <v>0</v>
      </c>
      <c r="M36" s="283">
        <f t="shared" si="19"/>
        <v>0</v>
      </c>
      <c r="N36" s="283">
        <f t="shared" si="20"/>
        <v>0</v>
      </c>
      <c r="O36" s="283">
        <f t="shared" si="21"/>
        <v>0</v>
      </c>
    </row>
    <row r="37" spans="1:15">
      <c r="A37" s="80" t="str">
        <f>'Current Income Tax Expense'!A50</f>
        <v>Reg Asset - Carbon Plant Decommissioning/Inventory - WY</v>
      </c>
      <c r="B37" s="258">
        <f>'Current Income Tax Expense'!B50</f>
        <v>286899</v>
      </c>
      <c r="C37" s="289">
        <f>'Current Income Tax Expense'!C50</f>
        <v>415.93900000000002</v>
      </c>
      <c r="D37" s="258" t="str">
        <f>'Current Income Tax Expense'!D50</f>
        <v>- - - - -</v>
      </c>
      <c r="E37" s="258" t="str">
        <f>'Current Income Tax Expense'!E50</f>
        <v>U</v>
      </c>
      <c r="F37" s="283">
        <f>ROUND(-'Current Income Tax Expense'!F50*0.245866,0)</f>
        <v>128650</v>
      </c>
      <c r="G37" s="283">
        <f>ROUND(-'Current Income Tax Expense'!G50*0.245866,0)</f>
        <v>0</v>
      </c>
      <c r="H37" s="283">
        <f>ROUND(-'Current Income Tax Expense'!H50*0.245866,0)</f>
        <v>128650</v>
      </c>
      <c r="I37" s="283">
        <f>-ROUND('Current Income Tax Expense'!I50*0.245866,0)</f>
        <v>0</v>
      </c>
      <c r="J37" s="283">
        <f t="shared" si="18"/>
        <v>128650</v>
      </c>
      <c r="K37" s="258" t="str">
        <f>'Current Income Tax Expense'!K50</f>
        <v>WYP</v>
      </c>
      <c r="L37" s="290">
        <f>SUMIF('Allocation Factors'!$B$3:$B$88,'Deferred Income Tax Expense'!K37,'Allocation Factors'!$P$3:$P$88)</f>
        <v>0</v>
      </c>
      <c r="M37" s="283">
        <f t="shared" si="19"/>
        <v>0</v>
      </c>
      <c r="N37" s="283">
        <f t="shared" si="20"/>
        <v>0</v>
      </c>
      <c r="O37" s="283">
        <f t="shared" si="21"/>
        <v>0</v>
      </c>
    </row>
    <row r="38" spans="1:15">
      <c r="A38" s="80" t="str">
        <f>'Current Income Tax Expense'!A51</f>
        <v>Reg Liability - Steam Decommissioning - WA</v>
      </c>
      <c r="B38" s="258">
        <f>'Current Income Tax Expense'!B51</f>
        <v>287173</v>
      </c>
      <c r="C38" s="289">
        <f>'Current Income Tax Expense'!C51</f>
        <v>415.94200000000001</v>
      </c>
      <c r="D38" s="258" t="str">
        <f>'Current Income Tax Expense'!D51</f>
        <v>- - - - -</v>
      </c>
      <c r="E38" s="258" t="str">
        <f>'Current Income Tax Expense'!E51</f>
        <v>U</v>
      </c>
      <c r="F38" s="283">
        <f>ROUND(-'Current Income Tax Expense'!F51*0.245866,0)</f>
        <v>-877647</v>
      </c>
      <c r="G38" s="283">
        <f>ROUND(-'Current Income Tax Expense'!G51*0.245866,0)</f>
        <v>0</v>
      </c>
      <c r="H38" s="283">
        <f>ROUND(-'Current Income Tax Expense'!H51*0.245866,0)</f>
        <v>-877647</v>
      </c>
      <c r="I38" s="283">
        <f>-ROUND('Current Income Tax Expense'!I51*0.245866,0)</f>
        <v>0</v>
      </c>
      <c r="J38" s="283">
        <f t="shared" si="18"/>
        <v>-877647</v>
      </c>
      <c r="K38" s="258" t="str">
        <f>'Current Income Tax Expense'!K51</f>
        <v>CAGE</v>
      </c>
      <c r="L38" s="290">
        <f>SUMIF('Allocation Factors'!$B$3:$B$88,'Deferred Income Tax Expense'!K38,'Allocation Factors'!$P$3:$P$88)</f>
        <v>0</v>
      </c>
      <c r="M38" s="283">
        <f t="shared" si="19"/>
        <v>0</v>
      </c>
      <c r="N38" s="283">
        <f t="shared" si="20"/>
        <v>0</v>
      </c>
      <c r="O38" s="283">
        <f t="shared" si="21"/>
        <v>0</v>
      </c>
    </row>
    <row r="39" spans="1:15">
      <c r="A39" s="80" t="str">
        <f>'Current Income Tax Expense'!A52</f>
        <v>Reg Asset - OR Asset Sale Gain Giveback</v>
      </c>
      <c r="B39" s="258">
        <f>'Current Income Tax Expense'!B52</f>
        <v>287919</v>
      </c>
      <c r="C39" s="289">
        <f>'Current Income Tax Expense'!C52</f>
        <v>425.10500000000002</v>
      </c>
      <c r="D39" s="258" t="str">
        <f>'Current Income Tax Expense'!D52</f>
        <v>- - - - -</v>
      </c>
      <c r="E39" s="258" t="str">
        <f>'Current Income Tax Expense'!E52</f>
        <v>U</v>
      </c>
      <c r="F39" s="283">
        <f>ROUND(-'Current Income Tax Expense'!F52*0.245866,0)</f>
        <v>54161</v>
      </c>
      <c r="G39" s="283">
        <f>ROUND(-'Current Income Tax Expense'!G52*0.245866,0)</f>
        <v>0</v>
      </c>
      <c r="H39" s="283">
        <f>ROUND(-'Current Income Tax Expense'!H52*0.245866,0)</f>
        <v>54161</v>
      </c>
      <c r="I39" s="283">
        <f>-ROUND('Current Income Tax Expense'!I52*0.245866,0)</f>
        <v>0</v>
      </c>
      <c r="J39" s="283">
        <f t="shared" si="18"/>
        <v>54161</v>
      </c>
      <c r="K39" s="258" t="str">
        <f>'Current Income Tax Expense'!K52</f>
        <v>OTHER</v>
      </c>
      <c r="L39" s="290">
        <f>SUMIF('Allocation Factors'!$B$3:$B$88,'Deferred Income Tax Expense'!K39,'Allocation Factors'!$P$3:$P$88)</f>
        <v>0</v>
      </c>
      <c r="M39" s="283">
        <f t="shared" si="19"/>
        <v>0</v>
      </c>
      <c r="N39" s="283">
        <f t="shared" si="20"/>
        <v>0</v>
      </c>
      <c r="O39" s="283">
        <f t="shared" si="21"/>
        <v>0</v>
      </c>
    </row>
    <row r="40" spans="1:15">
      <c r="A40" s="80" t="str">
        <f>'Current Income Tax Expense'!A53</f>
        <v>Hermiston Swap</v>
      </c>
      <c r="B40" s="258">
        <f>'Current Income Tax Expense'!B53</f>
        <v>287661</v>
      </c>
      <c r="C40" s="289">
        <f>'Current Income Tax Expense'!C53</f>
        <v>425.36</v>
      </c>
      <c r="D40" s="258" t="str">
        <f>'Current Income Tax Expense'!D53</f>
        <v>- - - - -</v>
      </c>
      <c r="E40" s="258" t="str">
        <f>'Current Income Tax Expense'!E53</f>
        <v>U</v>
      </c>
      <c r="F40" s="283">
        <f>ROUND(-'Current Income Tax Expense'!F53*0.245866,0)</f>
        <v>-42214</v>
      </c>
      <c r="G40" s="283">
        <f>ROUND(-'Current Income Tax Expense'!G53*0.245866,0)</f>
        <v>0</v>
      </c>
      <c r="H40" s="283">
        <f>ROUND(-'Current Income Tax Expense'!H53*0.245866,0)</f>
        <v>-42214</v>
      </c>
      <c r="I40" s="283">
        <f>-ROUND('Current Income Tax Expense'!I53*0.245866,0)</f>
        <v>0</v>
      </c>
      <c r="J40" s="283">
        <f t="shared" si="18"/>
        <v>-42214</v>
      </c>
      <c r="K40" s="258" t="str">
        <f>'Current Income Tax Expense'!K53</f>
        <v>CAGW</v>
      </c>
      <c r="L40" s="290">
        <f>SUMIF('Allocation Factors'!$B$3:$B$88,'Deferred Income Tax Expense'!K40,'Allocation Factors'!$P$3:$P$88)</f>
        <v>0.22162982918040364</v>
      </c>
      <c r="M40" s="283">
        <f t="shared" si="19"/>
        <v>-9356</v>
      </c>
      <c r="N40" s="283">
        <f t="shared" si="20"/>
        <v>0</v>
      </c>
      <c r="O40" s="283">
        <f t="shared" si="21"/>
        <v>-9356</v>
      </c>
    </row>
    <row r="41" spans="1:15">
      <c r="A41" s="80" t="str">
        <f>'Current Income Tax Expense'!A54</f>
        <v>Reg Asset - BPA Balancing Account - ID</v>
      </c>
      <c r="B41" s="258">
        <f>'Current Income Tax Expense'!B54</f>
        <v>287685</v>
      </c>
      <c r="C41" s="289">
        <f>'Current Income Tax Expense'!C54</f>
        <v>425.38</v>
      </c>
      <c r="D41" s="258" t="str">
        <f>'Current Income Tax Expense'!D54</f>
        <v>- - - - -</v>
      </c>
      <c r="E41" s="258" t="str">
        <f>'Current Income Tax Expense'!E54</f>
        <v>U</v>
      </c>
      <c r="F41" s="283">
        <f>ROUND(-'Current Income Tax Expense'!F54*0.245866,0)</f>
        <v>103599</v>
      </c>
      <c r="G41" s="283">
        <f>ROUND(-'Current Income Tax Expense'!G54*0.245866,0)</f>
        <v>0</v>
      </c>
      <c r="H41" s="283">
        <f>ROUND(-'Current Income Tax Expense'!H54*0.245866,0)</f>
        <v>103599</v>
      </c>
      <c r="I41" s="283">
        <f>-ROUND('Current Income Tax Expense'!I54*0.245866,0)</f>
        <v>0</v>
      </c>
      <c r="J41" s="283">
        <f t="shared" ref="J41" si="22">SUM(H41:I41)</f>
        <v>103599</v>
      </c>
      <c r="K41" s="258" t="str">
        <f>'Current Income Tax Expense'!K54</f>
        <v>OTHER</v>
      </c>
      <c r="L41" s="290">
        <f>SUMIF('Allocation Factors'!$B$3:$B$88,'Deferred Income Tax Expense'!K41,'Allocation Factors'!$P$3:$P$88)</f>
        <v>0</v>
      </c>
      <c r="M41" s="283">
        <f t="shared" ref="M41" si="23">ROUND(H41*L41,0)</f>
        <v>0</v>
      </c>
      <c r="N41" s="283">
        <f t="shared" ref="N41" si="24">ROUND(SUM(I41:I41)*L41,0)</f>
        <v>0</v>
      </c>
      <c r="O41" s="283">
        <f t="shared" ref="O41" si="25">SUM(M41:N41)</f>
        <v>0</v>
      </c>
    </row>
    <row r="42" spans="1:15">
      <c r="A42" s="80" t="str">
        <f>'Current Income Tax Expense'!A55</f>
        <v>Reg Asset - Demand Side Management</v>
      </c>
      <c r="B42" s="258">
        <f>'Current Income Tax Expense'!B55</f>
        <v>287614</v>
      </c>
      <c r="C42" s="289">
        <f>'Current Income Tax Expense'!C55</f>
        <v>430.1</v>
      </c>
      <c r="D42" s="258" t="str">
        <f>'Current Income Tax Expense'!D55</f>
        <v>- - - - -</v>
      </c>
      <c r="E42" s="258" t="str">
        <f>'Current Income Tax Expense'!E55</f>
        <v>U</v>
      </c>
      <c r="F42" s="283">
        <f>ROUND(-'Current Income Tax Expense'!F55*0.245866,0)</f>
        <v>3275026</v>
      </c>
      <c r="G42" s="283">
        <f>ROUND(-'Current Income Tax Expense'!G55*0.245866,0)</f>
        <v>0</v>
      </c>
      <c r="H42" s="283">
        <f>ROUND(-'Current Income Tax Expense'!H55*0.245866,0)</f>
        <v>3275026</v>
      </c>
      <c r="I42" s="283">
        <f>-ROUND('Current Income Tax Expense'!I55*0.245866,0)</f>
        <v>0</v>
      </c>
      <c r="J42" s="283">
        <f t="shared" si="18"/>
        <v>3275026</v>
      </c>
      <c r="K42" s="258" t="str">
        <f>'Current Income Tax Expense'!K55</f>
        <v>OTHER</v>
      </c>
      <c r="L42" s="290">
        <f>SUMIF('Allocation Factors'!$B$3:$B$88,'Deferred Income Tax Expense'!K42,'Allocation Factors'!$P$3:$P$88)</f>
        <v>0</v>
      </c>
      <c r="M42" s="283">
        <f t="shared" si="19"/>
        <v>0</v>
      </c>
      <c r="N42" s="283">
        <f t="shared" si="20"/>
        <v>0</v>
      </c>
      <c r="O42" s="283">
        <f t="shared" si="21"/>
        <v>0</v>
      </c>
    </row>
    <row r="43" spans="1:15">
      <c r="A43" s="80" t="str">
        <f>'Current Income Tax Expense'!A56</f>
        <v>Accrued Royalties</v>
      </c>
      <c r="B43" s="258">
        <f>'Current Income Tax Expense'!B56</f>
        <v>287430</v>
      </c>
      <c r="C43" s="289">
        <f>'Current Income Tax Expense'!C56</f>
        <v>505.125</v>
      </c>
      <c r="D43" s="258" t="str">
        <f>'Current Income Tax Expense'!D56</f>
        <v>- - - - -</v>
      </c>
      <c r="E43" s="258" t="str">
        <f>'Current Income Tax Expense'!E56</f>
        <v>U</v>
      </c>
      <c r="F43" s="283">
        <f>ROUND(-'Current Income Tax Expense'!F56*0.245866,0)</f>
        <v>-139229</v>
      </c>
      <c r="G43" s="283">
        <f>ROUND(-'Current Income Tax Expense'!G56*0.245866,0)</f>
        <v>0</v>
      </c>
      <c r="H43" s="283">
        <f>ROUND(-'Current Income Tax Expense'!H56*0.245866,0)</f>
        <v>-139229</v>
      </c>
      <c r="I43" s="283">
        <f>-ROUND('Current Income Tax Expense'!I56*0.245866,0)</f>
        <v>0</v>
      </c>
      <c r="J43" s="283">
        <f t="shared" si="18"/>
        <v>-139229</v>
      </c>
      <c r="K43" s="258" t="str">
        <f>'Current Income Tax Expense'!K56</f>
        <v>CAEE</v>
      </c>
      <c r="L43" s="290">
        <f>SUMIF('Allocation Factors'!$B$3:$B$88,'Deferred Income Tax Expense'!K43,'Allocation Factors'!$P$3:$P$88)</f>
        <v>0</v>
      </c>
      <c r="M43" s="283">
        <f t="shared" si="19"/>
        <v>0</v>
      </c>
      <c r="N43" s="283">
        <f t="shared" si="20"/>
        <v>0</v>
      </c>
      <c r="O43" s="283">
        <f t="shared" si="21"/>
        <v>0</v>
      </c>
    </row>
    <row r="44" spans="1:15">
      <c r="A44" s="80" t="str">
        <f>'Current Income Tax Expense'!A57</f>
        <v>Accrued Bonus</v>
      </c>
      <c r="B44" s="258">
        <f>'Current Income Tax Expense'!B57</f>
        <v>287323</v>
      </c>
      <c r="C44" s="289">
        <f>'Current Income Tax Expense'!C57</f>
        <v>505.4</v>
      </c>
      <c r="D44" s="258" t="str">
        <f>'Current Income Tax Expense'!D57</f>
        <v>- - - - -</v>
      </c>
      <c r="E44" s="258" t="str">
        <f>'Current Income Tax Expense'!E57</f>
        <v>U</v>
      </c>
      <c r="F44" s="283">
        <f>ROUND(-'Current Income Tax Expense'!F57*0.245866,0)</f>
        <v>166709</v>
      </c>
      <c r="G44" s="283">
        <f>ROUND(-'Current Income Tax Expense'!G57*0.245866,0)</f>
        <v>0</v>
      </c>
      <c r="H44" s="283">
        <f>ROUND(-'Current Income Tax Expense'!H57*0.245866,0)</f>
        <v>166709</v>
      </c>
      <c r="I44" s="283">
        <f>-ROUND('Current Income Tax Expense'!I57*0.245866,0)</f>
        <v>0</v>
      </c>
      <c r="J44" s="283">
        <f t="shared" si="18"/>
        <v>166709</v>
      </c>
      <c r="K44" s="258" t="str">
        <f>'Current Income Tax Expense'!K57</f>
        <v>SO</v>
      </c>
      <c r="L44" s="290">
        <f>SUMIF('Allocation Factors'!$B$3:$B$88,'Deferred Income Tax Expense'!K44,'Allocation Factors'!$P$3:$P$88)</f>
        <v>7.0845810240555085E-2</v>
      </c>
      <c r="M44" s="283">
        <f t="shared" si="19"/>
        <v>11811</v>
      </c>
      <c r="N44" s="283">
        <f t="shared" si="20"/>
        <v>0</v>
      </c>
      <c r="O44" s="283">
        <f t="shared" si="21"/>
        <v>11811</v>
      </c>
    </row>
    <row r="45" spans="1:15">
      <c r="A45" s="80" t="str">
        <f>'Current Income Tax Expense'!A58</f>
        <v>Accrued Payroll Taxes - PMI</v>
      </c>
      <c r="B45" s="258">
        <f>'Current Income Tax Expense'!B58</f>
        <v>287067</v>
      </c>
      <c r="C45" s="289">
        <f>'Current Income Tax Expense'!C58</f>
        <v>505.45010000000002</v>
      </c>
      <c r="D45" s="258" t="str">
        <f>'Current Income Tax Expense'!D58</f>
        <v>- - - - -</v>
      </c>
      <c r="E45" s="258" t="str">
        <f>'Current Income Tax Expense'!E58</f>
        <v>U</v>
      </c>
      <c r="F45" s="283">
        <f>ROUND(-'Current Income Tax Expense'!F58*0.245866,0)</f>
        <v>135208</v>
      </c>
      <c r="G45" s="283">
        <f>ROUND(-'Current Income Tax Expense'!G58*0.245866,0)</f>
        <v>0</v>
      </c>
      <c r="H45" s="283">
        <f>ROUND(-'Current Income Tax Expense'!H58*0.245866,0)</f>
        <v>135208</v>
      </c>
      <c r="I45" s="283">
        <f>-ROUND('Current Income Tax Expense'!I58*0.245866,0)</f>
        <v>0</v>
      </c>
      <c r="J45" s="283">
        <f t="shared" si="18"/>
        <v>135208</v>
      </c>
      <c r="K45" s="258" t="str">
        <f>'Current Income Tax Expense'!K58</f>
        <v>JBE</v>
      </c>
      <c r="L45" s="290">
        <f>SUMIF('Allocation Factors'!$B$3:$B$88,'Deferred Income Tax Expense'!K45,'Allocation Factors'!$P$3:$P$88)</f>
        <v>0.22613352113854845</v>
      </c>
      <c r="M45" s="283">
        <f t="shared" si="19"/>
        <v>30575</v>
      </c>
      <c r="N45" s="283">
        <f t="shared" si="20"/>
        <v>0</v>
      </c>
      <c r="O45" s="283">
        <f t="shared" si="21"/>
        <v>30575</v>
      </c>
    </row>
    <row r="46" spans="1:15">
      <c r="A46" s="80" t="str">
        <f>'Current Income Tax Expense'!A59</f>
        <v>Accrued Payroll Taxes</v>
      </c>
      <c r="B46" s="258">
        <f>'Current Income Tax Expense'!B59</f>
        <v>287180</v>
      </c>
      <c r="C46" s="289">
        <f>'Current Income Tax Expense'!C59</f>
        <v>505.45</v>
      </c>
      <c r="D46" s="258" t="str">
        <f>'Current Income Tax Expense'!D59</f>
        <v>- - - - -</v>
      </c>
      <c r="E46" s="258" t="str">
        <f>'Current Income Tax Expense'!E59</f>
        <v>U</v>
      </c>
      <c r="F46" s="283">
        <f>ROUND(-'Current Income Tax Expense'!F59*0.245866,0)</f>
        <v>3063011</v>
      </c>
      <c r="G46" s="283">
        <f>ROUND(-'Current Income Tax Expense'!G59*0.245866,0)</f>
        <v>0</v>
      </c>
      <c r="H46" s="283">
        <f>ROUND(-'Current Income Tax Expense'!H59*0.245866,0)</f>
        <v>3063011</v>
      </c>
      <c r="I46" s="283">
        <f>-ROUND('Current Income Tax Expense'!I59*0.245866,0)</f>
        <v>0</v>
      </c>
      <c r="J46" s="283">
        <f t="shared" si="18"/>
        <v>3063011</v>
      </c>
      <c r="K46" s="258" t="str">
        <f>'Current Income Tax Expense'!K59</f>
        <v>SO</v>
      </c>
      <c r="L46" s="290">
        <f>SUMIF('Allocation Factors'!$B$3:$B$88,'Deferred Income Tax Expense'!K46,'Allocation Factors'!$P$3:$P$88)</f>
        <v>7.0845810240555085E-2</v>
      </c>
      <c r="M46" s="283">
        <f t="shared" si="19"/>
        <v>217001</v>
      </c>
      <c r="N46" s="283">
        <f t="shared" si="20"/>
        <v>0</v>
      </c>
      <c r="O46" s="283">
        <f t="shared" si="21"/>
        <v>217001</v>
      </c>
    </row>
    <row r="47" spans="1:15">
      <c r="A47" s="80" t="str">
        <f>'Current Income Tax Expense'!A60</f>
        <v>Accrued Bonus - PMI</v>
      </c>
      <c r="B47" s="258">
        <f>'Current Income Tax Expense'!B60</f>
        <v>287722</v>
      </c>
      <c r="C47" s="289">
        <f>'Current Income Tax Expense'!C60</f>
        <v>505.52</v>
      </c>
      <c r="D47" s="258" t="str">
        <f>'Current Income Tax Expense'!D60</f>
        <v>- - - - -</v>
      </c>
      <c r="E47" s="258" t="str">
        <f>'Current Income Tax Expense'!E60</f>
        <v>U</v>
      </c>
      <c r="F47" s="283">
        <f>ROUND(-'Current Income Tax Expense'!F60*0.245866,0)</f>
        <v>31068</v>
      </c>
      <c r="G47" s="283">
        <f>ROUND(-'Current Income Tax Expense'!G60*0.245866,0)</f>
        <v>0</v>
      </c>
      <c r="H47" s="283">
        <f>ROUND(-'Current Income Tax Expense'!H60*0.245866,0)</f>
        <v>31068</v>
      </c>
      <c r="I47" s="283">
        <f>-ROUND('Current Income Tax Expense'!I60*0.245866,0)</f>
        <v>0</v>
      </c>
      <c r="J47" s="283">
        <f t="shared" si="18"/>
        <v>31068</v>
      </c>
      <c r="K47" s="258" t="str">
        <f>'Current Income Tax Expense'!K60</f>
        <v>JBE</v>
      </c>
      <c r="L47" s="290">
        <f>SUMIF('Allocation Factors'!$B$3:$B$88,'Deferred Income Tax Expense'!K47,'Allocation Factors'!$P$3:$P$88)</f>
        <v>0.22613352113854845</v>
      </c>
      <c r="M47" s="283">
        <f t="shared" si="19"/>
        <v>7026</v>
      </c>
      <c r="N47" s="283">
        <f t="shared" si="20"/>
        <v>0</v>
      </c>
      <c r="O47" s="283">
        <f t="shared" si="21"/>
        <v>7026</v>
      </c>
    </row>
    <row r="48" spans="1:15">
      <c r="A48" s="80" t="str">
        <f>'Current Income Tax Expense'!A61</f>
        <v>Accrued Severance - PMI</v>
      </c>
      <c r="B48" s="258">
        <f>'Current Income Tax Expense'!B61</f>
        <v>286800</v>
      </c>
      <c r="C48" s="289">
        <f>'Current Income Tax Expense'!C61</f>
        <v>505.52499999999998</v>
      </c>
      <c r="D48" s="258" t="str">
        <f>'Current Income Tax Expense'!D61</f>
        <v>- - - - -</v>
      </c>
      <c r="E48" s="258" t="str">
        <f>'Current Income Tax Expense'!E61</f>
        <v>U</v>
      </c>
      <c r="F48" s="283">
        <f>ROUND(-'Current Income Tax Expense'!F61*0.245866,0)</f>
        <v>-15353</v>
      </c>
      <c r="G48" s="283">
        <f>ROUND(-'Current Income Tax Expense'!G61*0.245866,0)</f>
        <v>0</v>
      </c>
      <c r="H48" s="283">
        <f>ROUND(-'Current Income Tax Expense'!H61*0.245866,0)</f>
        <v>-15353</v>
      </c>
      <c r="I48" s="283">
        <f>-ROUND('Current Income Tax Expense'!I61*0.245866,0)</f>
        <v>0</v>
      </c>
      <c r="J48" s="283">
        <f t="shared" si="18"/>
        <v>-15353</v>
      </c>
      <c r="K48" s="258" t="str">
        <f>'Current Income Tax Expense'!K61</f>
        <v>JBE</v>
      </c>
      <c r="L48" s="290">
        <f>SUMIF('Allocation Factors'!$B$3:$B$88,'Deferred Income Tax Expense'!K48,'Allocation Factors'!$P$3:$P$88)</f>
        <v>0.22613352113854845</v>
      </c>
      <c r="M48" s="283">
        <f t="shared" si="19"/>
        <v>-3472</v>
      </c>
      <c r="N48" s="283">
        <f t="shared" si="20"/>
        <v>0</v>
      </c>
      <c r="O48" s="283">
        <f t="shared" si="21"/>
        <v>-3472</v>
      </c>
    </row>
    <row r="49" spans="1:15">
      <c r="A49" s="80" t="str">
        <f>'Current Income Tax Expense'!A62</f>
        <v>Accrued Vacation</v>
      </c>
      <c r="B49" s="258">
        <f>'Current Income Tax Expense'!B62</f>
        <v>287332</v>
      </c>
      <c r="C49" s="289">
        <f>'Current Income Tax Expense'!C62</f>
        <v>505.6</v>
      </c>
      <c r="D49" s="258" t="str">
        <f>'Current Income Tax Expense'!D62</f>
        <v>- - - - -</v>
      </c>
      <c r="E49" s="258" t="str">
        <f>'Current Income Tax Expense'!E62</f>
        <v>U</v>
      </c>
      <c r="F49" s="283">
        <f>ROUND(-'Current Income Tax Expense'!F62*0.245866,0)</f>
        <v>360184</v>
      </c>
      <c r="G49" s="283">
        <f>ROUND(-'Current Income Tax Expense'!G62*0.245866,0)</f>
        <v>0</v>
      </c>
      <c r="H49" s="283">
        <f>ROUND(-'Current Income Tax Expense'!H62*0.245866,0)</f>
        <v>360184</v>
      </c>
      <c r="I49" s="283">
        <f>-ROUND('Current Income Tax Expense'!I62*0.245866,0)</f>
        <v>0</v>
      </c>
      <c r="J49" s="283">
        <f t="shared" si="18"/>
        <v>360184</v>
      </c>
      <c r="K49" s="258" t="str">
        <f>'Current Income Tax Expense'!K62</f>
        <v>SO</v>
      </c>
      <c r="L49" s="290">
        <f>SUMIF('Allocation Factors'!$B$3:$B$88,'Deferred Income Tax Expense'!K49,'Allocation Factors'!$P$3:$P$88)</f>
        <v>7.0845810240555085E-2</v>
      </c>
      <c r="M49" s="283">
        <f t="shared" si="19"/>
        <v>25518</v>
      </c>
      <c r="N49" s="283">
        <f t="shared" si="20"/>
        <v>0</v>
      </c>
      <c r="O49" s="283">
        <f t="shared" si="21"/>
        <v>25518</v>
      </c>
    </row>
    <row r="50" spans="1:15">
      <c r="A50" s="80" t="str">
        <f>'Current Income Tax Expense'!A63</f>
        <v>Sick Leave Accrual - PMI</v>
      </c>
      <c r="B50" s="258">
        <f>'Current Income Tax Expense'!B63</f>
        <v>287937</v>
      </c>
      <c r="C50" s="289">
        <f>'Current Income Tax Expense'!C63</f>
        <v>505.601</v>
      </c>
      <c r="D50" s="258" t="str">
        <f>'Current Income Tax Expense'!D63</f>
        <v>- - - - -</v>
      </c>
      <c r="E50" s="258" t="str">
        <f>'Current Income Tax Expense'!E63</f>
        <v>U</v>
      </c>
      <c r="F50" s="283">
        <f>ROUND(-'Current Income Tax Expense'!F63*0.245866,0)</f>
        <v>2144</v>
      </c>
      <c r="G50" s="283">
        <f>ROUND(-'Current Income Tax Expense'!G63*0.245866,0)</f>
        <v>0</v>
      </c>
      <c r="H50" s="283">
        <f>ROUND(-'Current Income Tax Expense'!H63*0.245866,0)</f>
        <v>2144</v>
      </c>
      <c r="I50" s="283">
        <f>-ROUND('Current Income Tax Expense'!I63*0.245866,0)</f>
        <v>0</v>
      </c>
      <c r="J50" s="283">
        <f t="shared" si="18"/>
        <v>2144</v>
      </c>
      <c r="K50" s="258" t="str">
        <f>'Current Income Tax Expense'!K63</f>
        <v>JBE</v>
      </c>
      <c r="L50" s="290">
        <f>SUMIF('Allocation Factors'!$B$3:$B$88,'Deferred Income Tax Expense'!K50,'Allocation Factors'!$P$3:$P$88)</f>
        <v>0.22613352113854845</v>
      </c>
      <c r="M50" s="283">
        <f t="shared" si="19"/>
        <v>485</v>
      </c>
      <c r="N50" s="283">
        <f t="shared" si="20"/>
        <v>0</v>
      </c>
      <c r="O50" s="283">
        <f t="shared" si="21"/>
        <v>485</v>
      </c>
    </row>
    <row r="51" spans="1:15">
      <c r="A51" s="80" t="str">
        <f>'Current Income Tax Expense'!A64</f>
        <v xml:space="preserve">Accrued Retention Bonus </v>
      </c>
      <c r="B51" s="258">
        <f>'Current Income Tax Expense'!B64</f>
        <v>287414</v>
      </c>
      <c r="C51" s="289">
        <f>'Current Income Tax Expense'!C64</f>
        <v>505.7</v>
      </c>
      <c r="D51" s="258" t="str">
        <f>'Current Income Tax Expense'!D64</f>
        <v>- - - - -</v>
      </c>
      <c r="E51" s="258" t="str">
        <f>'Current Income Tax Expense'!E64</f>
        <v>U</v>
      </c>
      <c r="F51" s="283">
        <f>ROUND(-'Current Income Tax Expense'!F64*0.245866,0)</f>
        <v>2459</v>
      </c>
      <c r="G51" s="283">
        <f>ROUND(-'Current Income Tax Expense'!G64*0.245866,0)</f>
        <v>0</v>
      </c>
      <c r="H51" s="283">
        <f>ROUND(-'Current Income Tax Expense'!H64*0.245866,0)</f>
        <v>2459</v>
      </c>
      <c r="I51" s="283">
        <f>-ROUND('Current Income Tax Expense'!I64*0.245866,0)</f>
        <v>0</v>
      </c>
      <c r="J51" s="283">
        <f t="shared" si="18"/>
        <v>2459</v>
      </c>
      <c r="K51" s="258" t="str">
        <f>'Current Income Tax Expense'!K64</f>
        <v>SO</v>
      </c>
      <c r="L51" s="290">
        <f>SUMIF('Allocation Factors'!$B$3:$B$88,'Deferred Income Tax Expense'!K51,'Allocation Factors'!$P$3:$P$88)</f>
        <v>7.0845810240555085E-2</v>
      </c>
      <c r="M51" s="283">
        <f t="shared" si="19"/>
        <v>174</v>
      </c>
      <c r="N51" s="283">
        <f t="shared" si="20"/>
        <v>0</v>
      </c>
      <c r="O51" s="283">
        <f t="shared" si="21"/>
        <v>174</v>
      </c>
    </row>
    <row r="52" spans="1:15">
      <c r="A52" s="80" t="str">
        <f>'Current Income Tax Expense'!A65</f>
        <v xml:space="preserve">Accrued Final Reclamation </v>
      </c>
      <c r="B52" s="258">
        <f>'Current Income Tax Expense'!B65</f>
        <v>287417</v>
      </c>
      <c r="C52" s="289">
        <f>'Current Income Tax Expense'!C65</f>
        <v>605.71</v>
      </c>
      <c r="D52" s="258" t="str">
        <f>'Current Income Tax Expense'!D65</f>
        <v>- - - - -</v>
      </c>
      <c r="E52" s="258" t="str">
        <f>'Current Income Tax Expense'!E65</f>
        <v>U</v>
      </c>
      <c r="F52" s="283">
        <f>ROUND(-'Current Income Tax Expense'!F65*0.245866,0)</f>
        <v>80828</v>
      </c>
      <c r="G52" s="283">
        <f>ROUND(-'Current Income Tax Expense'!G65*0.245866,0)</f>
        <v>0</v>
      </c>
      <c r="H52" s="283">
        <f>ROUND(-'Current Income Tax Expense'!H65*0.245866,0)</f>
        <v>80828</v>
      </c>
      <c r="I52" s="283">
        <f>-ROUND('Current Income Tax Expense'!I65*0.245866,0)</f>
        <v>0</v>
      </c>
      <c r="J52" s="283">
        <f t="shared" si="18"/>
        <v>80828</v>
      </c>
      <c r="K52" s="258" t="str">
        <f>'Current Income Tax Expense'!K65</f>
        <v>OTHER</v>
      </c>
      <c r="L52" s="290">
        <f>SUMIF('Allocation Factors'!$B$3:$B$88,'Deferred Income Tax Expense'!K52,'Allocation Factors'!$P$3:$P$88)</f>
        <v>0</v>
      </c>
      <c r="M52" s="283">
        <f t="shared" si="19"/>
        <v>0</v>
      </c>
      <c r="N52" s="283">
        <f t="shared" si="20"/>
        <v>0</v>
      </c>
      <c r="O52" s="283">
        <f t="shared" si="21"/>
        <v>0</v>
      </c>
    </row>
    <row r="53" spans="1:15">
      <c r="A53" s="80" t="str">
        <f>'Current Income Tax Expense'!A66</f>
        <v>Trapper Mine Contract Obligation</v>
      </c>
      <c r="B53" s="258">
        <f>'Current Income Tax Expense'!B66</f>
        <v>287216</v>
      </c>
      <c r="C53" s="289">
        <f>'Current Income Tax Expense'!C66</f>
        <v>605.71500000000003</v>
      </c>
      <c r="D53" s="258" t="str">
        <f>'Current Income Tax Expense'!D66</f>
        <v>- - - - -</v>
      </c>
      <c r="E53" s="258" t="str">
        <f>'Current Income Tax Expense'!E66</f>
        <v>U</v>
      </c>
      <c r="F53" s="283">
        <f>ROUND(-'Current Income Tax Expense'!F66*0.245866,0)</f>
        <v>-296366</v>
      </c>
      <c r="G53" s="283">
        <f>ROUND(-'Current Income Tax Expense'!G66*0.245866,0)</f>
        <v>0</v>
      </c>
      <c r="H53" s="283">
        <f>ROUND(-'Current Income Tax Expense'!H66*0.245866,0)</f>
        <v>-296366</v>
      </c>
      <c r="I53" s="283">
        <f>-ROUND('Current Income Tax Expense'!I66*0.245866,0)</f>
        <v>0</v>
      </c>
      <c r="J53" s="283">
        <f t="shared" si="18"/>
        <v>-296366</v>
      </c>
      <c r="K53" s="258" t="str">
        <f>'Current Income Tax Expense'!K66</f>
        <v>CAEE</v>
      </c>
      <c r="L53" s="290">
        <f>SUMIF('Allocation Factors'!$B$3:$B$88,'Deferred Income Tax Expense'!K53,'Allocation Factors'!$P$3:$P$88)</f>
        <v>0</v>
      </c>
      <c r="M53" s="283">
        <f t="shared" si="19"/>
        <v>0</v>
      </c>
      <c r="N53" s="283">
        <f t="shared" si="20"/>
        <v>0</v>
      </c>
      <c r="O53" s="283">
        <f t="shared" si="21"/>
        <v>0</v>
      </c>
    </row>
    <row r="54" spans="1:15">
      <c r="A54" s="80" t="str">
        <f>'Current Income Tax Expense'!A67</f>
        <v xml:space="preserve">Reg Liability - WA Rate Refunds </v>
      </c>
      <c r="B54" s="258">
        <f>'Current Income Tax Expense'!B67</f>
        <v>287390</v>
      </c>
      <c r="C54" s="289">
        <f>'Current Income Tax Expense'!C67</f>
        <v>610.14099999999996</v>
      </c>
      <c r="D54" s="258" t="str">
        <f>'Current Income Tax Expense'!D67</f>
        <v>- - - - -</v>
      </c>
      <c r="E54" s="258" t="str">
        <f>'Current Income Tax Expense'!E67</f>
        <v>U</v>
      </c>
      <c r="F54" s="283">
        <f>ROUND(-'Current Income Tax Expense'!F67*0.245866,0)</f>
        <v>-245147</v>
      </c>
      <c r="G54" s="283">
        <f>ROUND(-'Current Income Tax Expense'!G67*0.245866,0)</f>
        <v>0</v>
      </c>
      <c r="H54" s="283">
        <f>ROUND(-'Current Income Tax Expense'!H67*0.245866,0)</f>
        <v>-245147</v>
      </c>
      <c r="I54" s="283">
        <f>-ROUND('Current Income Tax Expense'!I67*0.245866,0)</f>
        <v>0</v>
      </c>
      <c r="J54" s="283">
        <f t="shared" si="18"/>
        <v>-245147</v>
      </c>
      <c r="K54" s="258" t="str">
        <f>'Current Income Tax Expense'!K67</f>
        <v>OTHER</v>
      </c>
      <c r="L54" s="290">
        <f>SUMIF('Allocation Factors'!$B$3:$B$88,'Deferred Income Tax Expense'!K54,'Allocation Factors'!$P$3:$P$88)</f>
        <v>0</v>
      </c>
      <c r="M54" s="283">
        <f t="shared" si="19"/>
        <v>0</v>
      </c>
      <c r="N54" s="283">
        <f t="shared" si="20"/>
        <v>0</v>
      </c>
      <c r="O54" s="283">
        <f t="shared" si="21"/>
        <v>0</v>
      </c>
    </row>
    <row r="55" spans="1:15">
      <c r="A55" s="80" t="str">
        <f>'Current Income Tax Expense'!A68</f>
        <v>Reg Liability - DSM Balance Reclass</v>
      </c>
      <c r="B55" s="258">
        <f>'Current Income Tax Expense'!B68</f>
        <v>287389</v>
      </c>
      <c r="C55" s="289">
        <f>'Current Income Tax Expense'!C68</f>
        <v>610.14499999999998</v>
      </c>
      <c r="D55" s="258" t="str">
        <f>'Current Income Tax Expense'!D68</f>
        <v>- - - - -</v>
      </c>
      <c r="E55" s="258" t="str">
        <f>'Current Income Tax Expense'!E68</f>
        <v>U</v>
      </c>
      <c r="F55" s="283">
        <f>ROUND(-'Current Income Tax Expense'!F68*0.245866,0)</f>
        <v>337539</v>
      </c>
      <c r="G55" s="283">
        <f>ROUND(-'Current Income Tax Expense'!G68*0.245866,0)</f>
        <v>0</v>
      </c>
      <c r="H55" s="283">
        <f>ROUND(-'Current Income Tax Expense'!H68*0.245866,0)</f>
        <v>337539</v>
      </c>
      <c r="I55" s="283">
        <f>-ROUND('Current Income Tax Expense'!I68*0.245866,0)</f>
        <v>0</v>
      </c>
      <c r="J55" s="283">
        <f t="shared" si="18"/>
        <v>337539</v>
      </c>
      <c r="K55" s="258" t="str">
        <f>'Current Income Tax Expense'!K68</f>
        <v>OTHER</v>
      </c>
      <c r="L55" s="290">
        <f>SUMIF('Allocation Factors'!$B$3:$B$88,'Deferred Income Tax Expense'!K55,'Allocation Factors'!$P$3:$P$88)</f>
        <v>0</v>
      </c>
      <c r="M55" s="283">
        <f t="shared" si="19"/>
        <v>0</v>
      </c>
      <c r="N55" s="283">
        <f t="shared" si="20"/>
        <v>0</v>
      </c>
      <c r="O55" s="283">
        <f t="shared" si="21"/>
        <v>0</v>
      </c>
    </row>
    <row r="56" spans="1:15">
      <c r="A56" s="80" t="str">
        <f>'Current Income Tax Expense'!A69</f>
        <v>Reg Liability - Bridger Mine Accelerated Depreciation - OR</v>
      </c>
      <c r="B56" s="258">
        <f>'Current Income Tax Expense'!B69</f>
        <v>287047</v>
      </c>
      <c r="C56" s="289">
        <f>'Current Income Tax Expense'!C69</f>
        <v>610.15</v>
      </c>
      <c r="D56" s="258" t="str">
        <f>'Current Income Tax Expense'!D69</f>
        <v>- - - - -</v>
      </c>
      <c r="E56" s="258" t="str">
        <f>'Current Income Tax Expense'!E69</f>
        <v>U</v>
      </c>
      <c r="F56" s="283">
        <f>ROUND(-'Current Income Tax Expense'!F69*0.245866,0)</f>
        <v>-894814</v>
      </c>
      <c r="G56" s="283">
        <f>ROUND(-'Current Income Tax Expense'!G69*0.245866,0)</f>
        <v>0</v>
      </c>
      <c r="H56" s="283">
        <f>ROUND(-'Current Income Tax Expense'!H69*0.245866,0)</f>
        <v>-894814</v>
      </c>
      <c r="I56" s="283">
        <f>-ROUND('Current Income Tax Expense'!I69*0.245866,0)</f>
        <v>0</v>
      </c>
      <c r="J56" s="283">
        <f t="shared" si="18"/>
        <v>-894814</v>
      </c>
      <c r="K56" s="258" t="str">
        <f>'Current Income Tax Expense'!K69</f>
        <v>OR</v>
      </c>
      <c r="L56" s="290">
        <f>SUMIF('Allocation Factors'!$B$3:$B$88,'Deferred Income Tax Expense'!K56,'Allocation Factors'!$P$3:$P$88)</f>
        <v>0</v>
      </c>
      <c r="M56" s="283">
        <f t="shared" si="19"/>
        <v>0</v>
      </c>
      <c r="N56" s="283">
        <f t="shared" si="20"/>
        <v>0</v>
      </c>
      <c r="O56" s="283">
        <f t="shared" si="21"/>
        <v>0</v>
      </c>
    </row>
    <row r="57" spans="1:15">
      <c r="A57" s="80" t="str">
        <f>'Current Income Tax Expense'!A70</f>
        <v>Reg Liability - Plant Closure Cost - WA</v>
      </c>
      <c r="B57" s="258">
        <f>'Current Income Tax Expense'!B70</f>
        <v>287045</v>
      </c>
      <c r="C57" s="289">
        <f>'Current Income Tax Expense'!C70</f>
        <v>610.15499999999997</v>
      </c>
      <c r="D57" s="258">
        <f>'Current Income Tax Expense'!D70</f>
        <v>14.4</v>
      </c>
      <c r="E57" s="258" t="str">
        <f>'Current Income Tax Expense'!E70</f>
        <v>U</v>
      </c>
      <c r="F57" s="283">
        <f>ROUND(-'Current Income Tax Expense'!F70*0.245866,0)</f>
        <v>-333329</v>
      </c>
      <c r="G57" s="283">
        <f>ROUND(-'Current Income Tax Expense'!G70*0.245866,0)</f>
        <v>0</v>
      </c>
      <c r="H57" s="283">
        <f>ROUND(-'Current Income Tax Expense'!H70*0.245866,0)</f>
        <v>-333329</v>
      </c>
      <c r="I57" s="283">
        <f>-ROUND('Current Income Tax Expense'!I70*0.245866,0)</f>
        <v>0</v>
      </c>
      <c r="J57" s="283">
        <f t="shared" si="18"/>
        <v>-333329</v>
      </c>
      <c r="K57" s="258" t="str">
        <f>'Current Income Tax Expense'!K70</f>
        <v>WA</v>
      </c>
      <c r="L57" s="290">
        <f>SUMIF('Allocation Factors'!$B$3:$B$88,'Deferred Income Tax Expense'!K57,'Allocation Factors'!$P$3:$P$88)</f>
        <v>1</v>
      </c>
      <c r="M57" s="283">
        <f t="shared" si="19"/>
        <v>-333329</v>
      </c>
      <c r="N57" s="283">
        <f t="shared" si="20"/>
        <v>0</v>
      </c>
      <c r="O57" s="283">
        <f t="shared" si="21"/>
        <v>-333329</v>
      </c>
    </row>
    <row r="58" spans="1:15">
      <c r="A58" s="80" t="str">
        <f>'Current Income Tax Expense'!A71</f>
        <v>Reg Liability - CA California Alternative</v>
      </c>
      <c r="B58" s="258">
        <f>'Current Income Tax Expense'!B71</f>
        <v>287418</v>
      </c>
      <c r="C58" s="289">
        <f>'Current Income Tax Expense'!C71</f>
        <v>705.24099999999999</v>
      </c>
      <c r="D58" s="258" t="str">
        <f>'Current Income Tax Expense'!D71</f>
        <v>- - - - -</v>
      </c>
      <c r="E58" s="258" t="str">
        <f>'Current Income Tax Expense'!E71</f>
        <v>U</v>
      </c>
      <c r="F58" s="283">
        <f>ROUND(-'Current Income Tax Expense'!F71*0.245866,0)</f>
        <v>59053</v>
      </c>
      <c r="G58" s="283">
        <f>ROUND(-'Current Income Tax Expense'!G71*0.245866,0)</f>
        <v>0</v>
      </c>
      <c r="H58" s="283">
        <f>ROUND(-'Current Income Tax Expense'!H71*0.245866,0)</f>
        <v>59053</v>
      </c>
      <c r="I58" s="283">
        <f>-ROUND('Current Income Tax Expense'!I71*0.245866,0)</f>
        <v>0</v>
      </c>
      <c r="J58" s="283">
        <f t="shared" si="18"/>
        <v>59053</v>
      </c>
      <c r="K58" s="258" t="str">
        <f>'Current Income Tax Expense'!K71</f>
        <v>OTHER</v>
      </c>
      <c r="L58" s="290">
        <f>SUMIF('Allocation Factors'!$B$3:$B$88,'Deferred Income Tax Expense'!K58,'Allocation Factors'!$P$3:$P$88)</f>
        <v>0</v>
      </c>
      <c r="M58" s="283">
        <f t="shared" si="19"/>
        <v>0</v>
      </c>
      <c r="N58" s="283">
        <f t="shared" si="20"/>
        <v>0</v>
      </c>
      <c r="O58" s="283">
        <f t="shared" si="21"/>
        <v>0</v>
      </c>
    </row>
    <row r="59" spans="1:15">
      <c r="A59" s="80" t="str">
        <f>'Current Income Tax Expense'!A72</f>
        <v>Reg Liability - OR Direct Access 5 Year Opt Out</v>
      </c>
      <c r="B59" s="258">
        <f>'Current Income Tax Expense'!B72</f>
        <v>287212</v>
      </c>
      <c r="C59" s="289">
        <f>'Current Income Tax Expense'!C72</f>
        <v>705.245</v>
      </c>
      <c r="D59" s="258" t="str">
        <f>'Current Income Tax Expense'!D72</f>
        <v>- - - - -</v>
      </c>
      <c r="E59" s="258" t="str">
        <f>'Current Income Tax Expense'!E72</f>
        <v>U</v>
      </c>
      <c r="F59" s="283">
        <f>ROUND(-'Current Income Tax Expense'!F72*0.245866,0)</f>
        <v>386213</v>
      </c>
      <c r="G59" s="283">
        <f>ROUND(-'Current Income Tax Expense'!G72*0.245866,0)</f>
        <v>0</v>
      </c>
      <c r="H59" s="283">
        <f>ROUND(-'Current Income Tax Expense'!H72*0.245866,0)</f>
        <v>386213</v>
      </c>
      <c r="I59" s="283">
        <f>-ROUND('Current Income Tax Expense'!I72*0.245866,0)</f>
        <v>0</v>
      </c>
      <c r="J59" s="283">
        <f t="shared" si="18"/>
        <v>386213</v>
      </c>
      <c r="K59" s="258" t="str">
        <f>'Current Income Tax Expense'!K72</f>
        <v>OTHER</v>
      </c>
      <c r="L59" s="290">
        <f>SUMIF('Allocation Factors'!$B$3:$B$88,'Deferred Income Tax Expense'!K59,'Allocation Factors'!$P$3:$P$88)</f>
        <v>0</v>
      </c>
      <c r="M59" s="283">
        <f t="shared" si="19"/>
        <v>0</v>
      </c>
      <c r="N59" s="283">
        <f t="shared" si="20"/>
        <v>0</v>
      </c>
      <c r="O59" s="283">
        <f t="shared" si="21"/>
        <v>0</v>
      </c>
    </row>
    <row r="60" spans="1:15">
      <c r="A60" s="80" t="str">
        <f>'Current Income Tax Expense'!A73</f>
        <v>Reg Liability - Sale of REC's-WA</v>
      </c>
      <c r="B60" s="258">
        <f>'Current Income Tax Expense'!B73</f>
        <v>287252</v>
      </c>
      <c r="C60" s="289">
        <f>'Current Income Tax Expense'!C73</f>
        <v>705.26300000000003</v>
      </c>
      <c r="D60" s="258" t="str">
        <f>'Current Income Tax Expense'!D73</f>
        <v>- - - - -</v>
      </c>
      <c r="E60" s="258" t="str">
        <f>'Current Income Tax Expense'!E73</f>
        <v>U</v>
      </c>
      <c r="F60" s="283">
        <f>ROUND(-'Current Income Tax Expense'!F73*0.245866,0)</f>
        <v>-18558</v>
      </c>
      <c r="G60" s="283">
        <f>ROUND(-'Current Income Tax Expense'!G73*0.245866,0)</f>
        <v>0</v>
      </c>
      <c r="H60" s="283">
        <f>ROUND(-'Current Income Tax Expense'!H73*0.245866,0)</f>
        <v>-18558</v>
      </c>
      <c r="I60" s="283">
        <f>-ROUND('Current Income Tax Expense'!I73*0.245866,0)</f>
        <v>0</v>
      </c>
      <c r="J60" s="283">
        <f t="shared" ref="J60:J95" si="26">SUM(H60:I60)</f>
        <v>-18558</v>
      </c>
      <c r="K60" s="258" t="str">
        <f>'Current Income Tax Expense'!K73</f>
        <v>OTHER</v>
      </c>
      <c r="L60" s="290">
        <f>SUMIF('Allocation Factors'!$B$3:$B$88,'Deferred Income Tax Expense'!K60,'Allocation Factors'!$P$3:$P$88)</f>
        <v>0</v>
      </c>
      <c r="M60" s="283">
        <f t="shared" ref="M60:M99" si="27">ROUND(H60*L60,0)</f>
        <v>0</v>
      </c>
      <c r="N60" s="283">
        <f t="shared" ref="N60:N99" si="28">ROUND(SUM(I60:I60)*L60,0)</f>
        <v>0</v>
      </c>
      <c r="O60" s="283">
        <f t="shared" ref="O60:O99" si="29">SUM(M60:N60)</f>
        <v>0</v>
      </c>
    </row>
    <row r="61" spans="1:15">
      <c r="A61" s="80" t="str">
        <f>'Current Income Tax Expense'!A74</f>
        <v>Reg Liability - Energy Savings Assistance (ESA) - CA</v>
      </c>
      <c r="B61" s="258">
        <f>'Current Income Tax Expense'!B74</f>
        <v>287209</v>
      </c>
      <c r="C61" s="289">
        <f>'Current Income Tax Expense'!C74</f>
        <v>705.26599999999996</v>
      </c>
      <c r="D61" s="258" t="str">
        <f>'Current Income Tax Expense'!D74</f>
        <v>- - - - -</v>
      </c>
      <c r="E61" s="258" t="str">
        <f>'Current Income Tax Expense'!E74</f>
        <v>U</v>
      </c>
      <c r="F61" s="283">
        <f>ROUND(-'Current Income Tax Expense'!F74*0.245866,0)</f>
        <v>94704</v>
      </c>
      <c r="G61" s="283">
        <f>ROUND(-'Current Income Tax Expense'!G74*0.245866,0)</f>
        <v>0</v>
      </c>
      <c r="H61" s="283">
        <f>ROUND(-'Current Income Tax Expense'!H74*0.245866,0)</f>
        <v>94704</v>
      </c>
      <c r="I61" s="283">
        <f>-ROUND('Current Income Tax Expense'!I74*0.245866,0)</f>
        <v>0</v>
      </c>
      <c r="J61" s="283">
        <f t="shared" si="26"/>
        <v>94704</v>
      </c>
      <c r="K61" s="258" t="str">
        <f>'Current Income Tax Expense'!K74</f>
        <v>OTHER</v>
      </c>
      <c r="L61" s="290">
        <f>SUMIF('Allocation Factors'!$B$3:$B$88,'Deferred Income Tax Expense'!K61,'Allocation Factors'!$P$3:$P$88)</f>
        <v>0</v>
      </c>
      <c r="M61" s="283">
        <f t="shared" si="27"/>
        <v>0</v>
      </c>
      <c r="N61" s="283">
        <f t="shared" si="28"/>
        <v>0</v>
      </c>
      <c r="O61" s="283">
        <f t="shared" si="29"/>
        <v>0</v>
      </c>
    </row>
    <row r="62" spans="1:15">
      <c r="A62" s="80" t="str">
        <f>'Current Income Tax Expense'!A75</f>
        <v>Reg Liability - WA Decoupling Mechanism</v>
      </c>
      <c r="B62" s="258">
        <f>'Current Income Tax Expense'!B75</f>
        <v>287200</v>
      </c>
      <c r="C62" s="289">
        <f>'Current Income Tax Expense'!C75</f>
        <v>705.26700000000005</v>
      </c>
      <c r="D62" s="258" t="str">
        <f>'Current Income Tax Expense'!D75</f>
        <v>- - - - -</v>
      </c>
      <c r="E62" s="258" t="str">
        <f>'Current Income Tax Expense'!E75</f>
        <v>U</v>
      </c>
      <c r="F62" s="283">
        <f>ROUND(-'Current Income Tax Expense'!F75*0.245866,0)</f>
        <v>-66329</v>
      </c>
      <c r="G62" s="283">
        <f>ROUND(-'Current Income Tax Expense'!G75*0.245866,0)</f>
        <v>0</v>
      </c>
      <c r="H62" s="283">
        <f>ROUND(-'Current Income Tax Expense'!H75*0.245866,0)</f>
        <v>-66329</v>
      </c>
      <c r="I62" s="283">
        <f>-ROUND('Current Income Tax Expense'!I75*0.245866,0)</f>
        <v>0</v>
      </c>
      <c r="J62" s="283">
        <f t="shared" si="26"/>
        <v>-66329</v>
      </c>
      <c r="K62" s="258" t="str">
        <f>'Current Income Tax Expense'!K75</f>
        <v>OTHER</v>
      </c>
      <c r="L62" s="290">
        <f>SUMIF('Allocation Factors'!$B$3:$B$88,'Deferred Income Tax Expense'!K62,'Allocation Factors'!$P$3:$P$88)</f>
        <v>0</v>
      </c>
      <c r="M62" s="283">
        <f t="shared" si="27"/>
        <v>0</v>
      </c>
      <c r="N62" s="283">
        <f t="shared" si="28"/>
        <v>0</v>
      </c>
      <c r="O62" s="283">
        <f t="shared" si="29"/>
        <v>0</v>
      </c>
    </row>
    <row r="63" spans="1:15">
      <c r="A63" s="80" t="str">
        <f>'Current Income Tax Expense'!A76</f>
        <v>Reg Liability - Sale of REC - UT</v>
      </c>
      <c r="B63" s="258">
        <f>'Current Income Tax Expense'!B76</f>
        <v>287271</v>
      </c>
      <c r="C63" s="289">
        <f>'Current Income Tax Expense'!C76</f>
        <v>705.33600000000001</v>
      </c>
      <c r="D63" s="258" t="str">
        <f>'Current Income Tax Expense'!D76</f>
        <v>- - - - -</v>
      </c>
      <c r="E63" s="258" t="str">
        <f>'Current Income Tax Expense'!E76</f>
        <v>U</v>
      </c>
      <c r="F63" s="283">
        <f>ROUND(-'Current Income Tax Expense'!F76*0.245866,0)</f>
        <v>-145549</v>
      </c>
      <c r="G63" s="283">
        <f>ROUND(-'Current Income Tax Expense'!G76*0.245866,0)</f>
        <v>0</v>
      </c>
      <c r="H63" s="283">
        <f>ROUND(-'Current Income Tax Expense'!H76*0.245866,0)</f>
        <v>-145549</v>
      </c>
      <c r="I63" s="283">
        <f>-ROUND('Current Income Tax Expense'!I76*0.245866,0)</f>
        <v>0</v>
      </c>
      <c r="J63" s="283">
        <f t="shared" si="26"/>
        <v>-145549</v>
      </c>
      <c r="K63" s="258" t="str">
        <f>'Current Income Tax Expense'!K76</f>
        <v>OTHER</v>
      </c>
      <c r="L63" s="290">
        <f>SUMIF('Allocation Factors'!$B$3:$B$88,'Deferred Income Tax Expense'!K63,'Allocation Factors'!$P$3:$P$88)</f>
        <v>0</v>
      </c>
      <c r="M63" s="283">
        <f t="shared" si="27"/>
        <v>0</v>
      </c>
      <c r="N63" s="283">
        <f t="shared" si="28"/>
        <v>0</v>
      </c>
      <c r="O63" s="283">
        <f t="shared" si="29"/>
        <v>0</v>
      </c>
    </row>
    <row r="64" spans="1:15">
      <c r="A64" s="80" t="str">
        <f>'Current Income Tax Expense'!A77</f>
        <v>Reg Liability - Excess Income Tax Deferral - CA</v>
      </c>
      <c r="B64" s="258">
        <f>'Current Income Tax Expense'!B77</f>
        <v>287051</v>
      </c>
      <c r="C64" s="289">
        <f>'Current Income Tax Expense'!C77</f>
        <v>705.34</v>
      </c>
      <c r="D64" s="258" t="str">
        <f>'Current Income Tax Expense'!D77</f>
        <v>- - - - -</v>
      </c>
      <c r="E64" s="258" t="str">
        <f>'Current Income Tax Expense'!E77</f>
        <v>U</v>
      </c>
      <c r="F64" s="283">
        <f>ROUND(-'Current Income Tax Expense'!F77*0.245866,0)</f>
        <v>620784</v>
      </c>
      <c r="G64" s="283">
        <f>ROUND(-'Current Income Tax Expense'!G77*0.245866,0)</f>
        <v>0</v>
      </c>
      <c r="H64" s="283">
        <f>ROUND(-'Current Income Tax Expense'!H77*0.245866,0)</f>
        <v>620784</v>
      </c>
      <c r="I64" s="283">
        <f>-ROUND('Current Income Tax Expense'!I77*0.245866,0)</f>
        <v>0</v>
      </c>
      <c r="J64" s="283">
        <f t="shared" si="26"/>
        <v>620784</v>
      </c>
      <c r="K64" s="258" t="str">
        <f>'Current Income Tax Expense'!K77</f>
        <v>OTHER</v>
      </c>
      <c r="L64" s="290">
        <f>SUMIF('Allocation Factors'!$B$3:$B$88,'Deferred Income Tax Expense'!K64,'Allocation Factors'!$P$3:$P$88)</f>
        <v>0</v>
      </c>
      <c r="M64" s="283">
        <f t="shared" si="27"/>
        <v>0</v>
      </c>
      <c r="N64" s="283">
        <f t="shared" si="28"/>
        <v>0</v>
      </c>
      <c r="O64" s="283">
        <f t="shared" si="29"/>
        <v>0</v>
      </c>
    </row>
    <row r="65" spans="1:15">
      <c r="A65" s="80" t="str">
        <f>'Current Income Tax Expense'!A78</f>
        <v>Reg Liability - Excess Income Tax Deferral - OR</v>
      </c>
      <c r="B65" s="258">
        <f>'Current Income Tax Expense'!B78</f>
        <v>287053</v>
      </c>
      <c r="C65" s="289">
        <f>'Current Income Tax Expense'!C78</f>
        <v>705.34199999999998</v>
      </c>
      <c r="D65" s="258" t="str">
        <f>'Current Income Tax Expense'!D78</f>
        <v>- - - - -</v>
      </c>
      <c r="E65" s="258" t="str">
        <f>'Current Income Tax Expense'!E78</f>
        <v>U</v>
      </c>
      <c r="F65" s="283">
        <f>ROUND(-'Current Income Tax Expense'!F78*0.245866,0)</f>
        <v>1600459</v>
      </c>
      <c r="G65" s="283">
        <f>ROUND(-'Current Income Tax Expense'!G78*0.245866,0)</f>
        <v>0</v>
      </c>
      <c r="H65" s="283">
        <f>ROUND(-'Current Income Tax Expense'!H78*0.245866,0)</f>
        <v>1600459</v>
      </c>
      <c r="I65" s="283">
        <f>-ROUND('Current Income Tax Expense'!I78*0.245866,0)</f>
        <v>0</v>
      </c>
      <c r="J65" s="283">
        <f t="shared" si="26"/>
        <v>1600459</v>
      </c>
      <c r="K65" s="258" t="str">
        <f>'Current Income Tax Expense'!K78</f>
        <v>OTHER</v>
      </c>
      <c r="L65" s="290">
        <f>SUMIF('Allocation Factors'!$B$3:$B$88,'Deferred Income Tax Expense'!K65,'Allocation Factors'!$P$3:$P$88)</f>
        <v>0</v>
      </c>
      <c r="M65" s="283">
        <f t="shared" si="27"/>
        <v>0</v>
      </c>
      <c r="N65" s="283">
        <f t="shared" si="28"/>
        <v>0</v>
      </c>
      <c r="O65" s="283">
        <f t="shared" si="29"/>
        <v>0</v>
      </c>
    </row>
    <row r="66" spans="1:15">
      <c r="A66" s="80" t="str">
        <f>'Current Income Tax Expense'!A79</f>
        <v>Reg Liability - Excess Income Tax Deferral - WA</v>
      </c>
      <c r="B66" s="258">
        <f>'Current Income Tax Expense'!B79</f>
        <v>287055</v>
      </c>
      <c r="C66" s="289">
        <f>'Current Income Tax Expense'!C79</f>
        <v>705.34400000000005</v>
      </c>
      <c r="D66" s="258" t="str">
        <f>'Current Income Tax Expense'!D79</f>
        <v>- - - - -</v>
      </c>
      <c r="E66" s="258" t="str">
        <f>'Current Income Tax Expense'!E79</f>
        <v>U</v>
      </c>
      <c r="F66" s="283">
        <f>ROUND(-'Current Income Tax Expense'!F79*0.245866,0)</f>
        <v>255597</v>
      </c>
      <c r="G66" s="283">
        <f>ROUND(-'Current Income Tax Expense'!G79*0.245866,0)</f>
        <v>0</v>
      </c>
      <c r="H66" s="283">
        <f>ROUND(-'Current Income Tax Expense'!H79*0.245866,0)</f>
        <v>255597</v>
      </c>
      <c r="I66" s="283">
        <f>-ROUND('Current Income Tax Expense'!I79*0.245866,0)</f>
        <v>0</v>
      </c>
      <c r="J66" s="283">
        <f t="shared" si="26"/>
        <v>255597</v>
      </c>
      <c r="K66" s="258" t="str">
        <f>'Current Income Tax Expense'!K79</f>
        <v>OTHER</v>
      </c>
      <c r="L66" s="290">
        <f>SUMIF('Allocation Factors'!$B$3:$B$88,'Deferred Income Tax Expense'!K66,'Allocation Factors'!$P$3:$P$88)</f>
        <v>0</v>
      </c>
      <c r="M66" s="283">
        <f t="shared" si="27"/>
        <v>0</v>
      </c>
      <c r="N66" s="283">
        <f t="shared" si="28"/>
        <v>0</v>
      </c>
      <c r="O66" s="283">
        <f t="shared" si="29"/>
        <v>0</v>
      </c>
    </row>
    <row r="67" spans="1:15">
      <c r="A67" s="80" t="str">
        <f>'Current Income Tax Expense'!A80</f>
        <v>Reg Liability - Excess Income Tax Deferral - WY</v>
      </c>
      <c r="B67" s="258">
        <f>'Current Income Tax Expense'!B80</f>
        <v>287056</v>
      </c>
      <c r="C67" s="289">
        <f>'Current Income Tax Expense'!C80</f>
        <v>705.34500000000003</v>
      </c>
      <c r="D67" s="258" t="str">
        <f>'Current Income Tax Expense'!D80</f>
        <v>- - - - -</v>
      </c>
      <c r="E67" s="258" t="str">
        <f>'Current Income Tax Expense'!E80</f>
        <v>U</v>
      </c>
      <c r="F67" s="283">
        <f>ROUND(-'Current Income Tax Expense'!F80*0.245866,0)</f>
        <v>-324220</v>
      </c>
      <c r="G67" s="283">
        <f>ROUND(-'Current Income Tax Expense'!G80*0.245866,0)</f>
        <v>0</v>
      </c>
      <c r="H67" s="283">
        <f>ROUND(-'Current Income Tax Expense'!H80*0.245866,0)</f>
        <v>-324220</v>
      </c>
      <c r="I67" s="283">
        <f>-ROUND('Current Income Tax Expense'!I80*0.245866,0)</f>
        <v>0</v>
      </c>
      <c r="J67" s="283">
        <f t="shared" si="26"/>
        <v>-324220</v>
      </c>
      <c r="K67" s="258" t="str">
        <f>'Current Income Tax Expense'!K80</f>
        <v>OTHER</v>
      </c>
      <c r="L67" s="290">
        <f>SUMIF('Allocation Factors'!$B$3:$B$88,'Deferred Income Tax Expense'!K67,'Allocation Factors'!$P$3:$P$88)</f>
        <v>0</v>
      </c>
      <c r="M67" s="283">
        <f t="shared" si="27"/>
        <v>0</v>
      </c>
      <c r="N67" s="283">
        <f t="shared" si="28"/>
        <v>0</v>
      </c>
      <c r="O67" s="283">
        <f t="shared" si="29"/>
        <v>0</v>
      </c>
    </row>
    <row r="68" spans="1:15">
      <c r="A68" s="80" t="str">
        <f>'Current Income Tax Expense'!A81</f>
        <v>Reg Liability - CA Klamath River Dams Removal</v>
      </c>
      <c r="B68" s="258">
        <f>'Current Income Tax Expense'!B81</f>
        <v>287049</v>
      </c>
      <c r="C68" s="289">
        <f>'Current Income Tax Expense'!C81</f>
        <v>705.35199999999998</v>
      </c>
      <c r="D68" s="258" t="str">
        <f>'Current Income Tax Expense'!D81</f>
        <v>- - - - -</v>
      </c>
      <c r="E68" s="258" t="str">
        <f>'Current Income Tax Expense'!E81</f>
        <v>U</v>
      </c>
      <c r="F68" s="283">
        <f>ROUND(-'Current Income Tax Expense'!F81*0.245866,0)</f>
        <v>892</v>
      </c>
      <c r="G68" s="283">
        <f>ROUND(-'Current Income Tax Expense'!G81*0.245866,0)</f>
        <v>0</v>
      </c>
      <c r="H68" s="283">
        <f>ROUND(-'Current Income Tax Expense'!H81*0.245866,0)</f>
        <v>892</v>
      </c>
      <c r="I68" s="283">
        <f>-ROUND('Current Income Tax Expense'!I81*0.245866,0)</f>
        <v>0</v>
      </c>
      <c r="J68" s="283">
        <f t="shared" si="26"/>
        <v>892</v>
      </c>
      <c r="K68" s="258" t="str">
        <f>'Current Income Tax Expense'!K81</f>
        <v>CA</v>
      </c>
      <c r="L68" s="290">
        <f>SUMIF('Allocation Factors'!$B$3:$B$88,'Deferred Income Tax Expense'!K68,'Allocation Factors'!$P$3:$P$88)</f>
        <v>0</v>
      </c>
      <c r="M68" s="283">
        <f t="shared" si="27"/>
        <v>0</v>
      </c>
      <c r="N68" s="283">
        <f t="shared" si="28"/>
        <v>0</v>
      </c>
      <c r="O68" s="283">
        <f t="shared" si="29"/>
        <v>0</v>
      </c>
    </row>
    <row r="69" spans="1:15">
      <c r="A69" s="80" t="str">
        <f>'Current Income Tax Expense'!A82</f>
        <v>Reg Liability - Injuries &amp; Damages Reserve - OR</v>
      </c>
      <c r="B69" s="258">
        <f>'Current Income Tax Expense'!B82</f>
        <v>287253</v>
      </c>
      <c r="C69" s="289">
        <f>'Current Income Tax Expense'!C82</f>
        <v>705.4</v>
      </c>
      <c r="D69" s="258" t="str">
        <f>'Current Income Tax Expense'!D82</f>
        <v>- - - - -</v>
      </c>
      <c r="E69" s="258" t="str">
        <f>'Current Income Tax Expense'!E82</f>
        <v>U</v>
      </c>
      <c r="F69" s="283">
        <f>ROUND(-'Current Income Tax Expense'!F82*0.245866,0)</f>
        <v>-196358</v>
      </c>
      <c r="G69" s="283">
        <f>ROUND(-'Current Income Tax Expense'!G82*0.245866,0)</f>
        <v>0</v>
      </c>
      <c r="H69" s="283">
        <f>ROUND(-'Current Income Tax Expense'!H82*0.245866,0)</f>
        <v>-196358</v>
      </c>
      <c r="I69" s="283">
        <f>-ROUND('Current Income Tax Expense'!I82*0.245866,0)</f>
        <v>0</v>
      </c>
      <c r="J69" s="283">
        <f t="shared" si="26"/>
        <v>-196358</v>
      </c>
      <c r="K69" s="258" t="str">
        <f>'Current Income Tax Expense'!K82</f>
        <v>OR</v>
      </c>
      <c r="L69" s="290">
        <f>SUMIF('Allocation Factors'!$B$3:$B$88,'Deferred Income Tax Expense'!K69,'Allocation Factors'!$P$3:$P$88)</f>
        <v>0</v>
      </c>
      <c r="M69" s="283">
        <f t="shared" si="27"/>
        <v>0</v>
      </c>
      <c r="N69" s="283">
        <f t="shared" si="28"/>
        <v>0</v>
      </c>
      <c r="O69" s="283">
        <f t="shared" si="29"/>
        <v>0</v>
      </c>
    </row>
    <row r="70" spans="1:15">
      <c r="A70" s="80" t="str">
        <f>'Current Income Tax Expense'!A83</f>
        <v>Reg Liability - Cholla Decommissioning - CA</v>
      </c>
      <c r="B70" s="258">
        <f>'Current Income Tax Expense'!B83</f>
        <v>287174</v>
      </c>
      <c r="C70" s="289">
        <f>'Current Income Tax Expense'!C83</f>
        <v>705.41</v>
      </c>
      <c r="D70" s="258" t="str">
        <f>'Current Income Tax Expense'!D83</f>
        <v>- - - - -</v>
      </c>
      <c r="E70" s="258" t="str">
        <f>'Current Income Tax Expense'!E83</f>
        <v>U</v>
      </c>
      <c r="F70" s="283">
        <f>ROUND(-'Current Income Tax Expense'!F83*0.245866,0)</f>
        <v>7685</v>
      </c>
      <c r="G70" s="283">
        <f>ROUND(-'Current Income Tax Expense'!G83*0.245866,0)</f>
        <v>0</v>
      </c>
      <c r="H70" s="283">
        <f>ROUND(-'Current Income Tax Expense'!H83*0.245866,0)</f>
        <v>7685</v>
      </c>
      <c r="I70" s="283">
        <f>-ROUND('Current Income Tax Expense'!I83*0.245866,0)</f>
        <v>0</v>
      </c>
      <c r="J70" s="283">
        <f t="shared" si="26"/>
        <v>7685</v>
      </c>
      <c r="K70" s="258" t="str">
        <f>'Current Income Tax Expense'!K83</f>
        <v>CA</v>
      </c>
      <c r="L70" s="290">
        <f>SUMIF('Allocation Factors'!$B$3:$B$88,'Deferred Income Tax Expense'!K70,'Allocation Factors'!$P$3:$P$88)</f>
        <v>0</v>
      </c>
      <c r="M70" s="283">
        <f t="shared" si="27"/>
        <v>0</v>
      </c>
      <c r="N70" s="283">
        <f t="shared" si="28"/>
        <v>0</v>
      </c>
      <c r="O70" s="283">
        <f t="shared" si="29"/>
        <v>0</v>
      </c>
    </row>
    <row r="71" spans="1:15">
      <c r="A71" s="80" t="str">
        <f>'Current Income Tax Expense'!A84</f>
        <v>Reg Liability - Cholla Decommissioning - ID</v>
      </c>
      <c r="B71" s="258">
        <f>'Current Income Tax Expense'!B84</f>
        <v>287175</v>
      </c>
      <c r="C71" s="289">
        <f>'Current Income Tax Expense'!C84</f>
        <v>705.41099999999994</v>
      </c>
      <c r="D71" s="258" t="str">
        <f>'Current Income Tax Expense'!D84</f>
        <v>- - - - -</v>
      </c>
      <c r="E71" s="258" t="str">
        <f>'Current Income Tax Expense'!E84</f>
        <v>U</v>
      </c>
      <c r="F71" s="283">
        <f>ROUND(-'Current Income Tax Expense'!F84*0.245866,0)</f>
        <v>-636534</v>
      </c>
      <c r="G71" s="283">
        <f>ROUND(-'Current Income Tax Expense'!G84*0.245866,0)</f>
        <v>0</v>
      </c>
      <c r="H71" s="283">
        <f>ROUND(-'Current Income Tax Expense'!H84*0.245866,0)</f>
        <v>-636534</v>
      </c>
      <c r="I71" s="283">
        <f>-ROUND('Current Income Tax Expense'!I84*0.245866,0)</f>
        <v>0</v>
      </c>
      <c r="J71" s="283">
        <f t="shared" si="26"/>
        <v>-636534</v>
      </c>
      <c r="K71" s="258" t="str">
        <f>'Current Income Tax Expense'!K84</f>
        <v>IDU</v>
      </c>
      <c r="L71" s="290">
        <f>SUMIF('Allocation Factors'!$B$3:$B$88,'Deferred Income Tax Expense'!K71,'Allocation Factors'!$P$3:$P$88)</f>
        <v>0</v>
      </c>
      <c r="M71" s="283">
        <f t="shared" si="27"/>
        <v>0</v>
      </c>
      <c r="N71" s="283">
        <f t="shared" si="28"/>
        <v>0</v>
      </c>
      <c r="O71" s="283">
        <f t="shared" si="29"/>
        <v>0</v>
      </c>
    </row>
    <row r="72" spans="1:15">
      <c r="A72" s="80" t="str">
        <f>'Current Income Tax Expense'!A85</f>
        <v>Reg Liability - Cholla Decommissioning - OR</v>
      </c>
      <c r="B72" s="258">
        <f>'Current Income Tax Expense'!B85</f>
        <v>287176</v>
      </c>
      <c r="C72" s="289">
        <f>'Current Income Tax Expense'!C85</f>
        <v>705.41200000000003</v>
      </c>
      <c r="D72" s="258" t="str">
        <f>'Current Income Tax Expense'!D85</f>
        <v>- - - - -</v>
      </c>
      <c r="E72" s="258" t="str">
        <f>'Current Income Tax Expense'!E85</f>
        <v>U</v>
      </c>
      <c r="F72" s="283">
        <f>ROUND(-'Current Income Tax Expense'!F85*0.245866,0)</f>
        <v>126554</v>
      </c>
      <c r="G72" s="283">
        <f>ROUND(-'Current Income Tax Expense'!G85*0.245866,0)</f>
        <v>0</v>
      </c>
      <c r="H72" s="283">
        <f>ROUND(-'Current Income Tax Expense'!H85*0.245866,0)</f>
        <v>126554</v>
      </c>
      <c r="I72" s="283">
        <f>-ROUND('Current Income Tax Expense'!I85*0.245866,0)</f>
        <v>0</v>
      </c>
      <c r="J72" s="283">
        <f t="shared" si="26"/>
        <v>126554</v>
      </c>
      <c r="K72" s="258" t="str">
        <f>'Current Income Tax Expense'!K85</f>
        <v>OR</v>
      </c>
      <c r="L72" s="290">
        <f>SUMIF('Allocation Factors'!$B$3:$B$88,'Deferred Income Tax Expense'!K72,'Allocation Factors'!$P$3:$P$88)</f>
        <v>0</v>
      </c>
      <c r="M72" s="283">
        <f t="shared" si="27"/>
        <v>0</v>
      </c>
      <c r="N72" s="283">
        <f t="shared" si="28"/>
        <v>0</v>
      </c>
      <c r="O72" s="283">
        <f t="shared" si="29"/>
        <v>0</v>
      </c>
    </row>
    <row r="73" spans="1:15">
      <c r="A73" s="80" t="str">
        <f>'Current Income Tax Expense'!A86</f>
        <v>Reg Liability - Cholla Decommissioning - UT</v>
      </c>
      <c r="B73" s="258">
        <f>'Current Income Tax Expense'!B86</f>
        <v>287177</v>
      </c>
      <c r="C73" s="289">
        <f>'Current Income Tax Expense'!C86</f>
        <v>705.41300000000001</v>
      </c>
      <c r="D73" s="258" t="str">
        <f>'Current Income Tax Expense'!D86</f>
        <v>- - - - -</v>
      </c>
      <c r="E73" s="258" t="str">
        <f>'Current Income Tax Expense'!E86</f>
        <v>U</v>
      </c>
      <c r="F73" s="283">
        <f>ROUND(-'Current Income Tax Expense'!F86*0.245866,0)</f>
        <v>214003</v>
      </c>
      <c r="G73" s="283">
        <f>ROUND(-'Current Income Tax Expense'!G86*0.245866,0)</f>
        <v>0</v>
      </c>
      <c r="H73" s="283">
        <f>ROUND(-'Current Income Tax Expense'!H86*0.245866,0)</f>
        <v>214003</v>
      </c>
      <c r="I73" s="283">
        <f>-ROUND('Current Income Tax Expense'!I86*0.245866,0)</f>
        <v>0</v>
      </c>
      <c r="J73" s="283">
        <f t="shared" si="26"/>
        <v>214003</v>
      </c>
      <c r="K73" s="258" t="str">
        <f>'Current Income Tax Expense'!K86</f>
        <v>UT</v>
      </c>
      <c r="L73" s="290">
        <f>SUMIF('Allocation Factors'!$B$3:$B$88,'Deferred Income Tax Expense'!K73,'Allocation Factors'!$P$3:$P$88)</f>
        <v>0</v>
      </c>
      <c r="M73" s="283">
        <f t="shared" si="27"/>
        <v>0</v>
      </c>
      <c r="N73" s="283">
        <f t="shared" si="28"/>
        <v>0</v>
      </c>
      <c r="O73" s="283">
        <f t="shared" si="29"/>
        <v>0</v>
      </c>
    </row>
    <row r="74" spans="1:15">
      <c r="A74" s="80" t="str">
        <f>'Current Income Tax Expense'!A87</f>
        <v>Reg Liability - Cholla Decommissioning - WY</v>
      </c>
      <c r="B74" s="258">
        <f>'Current Income Tax Expense'!B87</f>
        <v>287178</v>
      </c>
      <c r="C74" s="289">
        <f>'Current Income Tax Expense'!C87</f>
        <v>705.41399999999999</v>
      </c>
      <c r="D74" s="258" t="str">
        <f>'Current Income Tax Expense'!D87</f>
        <v>- - - - -</v>
      </c>
      <c r="E74" s="258" t="str">
        <f>'Current Income Tax Expense'!E87</f>
        <v>U</v>
      </c>
      <c r="F74" s="283">
        <f>ROUND(-'Current Income Tax Expense'!F87*0.245866,0)</f>
        <v>-80747</v>
      </c>
      <c r="G74" s="283">
        <f>ROUND(-'Current Income Tax Expense'!G87*0.245866,0)</f>
        <v>0</v>
      </c>
      <c r="H74" s="283">
        <f>ROUND(-'Current Income Tax Expense'!H87*0.245866,0)</f>
        <v>-80747</v>
      </c>
      <c r="I74" s="283">
        <f>-ROUND('Current Income Tax Expense'!I87*0.245866,0)</f>
        <v>0</v>
      </c>
      <c r="J74" s="283">
        <f t="shared" si="26"/>
        <v>-80747</v>
      </c>
      <c r="K74" s="258" t="str">
        <f>'Current Income Tax Expense'!K87</f>
        <v>WYP</v>
      </c>
      <c r="L74" s="290">
        <f>SUMIF('Allocation Factors'!$B$3:$B$88,'Deferred Income Tax Expense'!K74,'Allocation Factors'!$P$3:$P$88)</f>
        <v>0</v>
      </c>
      <c r="M74" s="283">
        <f t="shared" si="27"/>
        <v>0</v>
      </c>
      <c r="N74" s="283">
        <f t="shared" si="28"/>
        <v>0</v>
      </c>
      <c r="O74" s="283">
        <f t="shared" si="29"/>
        <v>0</v>
      </c>
    </row>
    <row r="75" spans="1:15" s="182" customFormat="1">
      <c r="A75" s="80" t="str">
        <f>'Current Income Tax Expense'!A88</f>
        <v>Reg Liability - GHG Allowance Revenues - CA</v>
      </c>
      <c r="B75" s="258">
        <f>'Current Income Tax Expense'!B88</f>
        <v>287238</v>
      </c>
      <c r="C75" s="289">
        <f>'Current Income Tax Expense'!C88</f>
        <v>705.42</v>
      </c>
      <c r="D75" s="258" t="str">
        <f>'Current Income Tax Expense'!D88</f>
        <v>- - - - -</v>
      </c>
      <c r="E75" s="258" t="str">
        <f>'Current Income Tax Expense'!E88</f>
        <v>U</v>
      </c>
      <c r="F75" s="283">
        <f>ROUND(-'Current Income Tax Expense'!F88*0.245866,0)</f>
        <v>-359617</v>
      </c>
      <c r="G75" s="283">
        <f>ROUND(-'Current Income Tax Expense'!G88*0.245866,0)</f>
        <v>0</v>
      </c>
      <c r="H75" s="283">
        <f>ROUND(-'Current Income Tax Expense'!H88*0.245866,0)</f>
        <v>-359617</v>
      </c>
      <c r="I75" s="283">
        <f>-ROUND('Current Income Tax Expense'!I88*0.245866,0)</f>
        <v>0</v>
      </c>
      <c r="J75" s="283">
        <f t="shared" si="26"/>
        <v>-359617</v>
      </c>
      <c r="K75" s="258" t="str">
        <f>'Current Income Tax Expense'!K88</f>
        <v>OTHER</v>
      </c>
      <c r="L75" s="290">
        <f>SUMIF('Allocation Factors'!$B$3:$B$88,'Deferred Income Tax Expense'!K75,'Allocation Factors'!$P$3:$P$88)</f>
        <v>0</v>
      </c>
      <c r="M75" s="283">
        <f t="shared" si="27"/>
        <v>0</v>
      </c>
      <c r="N75" s="283">
        <f t="shared" si="28"/>
        <v>0</v>
      </c>
      <c r="O75" s="283">
        <f t="shared" si="29"/>
        <v>0</v>
      </c>
    </row>
    <row r="76" spans="1:15">
      <c r="A76" s="80" t="str">
        <f>'Current Income Tax Expense'!A89</f>
        <v>Reg Liability - Bridger Mine Accelerated Depreciation - WA</v>
      </c>
      <c r="B76" s="258">
        <f>'Current Income Tax Expense'!B89</f>
        <v>287048</v>
      </c>
      <c r="C76" s="289">
        <f>'Current Income Tax Expense'!C89</f>
        <v>705.42499999999995</v>
      </c>
      <c r="D76" s="258">
        <f>'Current Income Tax Expense'!D89</f>
        <v>14.4</v>
      </c>
      <c r="E76" s="258" t="str">
        <f>'Current Income Tax Expense'!E89</f>
        <v>U</v>
      </c>
      <c r="F76" s="283">
        <f>ROUND(-'Current Income Tax Expense'!F89*0.245866,0)</f>
        <v>-549041</v>
      </c>
      <c r="G76" s="283">
        <f>ROUND(-'Current Income Tax Expense'!G89*0.245866,0)</f>
        <v>0</v>
      </c>
      <c r="H76" s="283">
        <f>ROUND(-'Current Income Tax Expense'!H89*0.245866,0)</f>
        <v>-549041</v>
      </c>
      <c r="I76" s="283">
        <f>-ROUND('Current Income Tax Expense'!I89*0.245866,0)</f>
        <v>0</v>
      </c>
      <c r="J76" s="283">
        <f t="shared" si="26"/>
        <v>-549041</v>
      </c>
      <c r="K76" s="258" t="str">
        <f>'Current Income Tax Expense'!K89</f>
        <v>WA</v>
      </c>
      <c r="L76" s="290">
        <f>SUMIF('Allocation Factors'!$B$3:$B$88,'Deferred Income Tax Expense'!K76,'Allocation Factors'!$P$3:$P$88)</f>
        <v>1</v>
      </c>
      <c r="M76" s="283">
        <f t="shared" si="27"/>
        <v>-549041</v>
      </c>
      <c r="N76" s="283">
        <f t="shared" si="28"/>
        <v>0</v>
      </c>
      <c r="O76" s="283">
        <f t="shared" si="29"/>
        <v>-549041</v>
      </c>
    </row>
    <row r="77" spans="1:15">
      <c r="A77" s="80" t="str">
        <f>'Current Income Tax Expense'!A90</f>
        <v>Reg Liability - Property Insurance Reserve - CA</v>
      </c>
      <c r="B77" s="258">
        <f>'Current Income Tax Expense'!B90</f>
        <v>287254</v>
      </c>
      <c r="C77" s="289">
        <f>'Current Income Tax Expense'!C90</f>
        <v>705.45</v>
      </c>
      <c r="D77" s="258" t="str">
        <f>'Current Income Tax Expense'!D90</f>
        <v>- - - - -</v>
      </c>
      <c r="E77" s="258" t="str">
        <f>'Current Income Tax Expense'!E90</f>
        <v>U</v>
      </c>
      <c r="F77" s="283">
        <f>ROUND(-'Current Income Tax Expense'!F90*0.245866,0)</f>
        <v>-79957</v>
      </c>
      <c r="G77" s="283">
        <f>ROUND(-'Current Income Tax Expense'!G90*0.245866,0)</f>
        <v>0</v>
      </c>
      <c r="H77" s="283">
        <f>ROUND(-'Current Income Tax Expense'!H90*0.245866,0)</f>
        <v>-79957</v>
      </c>
      <c r="I77" s="283">
        <f>-ROUND('Current Income Tax Expense'!I90*0.245866,0)</f>
        <v>0</v>
      </c>
      <c r="J77" s="283">
        <f t="shared" si="26"/>
        <v>-79957</v>
      </c>
      <c r="K77" s="258" t="str">
        <f>'Current Income Tax Expense'!K90</f>
        <v>CA</v>
      </c>
      <c r="L77" s="290">
        <f>SUMIF('Allocation Factors'!$B$3:$B$88,'Deferred Income Tax Expense'!K77,'Allocation Factors'!$P$3:$P$88)</f>
        <v>0</v>
      </c>
      <c r="M77" s="283">
        <f t="shared" si="27"/>
        <v>0</v>
      </c>
      <c r="N77" s="283">
        <f t="shared" si="28"/>
        <v>0</v>
      </c>
      <c r="O77" s="283">
        <f t="shared" si="29"/>
        <v>0</v>
      </c>
    </row>
    <row r="78" spans="1:15">
      <c r="A78" s="80" t="str">
        <f>'Current Income Tax Expense'!A91</f>
        <v>Reg Liability - Property Insurance Reserve - OR</v>
      </c>
      <c r="B78" s="258">
        <f>'Current Income Tax Expense'!B91</f>
        <v>287255</v>
      </c>
      <c r="C78" s="289">
        <f>'Current Income Tax Expense'!C91</f>
        <v>705.45100000000002</v>
      </c>
      <c r="D78" s="258" t="str">
        <f>'Current Income Tax Expense'!D91</f>
        <v>- - - - -</v>
      </c>
      <c r="E78" s="258" t="str">
        <f>'Current Income Tax Expense'!E91</f>
        <v>U</v>
      </c>
      <c r="F78" s="283">
        <f>ROUND(-'Current Income Tax Expense'!F91*0.245866,0)</f>
        <v>1280817</v>
      </c>
      <c r="G78" s="283">
        <f>ROUND(-'Current Income Tax Expense'!G91*0.245866,0)</f>
        <v>0</v>
      </c>
      <c r="H78" s="283">
        <f>ROUND(-'Current Income Tax Expense'!H91*0.245866,0)</f>
        <v>1280817</v>
      </c>
      <c r="I78" s="283">
        <f>-ROUND('Current Income Tax Expense'!I91*0.245866,0)</f>
        <v>0</v>
      </c>
      <c r="J78" s="283">
        <f t="shared" si="26"/>
        <v>1280817</v>
      </c>
      <c r="K78" s="258" t="str">
        <f>'Current Income Tax Expense'!K91</f>
        <v>OR</v>
      </c>
      <c r="L78" s="290">
        <f>SUMIF('Allocation Factors'!$B$3:$B$88,'Deferred Income Tax Expense'!K78,'Allocation Factors'!$P$3:$P$88)</f>
        <v>0</v>
      </c>
      <c r="M78" s="283">
        <f t="shared" si="27"/>
        <v>0</v>
      </c>
      <c r="N78" s="283">
        <f t="shared" si="28"/>
        <v>0</v>
      </c>
      <c r="O78" s="283">
        <f t="shared" si="29"/>
        <v>0</v>
      </c>
    </row>
    <row r="79" spans="1:15">
      <c r="A79" s="80" t="str">
        <f>'Current Income Tax Expense'!A92</f>
        <v>Reg Liability - Property Insurance Reserve - WA</v>
      </c>
      <c r="B79" s="258">
        <f>'Current Income Tax Expense'!B92</f>
        <v>287256</v>
      </c>
      <c r="C79" s="289">
        <f>'Current Income Tax Expense'!C92</f>
        <v>705.452</v>
      </c>
      <c r="D79" s="258" t="str">
        <f>'Current Income Tax Expense'!D92</f>
        <v>- - - - -</v>
      </c>
      <c r="E79" s="258" t="str">
        <f>'Current Income Tax Expense'!E92</f>
        <v>U</v>
      </c>
      <c r="F79" s="283">
        <f>ROUND(-'Current Income Tax Expense'!F92*0.245866,0)</f>
        <v>29647</v>
      </c>
      <c r="G79" s="283">
        <f>ROUND(-'Current Income Tax Expense'!G92*0.245866,0)</f>
        <v>0</v>
      </c>
      <c r="H79" s="283">
        <f>ROUND(-'Current Income Tax Expense'!H92*0.245866,0)</f>
        <v>29647</v>
      </c>
      <c r="I79" s="283">
        <f>-ROUND('Current Income Tax Expense'!I92*0.245866,0)</f>
        <v>0</v>
      </c>
      <c r="J79" s="283">
        <f t="shared" si="26"/>
        <v>29647</v>
      </c>
      <c r="K79" s="258" t="str">
        <f>'Current Income Tax Expense'!K92</f>
        <v>WA</v>
      </c>
      <c r="L79" s="290">
        <f>SUMIF('Allocation Factors'!$B$3:$B$88,'Deferred Income Tax Expense'!K79,'Allocation Factors'!$P$3:$P$88)</f>
        <v>1</v>
      </c>
      <c r="M79" s="283">
        <f t="shared" si="27"/>
        <v>29647</v>
      </c>
      <c r="N79" s="283">
        <f t="shared" si="28"/>
        <v>0</v>
      </c>
      <c r="O79" s="283">
        <f t="shared" si="29"/>
        <v>29647</v>
      </c>
    </row>
    <row r="80" spans="1:15">
      <c r="A80" s="80" t="str">
        <f>'Current Income Tax Expense'!A93</f>
        <v>Reg Liability - Property Insurance Reserve - ID</v>
      </c>
      <c r="B80" s="258">
        <f>'Current Income Tax Expense'!B93</f>
        <v>287257</v>
      </c>
      <c r="C80" s="289">
        <f>'Current Income Tax Expense'!C93</f>
        <v>705.45299999999997</v>
      </c>
      <c r="D80" s="258" t="str">
        <f>'Current Income Tax Expense'!D93</f>
        <v>- - - - -</v>
      </c>
      <c r="E80" s="258" t="str">
        <f>'Current Income Tax Expense'!E93</f>
        <v>U</v>
      </c>
      <c r="F80" s="283">
        <f>ROUND(-'Current Income Tax Expense'!F93*0.245866,0)</f>
        <v>-13958</v>
      </c>
      <c r="G80" s="283">
        <f>ROUND(-'Current Income Tax Expense'!G93*0.245866,0)</f>
        <v>0</v>
      </c>
      <c r="H80" s="283">
        <f>ROUND(-'Current Income Tax Expense'!H93*0.245866,0)</f>
        <v>-13958</v>
      </c>
      <c r="I80" s="283">
        <f>-ROUND('Current Income Tax Expense'!I93*0.245866,0)</f>
        <v>0</v>
      </c>
      <c r="J80" s="283">
        <f t="shared" si="26"/>
        <v>-13958</v>
      </c>
      <c r="K80" s="258" t="str">
        <f>'Current Income Tax Expense'!K93</f>
        <v>IDU</v>
      </c>
      <c r="L80" s="290">
        <f>SUMIF('Allocation Factors'!$B$3:$B$88,'Deferred Income Tax Expense'!K80,'Allocation Factors'!$P$3:$P$88)</f>
        <v>0</v>
      </c>
      <c r="M80" s="283">
        <f t="shared" si="27"/>
        <v>0</v>
      </c>
      <c r="N80" s="283">
        <f t="shared" si="28"/>
        <v>0</v>
      </c>
      <c r="O80" s="283">
        <f t="shared" si="29"/>
        <v>0</v>
      </c>
    </row>
    <row r="81" spans="1:15">
      <c r="A81" s="80" t="str">
        <f>'Current Income Tax Expense'!A94</f>
        <v>Reg Liability - Property Insurance Reserve - WY</v>
      </c>
      <c r="B81" s="258">
        <f>'Current Income Tax Expense'!B94</f>
        <v>287259</v>
      </c>
      <c r="C81" s="289">
        <f>'Current Income Tax Expense'!C94</f>
        <v>705.45500000000004</v>
      </c>
      <c r="D81" s="258" t="str">
        <f>'Current Income Tax Expense'!D94</f>
        <v>- - - - -</v>
      </c>
      <c r="E81" s="258" t="str">
        <f>'Current Income Tax Expense'!E94</f>
        <v>U</v>
      </c>
      <c r="F81" s="283">
        <f>ROUND(-'Current Income Tax Expense'!F94*0.245866,0)</f>
        <v>-3084</v>
      </c>
      <c r="G81" s="283">
        <f>ROUND(-'Current Income Tax Expense'!G94*0.245866,0)</f>
        <v>0</v>
      </c>
      <c r="H81" s="283">
        <f>ROUND(-'Current Income Tax Expense'!H94*0.245866,0)</f>
        <v>-3084</v>
      </c>
      <c r="I81" s="283">
        <f>-ROUND('Current Income Tax Expense'!I94*0.245866,0)</f>
        <v>0</v>
      </c>
      <c r="J81" s="283">
        <f t="shared" si="26"/>
        <v>-3084</v>
      </c>
      <c r="K81" s="258" t="str">
        <f>'Current Income Tax Expense'!K94</f>
        <v>WYP</v>
      </c>
      <c r="L81" s="290">
        <f>SUMIF('Allocation Factors'!$B$3:$B$88,'Deferred Income Tax Expense'!K81,'Allocation Factors'!$P$3:$P$88)</f>
        <v>0</v>
      </c>
      <c r="M81" s="283">
        <f t="shared" si="27"/>
        <v>0</v>
      </c>
      <c r="N81" s="283">
        <f t="shared" si="28"/>
        <v>0</v>
      </c>
      <c r="O81" s="283">
        <f t="shared" si="29"/>
        <v>0</v>
      </c>
    </row>
    <row r="82" spans="1:15">
      <c r="A82" s="80" t="str">
        <f>'Current Income Tax Expense'!A95</f>
        <v>Reg Liability - Deferred Excess NPC - CA</v>
      </c>
      <c r="B82" s="258">
        <f>'Current Income Tax Expense'!B95</f>
        <v>287235</v>
      </c>
      <c r="C82" s="289">
        <f>'Current Income Tax Expense'!C95</f>
        <v>705.51099999999997</v>
      </c>
      <c r="D82" s="258" t="str">
        <f>'Current Income Tax Expense'!D95</f>
        <v>- - - - -</v>
      </c>
      <c r="E82" s="258" t="str">
        <f>'Current Income Tax Expense'!E95</f>
        <v>U</v>
      </c>
      <c r="F82" s="283">
        <f>ROUND(-'Current Income Tax Expense'!F95*0.245866,0)</f>
        <v>-463024</v>
      </c>
      <c r="G82" s="283">
        <f>ROUND(-'Current Income Tax Expense'!G95*0.245866,0)</f>
        <v>0</v>
      </c>
      <c r="H82" s="283">
        <f>ROUND(-'Current Income Tax Expense'!H95*0.245866,0)</f>
        <v>-463024</v>
      </c>
      <c r="I82" s="283">
        <f>-ROUND('Current Income Tax Expense'!I95*0.245866,0)</f>
        <v>0</v>
      </c>
      <c r="J82" s="283">
        <f t="shared" si="26"/>
        <v>-463024</v>
      </c>
      <c r="K82" s="258" t="str">
        <f>'Current Income Tax Expense'!K95</f>
        <v>OTHER</v>
      </c>
      <c r="L82" s="290">
        <f>SUMIF('Allocation Factors'!$B$3:$B$88,'Deferred Income Tax Expense'!K82,'Allocation Factors'!$P$3:$P$88)</f>
        <v>0</v>
      </c>
      <c r="M82" s="283">
        <f t="shared" si="27"/>
        <v>0</v>
      </c>
      <c r="N82" s="283">
        <f t="shared" si="28"/>
        <v>0</v>
      </c>
      <c r="O82" s="283">
        <f t="shared" si="29"/>
        <v>0</v>
      </c>
    </row>
    <row r="83" spans="1:15">
      <c r="A83" s="80" t="str">
        <f>'Current Income Tax Expense'!A96</f>
        <v>Reg Liability - Deferred Excess NPC - OR</v>
      </c>
      <c r="B83" s="258">
        <f>'Current Income Tax Expense'!B96</f>
        <v>287233</v>
      </c>
      <c r="C83" s="289">
        <f>'Current Income Tax Expense'!C96</f>
        <v>705.51499999999999</v>
      </c>
      <c r="D83" s="258" t="str">
        <f>'Current Income Tax Expense'!D96</f>
        <v>- - - - -</v>
      </c>
      <c r="E83" s="258" t="str">
        <f>'Current Income Tax Expense'!E96</f>
        <v>U</v>
      </c>
      <c r="F83" s="283">
        <f>ROUND(-'Current Income Tax Expense'!F96*0.245866,0)</f>
        <v>950739</v>
      </c>
      <c r="G83" s="283">
        <f>ROUND(-'Current Income Tax Expense'!G96*0.245866,0)</f>
        <v>0</v>
      </c>
      <c r="H83" s="283">
        <f>ROUND(-'Current Income Tax Expense'!H96*0.245866,0)</f>
        <v>950739</v>
      </c>
      <c r="I83" s="283">
        <f>-ROUND('Current Income Tax Expense'!I96*0.245866,0)</f>
        <v>0</v>
      </c>
      <c r="J83" s="283">
        <f t="shared" si="26"/>
        <v>950739</v>
      </c>
      <c r="K83" s="258" t="str">
        <f>'Current Income Tax Expense'!K96</f>
        <v>OTHER</v>
      </c>
      <c r="L83" s="290">
        <f>SUMIF('Allocation Factors'!$B$3:$B$88,'Deferred Income Tax Expense'!K83,'Allocation Factors'!$P$3:$P$88)</f>
        <v>0</v>
      </c>
      <c r="M83" s="283">
        <f t="shared" si="27"/>
        <v>0</v>
      </c>
      <c r="N83" s="283">
        <f t="shared" si="28"/>
        <v>0</v>
      </c>
      <c r="O83" s="283">
        <f t="shared" si="29"/>
        <v>0</v>
      </c>
    </row>
    <row r="84" spans="1:15">
      <c r="A84" s="80" t="str">
        <f>'Current Income Tax Expense'!A97</f>
        <v>Reg Liability - Deferred Excess NPC - WA</v>
      </c>
      <c r="B84" s="258">
        <f>'Current Income Tax Expense'!B97</f>
        <v>287231</v>
      </c>
      <c r="C84" s="289">
        <f>'Current Income Tax Expense'!C97</f>
        <v>705.51900000000001</v>
      </c>
      <c r="D84" s="258" t="str">
        <f>'Current Income Tax Expense'!D97</f>
        <v>- - - - -</v>
      </c>
      <c r="E84" s="258" t="str">
        <f>'Current Income Tax Expense'!E97</f>
        <v>U</v>
      </c>
      <c r="F84" s="283">
        <f>ROUND(-'Current Income Tax Expense'!F97*0.245866,0)</f>
        <v>3704731</v>
      </c>
      <c r="G84" s="283">
        <f>ROUND(-'Current Income Tax Expense'!G97*0.245866,0)</f>
        <v>0</v>
      </c>
      <c r="H84" s="283">
        <f>ROUND(-'Current Income Tax Expense'!H97*0.245866,0)</f>
        <v>3704731</v>
      </c>
      <c r="I84" s="283">
        <f>-ROUND('Current Income Tax Expense'!I97*0.245866,0)</f>
        <v>0</v>
      </c>
      <c r="J84" s="283">
        <f t="shared" si="26"/>
        <v>3704731</v>
      </c>
      <c r="K84" s="258" t="str">
        <f>'Current Income Tax Expense'!K97</f>
        <v>OTHER</v>
      </c>
      <c r="L84" s="290">
        <f>SUMIF('Allocation Factors'!$B$3:$B$88,'Deferred Income Tax Expense'!K84,'Allocation Factors'!$P$3:$P$88)</f>
        <v>0</v>
      </c>
      <c r="M84" s="283">
        <f t="shared" si="27"/>
        <v>0</v>
      </c>
      <c r="N84" s="283">
        <f t="shared" si="28"/>
        <v>0</v>
      </c>
      <c r="O84" s="283">
        <f t="shared" si="29"/>
        <v>0</v>
      </c>
    </row>
    <row r="85" spans="1:15">
      <c r="A85" s="80" t="str">
        <f>'Current Income Tax Expense'!A98</f>
        <v>Reg Liability - Deferred Excess NPC - WY</v>
      </c>
      <c r="B85" s="258">
        <f>'Current Income Tax Expense'!B98</f>
        <v>287230</v>
      </c>
      <c r="C85" s="289">
        <f>'Current Income Tax Expense'!C98</f>
        <v>705.52099999999996</v>
      </c>
      <c r="D85" s="258" t="str">
        <f>'Current Income Tax Expense'!D98</f>
        <v>- - - - -</v>
      </c>
      <c r="E85" s="258" t="str">
        <f>'Current Income Tax Expense'!E98</f>
        <v>U</v>
      </c>
      <c r="F85" s="283">
        <f>ROUND(-'Current Income Tax Expense'!F98*0.245866,0)</f>
        <v>10532</v>
      </c>
      <c r="G85" s="283">
        <f>ROUND(-'Current Income Tax Expense'!G98*0.245866,0)</f>
        <v>0</v>
      </c>
      <c r="H85" s="283">
        <f>ROUND(-'Current Income Tax Expense'!H98*0.245866,0)</f>
        <v>10532</v>
      </c>
      <c r="I85" s="283">
        <f>-ROUND('Current Income Tax Expense'!I98*0.245866,0)</f>
        <v>0</v>
      </c>
      <c r="J85" s="283">
        <f t="shared" si="26"/>
        <v>10532</v>
      </c>
      <c r="K85" s="258" t="str">
        <f>'Current Income Tax Expense'!K98</f>
        <v>OTHER</v>
      </c>
      <c r="L85" s="290">
        <f>SUMIF('Allocation Factors'!$B$3:$B$88,'Deferred Income Tax Expense'!K85,'Allocation Factors'!$P$3:$P$88)</f>
        <v>0</v>
      </c>
      <c r="M85" s="283">
        <f t="shared" si="27"/>
        <v>0</v>
      </c>
      <c r="N85" s="283">
        <f t="shared" si="28"/>
        <v>0</v>
      </c>
      <c r="O85" s="283">
        <f t="shared" si="29"/>
        <v>0</v>
      </c>
    </row>
    <row r="86" spans="1:15">
      <c r="A86" s="80" t="str">
        <f>'Current Income Tax Expense'!A99</f>
        <v>Reg Liability - Solar Incentive Program - UT</v>
      </c>
      <c r="B86" s="258">
        <f>'Current Income Tax Expense'!B99</f>
        <v>287227</v>
      </c>
      <c r="C86" s="289">
        <f>'Current Income Tax Expense'!C99</f>
        <v>705.53099999999995</v>
      </c>
      <c r="D86" s="258" t="str">
        <f>'Current Income Tax Expense'!D99</f>
        <v>- - - - -</v>
      </c>
      <c r="E86" s="258" t="str">
        <f>'Current Income Tax Expense'!E99</f>
        <v>U</v>
      </c>
      <c r="F86" s="283">
        <f>ROUND(-'Current Income Tax Expense'!F99*0.245866,0)</f>
        <v>1825123</v>
      </c>
      <c r="G86" s="283">
        <f>ROUND(-'Current Income Tax Expense'!G99*0.245866,0)</f>
        <v>0</v>
      </c>
      <c r="H86" s="283">
        <f>ROUND(-'Current Income Tax Expense'!H99*0.245866,0)</f>
        <v>1825123</v>
      </c>
      <c r="I86" s="283">
        <f>-ROUND('Current Income Tax Expense'!I99*0.245866,0)</f>
        <v>0</v>
      </c>
      <c r="J86" s="283">
        <f t="shared" si="26"/>
        <v>1825123</v>
      </c>
      <c r="K86" s="258" t="str">
        <f>'Current Income Tax Expense'!K99</f>
        <v>OTHER</v>
      </c>
      <c r="L86" s="290">
        <f>SUMIF('Allocation Factors'!$B$3:$B$88,'Deferred Income Tax Expense'!K86,'Allocation Factors'!$P$3:$P$88)</f>
        <v>0</v>
      </c>
      <c r="M86" s="283">
        <f t="shared" si="27"/>
        <v>0</v>
      </c>
      <c r="N86" s="283">
        <f t="shared" si="28"/>
        <v>0</v>
      </c>
      <c r="O86" s="283">
        <f t="shared" si="29"/>
        <v>0</v>
      </c>
    </row>
    <row r="87" spans="1:15">
      <c r="A87" s="80" t="str">
        <f>'Current Income Tax Expense'!A100</f>
        <v>MCI FOG Wire Lease</v>
      </c>
      <c r="B87" s="258">
        <f>'Current Income Tax Expense'!B100</f>
        <v>287337</v>
      </c>
      <c r="C87" s="289">
        <f>'Current Income Tax Expense'!C100</f>
        <v>715.10500000000002</v>
      </c>
      <c r="D87" s="258" t="str">
        <f>'Current Income Tax Expense'!D100</f>
        <v>- - - - -</v>
      </c>
      <c r="E87" s="258" t="str">
        <f>'Current Income Tax Expense'!E100</f>
        <v>U</v>
      </c>
      <c r="F87" s="283">
        <f>ROUND(-'Current Income Tax Expense'!F100*0.245866,0)</f>
        <v>-47680</v>
      </c>
      <c r="G87" s="283">
        <f>ROUND(-'Current Income Tax Expense'!G100*0.245866,0)</f>
        <v>0</v>
      </c>
      <c r="H87" s="283">
        <f>ROUND(-'Current Income Tax Expense'!H100*0.245866,0)</f>
        <v>-47680</v>
      </c>
      <c r="I87" s="283">
        <f>-ROUND('Current Income Tax Expense'!I100*0.245866,0)</f>
        <v>0</v>
      </c>
      <c r="J87" s="283">
        <f t="shared" si="26"/>
        <v>-47680</v>
      </c>
      <c r="K87" s="258" t="str">
        <f>'Current Income Tax Expense'!K100</f>
        <v>SG</v>
      </c>
      <c r="L87" s="290">
        <f>SUMIF('Allocation Factors'!$B$3:$B$88,'Deferred Income Tax Expense'!K87,'Allocation Factors'!$P$3:$P$88)</f>
        <v>7.9787774498314715E-2</v>
      </c>
      <c r="M87" s="283">
        <f t="shared" si="27"/>
        <v>-3804</v>
      </c>
      <c r="N87" s="283">
        <f t="shared" si="28"/>
        <v>0</v>
      </c>
      <c r="O87" s="283">
        <f t="shared" si="29"/>
        <v>-3804</v>
      </c>
    </row>
    <row r="88" spans="1:15">
      <c r="A88" s="80" t="str">
        <f>'Current Income Tax Expense'!A101</f>
        <v>Reg Liability - BPA Balancing Account - WA</v>
      </c>
      <c r="B88" s="258">
        <f>'Current Income Tax Expense'!B101</f>
        <v>287316</v>
      </c>
      <c r="C88" s="289">
        <f>'Current Income Tax Expense'!C101</f>
        <v>715.72</v>
      </c>
      <c r="D88" s="258" t="str">
        <f>'Current Income Tax Expense'!D101</f>
        <v>- - - - -</v>
      </c>
      <c r="E88" s="258" t="str">
        <f>'Current Income Tax Expense'!E101</f>
        <v>U</v>
      </c>
      <c r="F88" s="283">
        <f>ROUND(-'Current Income Tax Expense'!F101*0.245866,0)</f>
        <v>124496</v>
      </c>
      <c r="G88" s="283">
        <f>ROUND(-'Current Income Tax Expense'!G101*0.245866,0)</f>
        <v>0</v>
      </c>
      <c r="H88" s="283">
        <f>ROUND(-'Current Income Tax Expense'!H101*0.245866,0)</f>
        <v>124496</v>
      </c>
      <c r="I88" s="283">
        <f>-ROUND('Current Income Tax Expense'!I101*0.245866,0)</f>
        <v>0</v>
      </c>
      <c r="J88" s="283">
        <f t="shared" si="26"/>
        <v>124496</v>
      </c>
      <c r="K88" s="258" t="str">
        <f>'Current Income Tax Expense'!K101</f>
        <v>OTHER</v>
      </c>
      <c r="L88" s="290">
        <f>SUMIF('Allocation Factors'!$B$3:$B$88,'Deferred Income Tax Expense'!K88,'Allocation Factors'!$P$3:$P$88)</f>
        <v>0</v>
      </c>
      <c r="M88" s="283">
        <f t="shared" si="27"/>
        <v>0</v>
      </c>
      <c r="N88" s="283">
        <f t="shared" si="28"/>
        <v>0</v>
      </c>
      <c r="O88" s="283">
        <f t="shared" si="29"/>
        <v>0</v>
      </c>
    </row>
    <row r="89" spans="1:15">
      <c r="A89" s="80" t="str">
        <f>'Current Income Tax Expense'!A102</f>
        <v>Chehalis WA EFSEC C02 Mitigation Obligation</v>
      </c>
      <c r="B89" s="258">
        <f>'Current Income Tax Expense'!B102</f>
        <v>287219</v>
      </c>
      <c r="C89" s="289">
        <f>'Current Income Tax Expense'!C102</f>
        <v>715.81</v>
      </c>
      <c r="D89" s="258" t="str">
        <f>'Current Income Tax Expense'!D102</f>
        <v>- - - - -</v>
      </c>
      <c r="E89" s="258" t="str">
        <f>'Current Income Tax Expense'!E102</f>
        <v>U</v>
      </c>
      <c r="F89" s="283">
        <f>ROUND(-'Current Income Tax Expense'!F102*0.245866,0)</f>
        <v>-9</v>
      </c>
      <c r="G89" s="283">
        <f>ROUND(-'Current Income Tax Expense'!G102*0.245866,0)</f>
        <v>0</v>
      </c>
      <c r="H89" s="283">
        <f>ROUND(-'Current Income Tax Expense'!H102*0.245866,0)</f>
        <v>-9</v>
      </c>
      <c r="I89" s="283">
        <f>-ROUND('Current Income Tax Expense'!I102*0.245866,0)</f>
        <v>0</v>
      </c>
      <c r="J89" s="283">
        <f t="shared" si="26"/>
        <v>-9</v>
      </c>
      <c r="K89" s="258" t="str">
        <f>'Current Income Tax Expense'!K102</f>
        <v>CAGW</v>
      </c>
      <c r="L89" s="290">
        <f>SUMIF('Allocation Factors'!$B$3:$B$88,'Deferred Income Tax Expense'!K89,'Allocation Factors'!$P$3:$P$88)</f>
        <v>0.22162982918040364</v>
      </c>
      <c r="M89" s="283">
        <f t="shared" si="27"/>
        <v>-2</v>
      </c>
      <c r="N89" s="283">
        <f t="shared" si="28"/>
        <v>0</v>
      </c>
      <c r="O89" s="283">
        <f t="shared" si="29"/>
        <v>-2</v>
      </c>
    </row>
    <row r="90" spans="1:15">
      <c r="A90" s="80" t="str">
        <f>'Current Income Tax Expense'!A103</f>
        <v>Pension/Retirement Accrual</v>
      </c>
      <c r="B90" s="258">
        <f>'Current Income Tax Expense'!B103</f>
        <v>287327</v>
      </c>
      <c r="C90" s="289">
        <f>'Current Income Tax Expense'!C103</f>
        <v>720.3</v>
      </c>
      <c r="D90" s="258" t="str">
        <f>'Current Income Tax Expense'!D103</f>
        <v>- - - - -</v>
      </c>
      <c r="E90" s="258" t="str">
        <f>'Current Income Tax Expense'!E103</f>
        <v>U</v>
      </c>
      <c r="F90" s="283">
        <f>ROUND(-'Current Income Tax Expense'!F103*0.245866,0)</f>
        <v>35343</v>
      </c>
      <c r="G90" s="283">
        <f>ROUND(-'Current Income Tax Expense'!G103*0.245866,0)</f>
        <v>0</v>
      </c>
      <c r="H90" s="283">
        <f>ROUND(-'Current Income Tax Expense'!H103*0.245866,0)</f>
        <v>35343</v>
      </c>
      <c r="I90" s="283">
        <f>-ROUND('Current Income Tax Expense'!I103*0.245866,0)</f>
        <v>0</v>
      </c>
      <c r="J90" s="283">
        <f t="shared" si="26"/>
        <v>35343</v>
      </c>
      <c r="K90" s="258" t="str">
        <f>'Current Income Tax Expense'!K103</f>
        <v>SO</v>
      </c>
      <c r="L90" s="290">
        <f>SUMIF('Allocation Factors'!$B$3:$B$88,'Deferred Income Tax Expense'!K90,'Allocation Factors'!$P$3:$P$88)</f>
        <v>7.0845810240555085E-2</v>
      </c>
      <c r="M90" s="283">
        <f t="shared" si="27"/>
        <v>2504</v>
      </c>
      <c r="N90" s="283">
        <f t="shared" si="28"/>
        <v>0</v>
      </c>
      <c r="O90" s="283">
        <f t="shared" si="29"/>
        <v>2504</v>
      </c>
    </row>
    <row r="91" spans="1:15">
      <c r="A91" s="80" t="str">
        <f>'Current Income Tax Expense'!A104</f>
        <v>Post Merger Loss - Reacquired Debt</v>
      </c>
      <c r="B91" s="258">
        <f>'Current Income Tax Expense'!B104</f>
        <v>287675</v>
      </c>
      <c r="C91" s="289">
        <f>'Current Income Tax Expense'!C104</f>
        <v>740.1</v>
      </c>
      <c r="D91" s="258" t="str">
        <f>'Current Income Tax Expense'!D104</f>
        <v>- - - - -</v>
      </c>
      <c r="E91" s="258" t="str">
        <f>'Current Income Tax Expense'!E104</f>
        <v>U</v>
      </c>
      <c r="F91" s="283">
        <f>ROUND(-'Current Income Tax Expense'!F104*0.245866,0)</f>
        <v>-123863</v>
      </c>
      <c r="G91" s="283">
        <f>ROUND(-'Current Income Tax Expense'!G104*0.245866,0)</f>
        <v>0</v>
      </c>
      <c r="H91" s="283">
        <f>ROUND(-'Current Income Tax Expense'!H104*0.245866,0)</f>
        <v>-123863</v>
      </c>
      <c r="I91" s="283">
        <f>-ROUND('Current Income Tax Expense'!I104*0.245866,0)</f>
        <v>0</v>
      </c>
      <c r="J91" s="283">
        <f t="shared" si="26"/>
        <v>-123863</v>
      </c>
      <c r="K91" s="258" t="str">
        <f>'Current Income Tax Expense'!K104</f>
        <v>SNP</v>
      </c>
      <c r="L91" s="290">
        <f>SUMIF('Allocation Factors'!$B$3:$B$88,'Deferred Income Tax Expense'!K91,'Allocation Factors'!$P$3:$P$88)</f>
        <v>6.8841450639549967E-2</v>
      </c>
      <c r="M91" s="283">
        <f t="shared" si="27"/>
        <v>-8527</v>
      </c>
      <c r="N91" s="283">
        <f t="shared" si="28"/>
        <v>0</v>
      </c>
      <c r="O91" s="283">
        <f t="shared" si="29"/>
        <v>-8527</v>
      </c>
    </row>
    <row r="92" spans="1:15">
      <c r="A92" s="80" t="str">
        <f>'Current Income Tax Expense'!A105</f>
        <v>Contra Receivable from Joint Owners</v>
      </c>
      <c r="B92" s="258">
        <f>'Current Income Tax Expense'!B105</f>
        <v>287214</v>
      </c>
      <c r="C92" s="289">
        <f>'Current Income Tax Expense'!C105</f>
        <v>910.245</v>
      </c>
      <c r="D92" s="258" t="str">
        <f>'Current Income Tax Expense'!D105</f>
        <v>- - - - -</v>
      </c>
      <c r="E92" s="258" t="str">
        <f>'Current Income Tax Expense'!E105</f>
        <v>U</v>
      </c>
      <c r="F92" s="283">
        <f>ROUND(-'Current Income Tax Expense'!F105*0.245866,0)</f>
        <v>29840</v>
      </c>
      <c r="G92" s="283">
        <f>ROUND(-'Current Income Tax Expense'!G105*0.245866,0)</f>
        <v>0</v>
      </c>
      <c r="H92" s="283">
        <f>ROUND(-'Current Income Tax Expense'!H105*0.245866,0)</f>
        <v>29840</v>
      </c>
      <c r="I92" s="283">
        <f>-ROUND('Current Income Tax Expense'!I105*0.245866,0)</f>
        <v>0</v>
      </c>
      <c r="J92" s="283">
        <f t="shared" si="26"/>
        <v>29840</v>
      </c>
      <c r="K92" s="258" t="str">
        <f>'Current Income Tax Expense'!K105</f>
        <v>SO</v>
      </c>
      <c r="L92" s="290">
        <f>SUMIF('Allocation Factors'!$B$3:$B$88,'Deferred Income Tax Expense'!K92,'Allocation Factors'!$P$3:$P$88)</f>
        <v>7.0845810240555085E-2</v>
      </c>
      <c r="M92" s="283">
        <f t="shared" si="27"/>
        <v>2114</v>
      </c>
      <c r="N92" s="283">
        <f t="shared" si="28"/>
        <v>0</v>
      </c>
      <c r="O92" s="283">
        <f t="shared" si="29"/>
        <v>2114</v>
      </c>
    </row>
    <row r="93" spans="1:15">
      <c r="A93" s="80" t="str">
        <f>'Current Income Tax Expense'!A106</f>
        <v>Klamath Settlement Obligation</v>
      </c>
      <c r="B93" s="258">
        <f>'Current Income Tax Expense'!B106</f>
        <v>287179</v>
      </c>
      <c r="C93" s="289">
        <f>'Current Income Tax Expense'!C106</f>
        <v>910.53499999999997</v>
      </c>
      <c r="D93" s="258" t="str">
        <f>'Current Income Tax Expense'!D106</f>
        <v>- - - - -</v>
      </c>
      <c r="E93" s="258" t="str">
        <f>'Current Income Tax Expense'!E106</f>
        <v>NR</v>
      </c>
      <c r="F93" s="283">
        <f>ROUND(-'Current Income Tax Expense'!F106*0.245866,0)</f>
        <v>0</v>
      </c>
      <c r="G93" s="283">
        <f>ROUND(-'Current Income Tax Expense'!G106*0.245866,0)</f>
        <v>0</v>
      </c>
      <c r="H93" s="283">
        <f>ROUND(-'Current Income Tax Expense'!H106*0.245866,0)</f>
        <v>0</v>
      </c>
      <c r="I93" s="283">
        <f>-ROUND('Current Income Tax Expense'!I106*0.245866,0)</f>
        <v>0</v>
      </c>
      <c r="J93" s="283">
        <f t="shared" si="26"/>
        <v>0</v>
      </c>
      <c r="K93" s="258" t="str">
        <f>'Current Income Tax Expense'!K106</f>
        <v>NREG</v>
      </c>
      <c r="L93" s="290">
        <f>SUMIF('Allocation Factors'!$B$3:$B$88,'Deferred Income Tax Expense'!K93,'Allocation Factors'!$P$3:$P$88)</f>
        <v>0</v>
      </c>
      <c r="M93" s="283">
        <f t="shared" si="27"/>
        <v>0</v>
      </c>
      <c r="N93" s="283">
        <f t="shared" si="28"/>
        <v>0</v>
      </c>
      <c r="O93" s="283">
        <f t="shared" si="29"/>
        <v>0</v>
      </c>
    </row>
    <row r="94" spans="1:15">
      <c r="A94" s="80" t="str">
        <f>'Current Income Tax Expense'!A107</f>
        <v>Bridger Coal Company Underground Mine Cost Depletion</v>
      </c>
      <c r="B94" s="258">
        <f>'Current Income Tax Expense'!B107</f>
        <v>287735</v>
      </c>
      <c r="C94" s="289">
        <f>'Current Income Tax Expense'!C107</f>
        <v>910.90499999999997</v>
      </c>
      <c r="D94" s="258" t="str">
        <f>'Current Income Tax Expense'!D107</f>
        <v>- - - - -</v>
      </c>
      <c r="E94" s="258" t="str">
        <f>'Current Income Tax Expense'!E107</f>
        <v>U</v>
      </c>
      <c r="F94" s="283">
        <f>ROUND(-'Current Income Tax Expense'!F107*0.245866,0)</f>
        <v>-363174</v>
      </c>
      <c r="G94" s="283">
        <f>ROUND(-'Current Income Tax Expense'!G107*0.245866,0)</f>
        <v>0</v>
      </c>
      <c r="H94" s="283">
        <f>ROUND(-'Current Income Tax Expense'!H107*0.245866,0)</f>
        <v>-363174</v>
      </c>
      <c r="I94" s="283">
        <f>-ROUND('Current Income Tax Expense'!I107*0.245866,0)</f>
        <v>0</v>
      </c>
      <c r="J94" s="283">
        <f t="shared" si="26"/>
        <v>-363174</v>
      </c>
      <c r="K94" s="258" t="str">
        <f>'Current Income Tax Expense'!K107</f>
        <v>JBE</v>
      </c>
      <c r="L94" s="290">
        <f>SUMIF('Allocation Factors'!$B$3:$B$88,'Deferred Income Tax Expense'!K94,'Allocation Factors'!$P$3:$P$88)</f>
        <v>0.22613352113854845</v>
      </c>
      <c r="M94" s="283">
        <f t="shared" si="27"/>
        <v>-82126</v>
      </c>
      <c r="N94" s="283">
        <f t="shared" si="28"/>
        <v>0</v>
      </c>
      <c r="O94" s="283">
        <f t="shared" si="29"/>
        <v>-82126</v>
      </c>
    </row>
    <row r="95" spans="1:15">
      <c r="A95" s="80" t="str">
        <f>'Current Income Tax Expense'!A108</f>
        <v>Bridger Coal Company Extraction Taxes Payable - PMI</v>
      </c>
      <c r="B95" s="258">
        <f>'Current Income Tax Expense'!B108</f>
        <v>287681</v>
      </c>
      <c r="C95" s="289">
        <f>'Current Income Tax Expense'!C108</f>
        <v>920.11</v>
      </c>
      <c r="D95" s="258" t="str">
        <f>'Current Income Tax Expense'!D108</f>
        <v>- - - - -</v>
      </c>
      <c r="E95" s="258" t="str">
        <f>'Current Income Tax Expense'!E108</f>
        <v>U</v>
      </c>
      <c r="F95" s="283">
        <f>ROUND(-'Current Income Tax Expense'!F108*0.245866,0)</f>
        <v>-36374</v>
      </c>
      <c r="G95" s="283">
        <f>ROUND(-'Current Income Tax Expense'!G108*0.245866,0)</f>
        <v>0</v>
      </c>
      <c r="H95" s="283">
        <f>ROUND(-'Current Income Tax Expense'!H108*0.245866,0)</f>
        <v>-36374</v>
      </c>
      <c r="I95" s="283">
        <f>-ROUND('Current Income Tax Expense'!I108*0.245866,0)</f>
        <v>0</v>
      </c>
      <c r="J95" s="283">
        <f t="shared" si="26"/>
        <v>-36374</v>
      </c>
      <c r="K95" s="258" t="str">
        <f>'Current Income Tax Expense'!K108</f>
        <v>JBE</v>
      </c>
      <c r="L95" s="290">
        <f>SUMIF('Allocation Factors'!$B$3:$B$88,'Deferred Income Tax Expense'!K95,'Allocation Factors'!$P$3:$P$88)</f>
        <v>0.22613352113854845</v>
      </c>
      <c r="M95" s="283">
        <f t="shared" si="27"/>
        <v>-8225</v>
      </c>
      <c r="N95" s="283">
        <f t="shared" si="28"/>
        <v>0</v>
      </c>
      <c r="O95" s="283">
        <f t="shared" si="29"/>
        <v>-8225</v>
      </c>
    </row>
    <row r="96" spans="1:15">
      <c r="A96" s="80" t="str">
        <f>'Current Income Tax Expense'!A109</f>
        <v>PP&amp;E Adjustment - CAGE</v>
      </c>
      <c r="B96" s="258" t="str">
        <f>'Current Income Tax Expense'!B109</f>
        <v>- - - - -</v>
      </c>
      <c r="C96" s="289" t="str">
        <f>'Current Income Tax Expense'!C109</f>
        <v>- - - - -</v>
      </c>
      <c r="D96" s="258" t="s">
        <v>460</v>
      </c>
      <c r="E96" s="258" t="str">
        <f>'Current Income Tax Expense'!E109</f>
        <v>U</v>
      </c>
      <c r="F96" s="283">
        <f>ROUND(-'Current Income Tax Expense'!F109*0.245866,0)</f>
        <v>-711580</v>
      </c>
      <c r="G96" s="283">
        <f>ROUND(-'Current Income Tax Expense'!G109*0.245866,0)</f>
        <v>0</v>
      </c>
      <c r="H96" s="283">
        <f>ROUND(-'Current Income Tax Expense'!H109*0.245866,0)</f>
        <v>-711580</v>
      </c>
      <c r="I96" s="283">
        <f>-ROUND('Current Income Tax Expense'!I109*0.245866,0)</f>
        <v>0</v>
      </c>
      <c r="J96" s="283">
        <f t="shared" ref="J96" si="30">SUM(H96:I96)</f>
        <v>-711580</v>
      </c>
      <c r="K96" s="258" t="str">
        <f>'Current Income Tax Expense'!K109</f>
        <v>CAGE</v>
      </c>
      <c r="L96" s="290">
        <f>SUMIF('Allocation Factors'!$B$3:$B$88,'Deferred Income Tax Expense'!K96,'Allocation Factors'!$P$3:$P$88)</f>
        <v>0</v>
      </c>
      <c r="M96" s="283">
        <f t="shared" ref="M96" si="31">ROUND(H96*L96,0)</f>
        <v>0</v>
      </c>
      <c r="N96" s="283">
        <f t="shared" ref="N96" si="32">ROUND(SUM(I96:I96)*L96,0)</f>
        <v>0</v>
      </c>
      <c r="O96" s="283">
        <f t="shared" ref="O96" si="33">SUM(M96:N96)</f>
        <v>0</v>
      </c>
    </row>
    <row r="97" spans="1:15">
      <c r="A97" s="80" t="str">
        <f>'Current Income Tax Expense'!A110</f>
        <v>PP&amp;E Adjustment - CAGW</v>
      </c>
      <c r="B97" s="258" t="str">
        <f>'Current Income Tax Expense'!B110</f>
        <v>- - - - -</v>
      </c>
      <c r="C97" s="289" t="str">
        <f>'Current Income Tax Expense'!C110</f>
        <v>- - - - -</v>
      </c>
      <c r="D97" s="258" t="s">
        <v>460</v>
      </c>
      <c r="E97" s="258" t="str">
        <f>'Current Income Tax Expense'!E110</f>
        <v>U</v>
      </c>
      <c r="F97" s="283">
        <f>ROUND(-'Current Income Tax Expense'!F110*0.245866,0)</f>
        <v>-737182</v>
      </c>
      <c r="G97" s="283">
        <f>ROUND(-'Current Income Tax Expense'!G110*0.245866,0)</f>
        <v>0</v>
      </c>
      <c r="H97" s="283">
        <f>ROUND(-'Current Income Tax Expense'!H110*0.245866,0)</f>
        <v>-737182</v>
      </c>
      <c r="I97" s="283">
        <f>-ROUND('Current Income Tax Expense'!I110*0.245866,0)</f>
        <v>-14379</v>
      </c>
      <c r="J97" s="283">
        <f t="shared" ref="J97:J100" si="34">SUM(H97:I97)</f>
        <v>-751561</v>
      </c>
      <c r="K97" s="258" t="str">
        <f>'Current Income Tax Expense'!K110</f>
        <v>CAGW</v>
      </c>
      <c r="L97" s="290">
        <f>SUMIF('Allocation Factors'!$B$3:$B$88,'Deferred Income Tax Expense'!K97,'Allocation Factors'!$P$3:$P$88)</f>
        <v>0.22162982918040364</v>
      </c>
      <c r="M97" s="283">
        <f t="shared" ref="M97" si="35">ROUND(H97*L97,0)</f>
        <v>-163382</v>
      </c>
      <c r="N97" s="283">
        <f t="shared" ref="N97" si="36">ROUND(SUM(I97:I97)*L97,0)</f>
        <v>-3187</v>
      </c>
      <c r="O97" s="283">
        <f t="shared" ref="O97" si="37">SUM(M97:N97)</f>
        <v>-166569</v>
      </c>
    </row>
    <row r="98" spans="1:15">
      <c r="A98" s="80" t="str">
        <f>'Current Income Tax Expense'!A111</f>
        <v>PP&amp;E Adjustment - JBG</v>
      </c>
      <c r="B98" s="258" t="str">
        <f>'Current Income Tax Expense'!B111</f>
        <v>- - - - -</v>
      </c>
      <c r="C98" s="289" t="str">
        <f>'Current Income Tax Expense'!C111</f>
        <v>- - - - -</v>
      </c>
      <c r="D98" s="258" t="s">
        <v>460</v>
      </c>
      <c r="E98" s="258" t="str">
        <f>'Current Income Tax Expense'!E111</f>
        <v>U</v>
      </c>
      <c r="F98" s="283">
        <f>ROUND(-'Current Income Tax Expense'!F111*0.245866,0)</f>
        <v>-3172785</v>
      </c>
      <c r="G98" s="283">
        <f>ROUND(-'Current Income Tax Expense'!G111*0.245866,0)</f>
        <v>0</v>
      </c>
      <c r="H98" s="283">
        <f>ROUND(-'Current Income Tax Expense'!H111*0.245866,0)</f>
        <v>-3172785</v>
      </c>
      <c r="I98" s="283">
        <f>-ROUND('Current Income Tax Expense'!I111*0.245866,0)</f>
        <v>-24568</v>
      </c>
      <c r="J98" s="283">
        <f t="shared" si="34"/>
        <v>-3197353</v>
      </c>
      <c r="K98" s="258" t="str">
        <f>'Current Income Tax Expense'!K111</f>
        <v>JBG</v>
      </c>
      <c r="L98" s="290">
        <f>SUMIF('Allocation Factors'!$B$3:$B$88,'Deferred Income Tax Expense'!K98,'Allocation Factors'!$P$3:$P$88)</f>
        <v>0.22162982918040364</v>
      </c>
      <c r="M98" s="283">
        <f t="shared" si="27"/>
        <v>-703184</v>
      </c>
      <c r="N98" s="283">
        <f t="shared" si="28"/>
        <v>-5445</v>
      </c>
      <c r="O98" s="283">
        <f t="shared" si="29"/>
        <v>-708629</v>
      </c>
    </row>
    <row r="99" spans="1:15">
      <c r="A99" s="80" t="str">
        <f>'Current Income Tax Expense'!A112</f>
        <v>PP&amp;E Adjustment - SG</v>
      </c>
      <c r="B99" s="258" t="str">
        <f>'Current Income Tax Expense'!B112</f>
        <v>- - - - -</v>
      </c>
      <c r="C99" s="289" t="str">
        <f>'Current Income Tax Expense'!C112</f>
        <v>- - - - -</v>
      </c>
      <c r="D99" s="258" t="s">
        <v>460</v>
      </c>
      <c r="E99" s="258" t="str">
        <f>'Current Income Tax Expense'!E112</f>
        <v>U</v>
      </c>
      <c r="F99" s="283">
        <f>ROUND(-'Current Income Tax Expense'!F112*0.245866,0)</f>
        <v>1816870</v>
      </c>
      <c r="G99" s="283">
        <f>ROUND(-'Current Income Tax Expense'!G112*0.245866,0)</f>
        <v>0</v>
      </c>
      <c r="H99" s="283">
        <f>ROUND(-'Current Income Tax Expense'!H112*0.245866,0)</f>
        <v>1816870</v>
      </c>
      <c r="I99" s="283">
        <f>-ROUND('Current Income Tax Expense'!I112*0.245866,0)</f>
        <v>-705731</v>
      </c>
      <c r="J99" s="283">
        <f t="shared" si="34"/>
        <v>1111139</v>
      </c>
      <c r="K99" s="258" t="str">
        <f>'Current Income Tax Expense'!K112</f>
        <v>SG</v>
      </c>
      <c r="L99" s="290">
        <f>SUMIF('Allocation Factors'!$B$3:$B$88,'Deferred Income Tax Expense'!K99,'Allocation Factors'!$P$3:$P$88)</f>
        <v>7.9787774498314715E-2</v>
      </c>
      <c r="M99" s="283">
        <f t="shared" si="27"/>
        <v>144964</v>
      </c>
      <c r="N99" s="283">
        <f t="shared" si="28"/>
        <v>-56309</v>
      </c>
      <c r="O99" s="283">
        <f t="shared" si="29"/>
        <v>88655</v>
      </c>
    </row>
    <row r="100" spans="1:15">
      <c r="A100" s="80" t="str">
        <f>'Current Income Tax Expense'!A113</f>
        <v>PP&amp;E Adjustment - SO</v>
      </c>
      <c r="B100" s="258" t="str">
        <f>'Current Income Tax Expense'!B113</f>
        <v>- - - - -</v>
      </c>
      <c r="C100" s="289" t="str">
        <f>'Current Income Tax Expense'!C113</f>
        <v>- - - - -</v>
      </c>
      <c r="D100" s="258" t="s">
        <v>460</v>
      </c>
      <c r="E100" s="258" t="str">
        <f>'Current Income Tax Expense'!E113</f>
        <v>U</v>
      </c>
      <c r="F100" s="283">
        <f>ROUND(-'Current Income Tax Expense'!F113*0.245866,0)</f>
        <v>1170472</v>
      </c>
      <c r="G100" s="283">
        <f>ROUND(-'Current Income Tax Expense'!G113*0.245866,0)</f>
        <v>0</v>
      </c>
      <c r="H100" s="283">
        <f>ROUND(-'Current Income Tax Expense'!H113*0.245866,0)</f>
        <v>1170472</v>
      </c>
      <c r="I100" s="283">
        <f>-ROUND('Current Income Tax Expense'!I113*0.245866,0)</f>
        <v>-209115</v>
      </c>
      <c r="J100" s="283">
        <f t="shared" si="34"/>
        <v>961357</v>
      </c>
      <c r="K100" s="258" t="str">
        <f>'Current Income Tax Expense'!K113</f>
        <v>SO</v>
      </c>
      <c r="L100" s="290">
        <f>SUMIF('Allocation Factors'!$B$3:$B$88,'Deferred Income Tax Expense'!K100,'Allocation Factors'!$P$3:$P$88)</f>
        <v>7.0845810240555085E-2</v>
      </c>
      <c r="M100" s="283">
        <f t="shared" ref="M100" si="38">ROUND(H100*L100,0)</f>
        <v>82923</v>
      </c>
      <c r="N100" s="283">
        <f t="shared" ref="N100" si="39">ROUND(SUM(I100:I100)*L100,0)</f>
        <v>-14815</v>
      </c>
      <c r="O100" s="283">
        <f t="shared" ref="O100" si="40">SUM(M100:N100)</f>
        <v>68108</v>
      </c>
    </row>
    <row r="101" spans="1:15">
      <c r="A101" s="80" t="str">
        <f>'Current Income Tax Expense'!A114</f>
        <v>Incremental Decommissioning - WA</v>
      </c>
      <c r="B101" s="258" t="str">
        <f>'Current Income Tax Expense'!B114</f>
        <v>- - - - -</v>
      </c>
      <c r="C101" s="289" t="str">
        <f>'Current Income Tax Expense'!C114</f>
        <v>- - - - -</v>
      </c>
      <c r="D101" s="258">
        <f>'Current Income Tax Expense'!D114</f>
        <v>14.4</v>
      </c>
      <c r="E101" s="258" t="str">
        <f>'Current Income Tax Expense'!E114</f>
        <v>U</v>
      </c>
      <c r="F101" s="283">
        <f>ROUND(-'Current Income Tax Expense'!F114*0.245866,0)</f>
        <v>-576518</v>
      </c>
      <c r="G101" s="283">
        <f>ROUND(-'Current Income Tax Expense'!G114*0.245866,0)</f>
        <v>0</v>
      </c>
      <c r="H101" s="283">
        <f>ROUND(-'Current Income Tax Expense'!H114*0.245866,0)</f>
        <v>-576518</v>
      </c>
      <c r="I101" s="283">
        <f>-ROUND('Current Income Tax Expense'!I114*0.245866,0)</f>
        <v>0</v>
      </c>
      <c r="J101" s="283">
        <f t="shared" ref="J101" si="41">SUM(H101:I101)</f>
        <v>-576518</v>
      </c>
      <c r="K101" s="258" t="str">
        <f>'Current Income Tax Expense'!K114</f>
        <v>WA</v>
      </c>
      <c r="L101" s="290">
        <f>SUMIF('Allocation Factors'!$B$3:$B$88,'Deferred Income Tax Expense'!K101,'Allocation Factors'!$P$3:$P$88)</f>
        <v>1</v>
      </c>
      <c r="M101" s="283">
        <f t="shared" ref="M101" si="42">ROUND(H101*L101,0)</f>
        <v>-576518</v>
      </c>
      <c r="N101" s="283">
        <f t="shared" ref="N101" si="43">ROUND(SUM(I101:I101)*L101,0)</f>
        <v>0</v>
      </c>
      <c r="O101" s="283">
        <f t="shared" ref="O101" si="44">SUM(M101:N101)</f>
        <v>-576518</v>
      </c>
    </row>
    <row r="102" spans="1:15">
      <c r="A102" s="80" t="str">
        <f>'Current Income Tax Expense'!A115</f>
        <v>Klamath Asset Transfer Reg Asset</v>
      </c>
      <c r="B102" s="258" t="str">
        <f>'Current Income Tax Expense'!B115</f>
        <v>- - - - -</v>
      </c>
      <c r="C102" s="289" t="str">
        <f>'Current Income Tax Expense'!C115</f>
        <v>- - - - -</v>
      </c>
      <c r="D102" s="258">
        <f>'Current Income Tax Expense'!D115</f>
        <v>16.2</v>
      </c>
      <c r="E102" s="258" t="str">
        <f>'Current Income Tax Expense'!E115</f>
        <v>U</v>
      </c>
      <c r="F102" s="283">
        <f>ROUND(-'Current Income Tax Expense'!F115*0.245866,0)</f>
        <v>-234800</v>
      </c>
      <c r="G102" s="283">
        <f>ROUND(-'Current Income Tax Expense'!G115*0.245866,0)</f>
        <v>0</v>
      </c>
      <c r="H102" s="283">
        <f>ROUND(-'Current Income Tax Expense'!H115*0.245866,0)</f>
        <v>-234800</v>
      </c>
      <c r="I102" s="283">
        <f>-ROUND('Current Income Tax Expense'!I115*0.245866,0)</f>
        <v>0</v>
      </c>
      <c r="J102" s="283">
        <f t="shared" ref="J102:J103" si="45">SUM(H102:I102)</f>
        <v>-234800</v>
      </c>
      <c r="K102" s="258" t="str">
        <f>'Current Income Tax Expense'!K115</f>
        <v>SG</v>
      </c>
      <c r="L102" s="290">
        <f>SUMIF('Allocation Factors'!$B$3:$B$88,'Deferred Income Tax Expense'!K102,'Allocation Factors'!$P$3:$P$88)</f>
        <v>7.9787774498314715E-2</v>
      </c>
      <c r="M102" s="283">
        <f t="shared" ref="M102:M103" si="46">ROUND(H102*L102,0)</f>
        <v>-18734</v>
      </c>
      <c r="N102" s="283">
        <f t="shared" ref="N102:N103" si="47">ROUND(SUM(I102:I102)*L102,0)</f>
        <v>0</v>
      </c>
      <c r="O102" s="283">
        <f t="shared" ref="O102:O103" si="48">SUM(M102:N102)</f>
        <v>-18734</v>
      </c>
    </row>
    <row r="103" spans="1:15">
      <c r="A103" s="80" t="s">
        <v>614</v>
      </c>
      <c r="B103" s="258" t="s">
        <v>8</v>
      </c>
      <c r="C103" s="289" t="s">
        <v>8</v>
      </c>
      <c r="D103" s="258">
        <v>15.6</v>
      </c>
      <c r="E103" s="258" t="s">
        <v>9</v>
      </c>
      <c r="F103" s="283">
        <v>0</v>
      </c>
      <c r="G103" s="283">
        <v>0</v>
      </c>
      <c r="H103" s="283">
        <v>123664</v>
      </c>
      <c r="I103" s="283">
        <v>-517664</v>
      </c>
      <c r="J103" s="283">
        <f t="shared" si="45"/>
        <v>-394000</v>
      </c>
      <c r="K103" s="258" t="s">
        <v>21</v>
      </c>
      <c r="L103" s="290">
        <f>SUMIF('Allocation Factors'!$B$3:$B$88,'Deferred Income Tax Expense'!K103,'Allocation Factors'!$P$3:$P$88)</f>
        <v>1</v>
      </c>
      <c r="M103" s="283">
        <f t="shared" si="46"/>
        <v>123664</v>
      </c>
      <c r="N103" s="283">
        <f t="shared" si="47"/>
        <v>-517664</v>
      </c>
      <c r="O103" s="283">
        <f t="shared" si="48"/>
        <v>-394000</v>
      </c>
    </row>
    <row r="104" spans="1:15" s="175" customFormat="1">
      <c r="A104" s="170" t="s">
        <v>283</v>
      </c>
      <c r="B104" s="171"/>
      <c r="C104" s="172"/>
      <c r="D104" s="173"/>
      <c r="E104" s="24"/>
      <c r="F104" s="174">
        <f>SUBTOTAL(9,F3:F103)</f>
        <v>-302916664</v>
      </c>
      <c r="G104" s="174">
        <f>SUBTOTAL(9,G3:G103)</f>
        <v>0</v>
      </c>
      <c r="H104" s="174">
        <f>SUBTOTAL(9,H3:H103)</f>
        <v>-302793000</v>
      </c>
      <c r="I104" s="174">
        <f>SUBTOTAL(9,I3:I103)</f>
        <v>-37117924</v>
      </c>
      <c r="J104" s="174">
        <f>SUBTOTAL(9,J3:J103)</f>
        <v>-339910924</v>
      </c>
      <c r="K104" s="171"/>
      <c r="L104" s="24"/>
      <c r="M104" s="174">
        <f>SUBTOTAL(9,M3:M103)</f>
        <v>-25036180</v>
      </c>
      <c r="N104" s="174">
        <f>SUBTOTAL(9,N3:N103)</f>
        <v>-3094714</v>
      </c>
      <c r="O104" s="174">
        <f>SUBTOTAL(9,O3:O103)</f>
        <v>-28130894</v>
      </c>
    </row>
    <row r="105" spans="1:15">
      <c r="A105" s="80" t="str">
        <f>'Current Income Tax Expense'!A117</f>
        <v>Repair Deduction</v>
      </c>
      <c r="B105" s="258">
        <f>'Current Income Tax Expense'!B117</f>
        <v>287605</v>
      </c>
      <c r="C105" s="289">
        <f>'Current Income Tax Expense'!C117</f>
        <v>105.122</v>
      </c>
      <c r="D105" s="258" t="s">
        <v>467</v>
      </c>
      <c r="E105" s="258" t="str">
        <f>'Current Income Tax Expense'!E117</f>
        <v>U</v>
      </c>
      <c r="F105" s="283">
        <f>ROUND(-'Current Income Tax Expense'!F117*0.245866,0)</f>
        <v>39329827</v>
      </c>
      <c r="G105" s="283">
        <f>ROUND(-'Current Income Tax Expense'!G117*0.245866,0)</f>
        <v>0</v>
      </c>
      <c r="H105" s="283">
        <f>ROUND(-'Current Income Tax Expense'!H117*0.245866,0)</f>
        <v>39329827</v>
      </c>
      <c r="I105" s="283">
        <f>-ROUND('Current Income Tax Expense'!I117*0.245866,0)</f>
        <v>596990</v>
      </c>
      <c r="J105" s="283">
        <f t="shared" ref="J105:J124" si="49">SUM(H105:I105)</f>
        <v>39926817</v>
      </c>
      <c r="K105" s="258" t="str">
        <f>'Current Income Tax Expense'!K117</f>
        <v>SG</v>
      </c>
      <c r="L105" s="290">
        <f>SUMIF('Allocation Factors'!$B$3:$B$88,'Deferred Income Tax Expense'!K105,'Allocation Factors'!$P$3:$P$88)</f>
        <v>7.9787774498314715E-2</v>
      </c>
      <c r="M105" s="283">
        <f t="shared" ref="M105:M124" si="50">ROUND(H105*L105,0)</f>
        <v>3138039</v>
      </c>
      <c r="N105" s="283">
        <f t="shared" ref="N105:N109" si="51">ROUND(SUM(I105:I105)*L105,0)</f>
        <v>47633</v>
      </c>
      <c r="O105" s="283">
        <f t="shared" ref="O105:O109" si="52">SUM(M105:N105)</f>
        <v>3185672</v>
      </c>
    </row>
    <row r="106" spans="1:15">
      <c r="A106" s="80" t="str">
        <f>'Current Income Tax Expense'!A118</f>
        <v>Tax Depreciation</v>
      </c>
      <c r="B106" s="258">
        <f>'Current Income Tax Expense'!B118</f>
        <v>287605</v>
      </c>
      <c r="C106" s="289">
        <f>'Current Income Tax Expense'!C118</f>
        <v>105.125</v>
      </c>
      <c r="D106" s="258" t="s">
        <v>467</v>
      </c>
      <c r="E106" s="258" t="str">
        <f>'Current Income Tax Expense'!E118</f>
        <v>U</v>
      </c>
      <c r="F106" s="283">
        <f>ROUND(-'Current Income Tax Expense'!F118*0.245866,0)</f>
        <v>338943799</v>
      </c>
      <c r="G106" s="283">
        <f>ROUND(-'Current Income Tax Expense'!G118*0.245866,0)</f>
        <v>0</v>
      </c>
      <c r="H106" s="283">
        <f>ROUND(-'Current Income Tax Expense'!H118*0.245866,0)</f>
        <v>338943799</v>
      </c>
      <c r="I106" s="283">
        <f>-ROUND('Current Income Tax Expense'!I118*0.245866,0)</f>
        <v>77191204</v>
      </c>
      <c r="J106" s="283">
        <f t="shared" si="49"/>
        <v>416135003</v>
      </c>
      <c r="K106" s="258" t="str">
        <f>'Current Income Tax Expense'!K118</f>
        <v>TAXDEPR</v>
      </c>
      <c r="L106" s="290">
        <f>SUMIF('Allocation Factors'!$B$3:$B$88,'Deferred Income Tax Expense'!K106,'Allocation Factors'!$P$3:$P$88)</f>
        <v>6.0210637474561575E-2</v>
      </c>
      <c r="M106" s="283">
        <f t="shared" si="50"/>
        <v>20408022</v>
      </c>
      <c r="N106" s="283">
        <f t="shared" si="51"/>
        <v>4647732</v>
      </c>
      <c r="O106" s="283">
        <f t="shared" si="52"/>
        <v>25055754</v>
      </c>
    </row>
    <row r="107" spans="1:15">
      <c r="A107" s="80" t="str">
        <f>'Current Income Tax Expense'!A119</f>
        <v>Tax Depreciation - PMI</v>
      </c>
      <c r="B107" s="258">
        <f>'Current Income Tax Expense'!B119</f>
        <v>287726</v>
      </c>
      <c r="C107" s="289">
        <f>'Current Income Tax Expense'!C119</f>
        <v>105.126</v>
      </c>
      <c r="D107" s="258" t="str">
        <f>'Current Income Tax Expense'!D119</f>
        <v>- - - - -</v>
      </c>
      <c r="E107" s="258" t="str">
        <f>'Current Income Tax Expense'!E119</f>
        <v>U</v>
      </c>
      <c r="F107" s="283">
        <f>ROUND(-'Current Income Tax Expense'!F119*0.245866,0)</f>
        <v>1492252</v>
      </c>
      <c r="G107" s="283">
        <f>ROUND(-'Current Income Tax Expense'!G119*0.245866,0)</f>
        <v>0</v>
      </c>
      <c r="H107" s="283">
        <f>ROUND(-'Current Income Tax Expense'!H119*0.245866,0)</f>
        <v>1492252</v>
      </c>
      <c r="I107" s="283">
        <f>-ROUND('Current Income Tax Expense'!I119*0.245866,0)</f>
        <v>0</v>
      </c>
      <c r="J107" s="283">
        <f t="shared" si="49"/>
        <v>1492252</v>
      </c>
      <c r="K107" s="258" t="str">
        <f>'Current Income Tax Expense'!K119</f>
        <v>JBE</v>
      </c>
      <c r="L107" s="290">
        <f>SUMIF('Allocation Factors'!$B$3:$B$88,'Deferred Income Tax Expense'!K107,'Allocation Factors'!$P$3:$P$88)</f>
        <v>0.22613352113854845</v>
      </c>
      <c r="M107" s="283">
        <f t="shared" si="50"/>
        <v>337448</v>
      </c>
      <c r="N107" s="283">
        <f t="shared" si="51"/>
        <v>0</v>
      </c>
      <c r="O107" s="283">
        <f t="shared" si="52"/>
        <v>337448</v>
      </c>
    </row>
    <row r="108" spans="1:15">
      <c r="A108" s="80" t="str">
        <f>'Current Income Tax Expense'!A120</f>
        <v xml:space="preserve">AFUDC - Debt </v>
      </c>
      <c r="B108" s="258">
        <f>'Current Income Tax Expense'!B120</f>
        <v>287605</v>
      </c>
      <c r="C108" s="289" t="str">
        <f>'Current Income Tax Expense'!C120</f>
        <v>105.141a</v>
      </c>
      <c r="D108" s="258" t="s">
        <v>467</v>
      </c>
      <c r="E108" s="258" t="str">
        <f>'Current Income Tax Expense'!E120</f>
        <v>U</v>
      </c>
      <c r="F108" s="283">
        <f>ROUND(-'Current Income Tax Expense'!F120*0.245866,0)</f>
        <v>25849787</v>
      </c>
      <c r="G108" s="283">
        <f>ROUND(-'Current Income Tax Expense'!G120*0.245866,0)</f>
        <v>0</v>
      </c>
      <c r="H108" s="283">
        <f>ROUND(-'Current Income Tax Expense'!H120*0.245866,0)</f>
        <v>25849787</v>
      </c>
      <c r="I108" s="283">
        <f>-ROUND('Current Income Tax Expense'!I120*0.245866,0)</f>
        <v>-1786778</v>
      </c>
      <c r="J108" s="283">
        <f t="shared" si="49"/>
        <v>24063009</v>
      </c>
      <c r="K108" s="258" t="str">
        <f>'Current Income Tax Expense'!K120</f>
        <v>SNP</v>
      </c>
      <c r="L108" s="290">
        <f>SUMIF('Allocation Factors'!$B$3:$B$88,'Deferred Income Tax Expense'!K108,'Allocation Factors'!$P$3:$P$88)</f>
        <v>6.8841450639549967E-2</v>
      </c>
      <c r="M108" s="283">
        <f t="shared" si="50"/>
        <v>1779537</v>
      </c>
      <c r="N108" s="283">
        <f t="shared" si="51"/>
        <v>-123004</v>
      </c>
      <c r="O108" s="283">
        <f t="shared" si="52"/>
        <v>1656533</v>
      </c>
    </row>
    <row r="109" spans="1:15">
      <c r="A109" s="80" t="str">
        <f>'Current Income Tax Expense'!A121</f>
        <v>AFUDC - Equity</v>
      </c>
      <c r="B109" s="258">
        <f>'Current Income Tax Expense'!B121</f>
        <v>287605</v>
      </c>
      <c r="C109" s="289" t="str">
        <f>'Current Income Tax Expense'!C121</f>
        <v>105.141b</v>
      </c>
      <c r="D109" s="258" t="s">
        <v>467</v>
      </c>
      <c r="E109" s="258" t="str">
        <f>'Current Income Tax Expense'!E121</f>
        <v>U</v>
      </c>
      <c r="F109" s="283">
        <f>ROUND(-'Current Income Tax Expense'!F121*0.245866,0)</f>
        <v>57549418</v>
      </c>
      <c r="G109" s="283">
        <f>ROUND(-'Current Income Tax Expense'!G121*0.245866,0)</f>
        <v>0</v>
      </c>
      <c r="H109" s="283">
        <f>ROUND(-'Current Income Tax Expense'!H121*0.245866,0)</f>
        <v>57549418</v>
      </c>
      <c r="I109" s="283">
        <f>-ROUND('Current Income Tax Expense'!I121*0.245866,0)</f>
        <v>-6090715</v>
      </c>
      <c r="J109" s="283">
        <f t="shared" si="49"/>
        <v>51458703</v>
      </c>
      <c r="K109" s="258" t="str">
        <f>'Current Income Tax Expense'!K121</f>
        <v>SNP</v>
      </c>
      <c r="L109" s="290">
        <f>SUMIF('Allocation Factors'!$B$3:$B$88,'Deferred Income Tax Expense'!K109,'Allocation Factors'!$P$3:$P$88)</f>
        <v>6.8841450639549967E-2</v>
      </c>
      <c r="M109" s="283">
        <f t="shared" si="50"/>
        <v>3961785</v>
      </c>
      <c r="N109" s="283">
        <f t="shared" si="51"/>
        <v>-419294</v>
      </c>
      <c r="O109" s="283">
        <f t="shared" si="52"/>
        <v>3542491</v>
      </c>
    </row>
    <row r="110" spans="1:15">
      <c r="A110" s="80" t="str">
        <f>'Current Income Tax Expense'!A122</f>
        <v>Basis Intangible Difference - Debt</v>
      </c>
      <c r="B110" s="258">
        <f>'Current Income Tax Expense'!B122</f>
        <v>287704</v>
      </c>
      <c r="C110" s="289">
        <f>'Current Income Tax Expense'!C122</f>
        <v>105.143</v>
      </c>
      <c r="D110" s="258" t="str">
        <f>'Current Income Tax Expense'!D122</f>
        <v>- - - - -</v>
      </c>
      <c r="E110" s="258" t="str">
        <f>'Current Income Tax Expense'!E122</f>
        <v>U</v>
      </c>
      <c r="F110" s="283">
        <f>ROUND(-'Current Income Tax Expense'!F122*0.245866,0)</f>
        <v>79617</v>
      </c>
      <c r="G110" s="283">
        <f>ROUND(-'Current Income Tax Expense'!G122*0.245866,0)</f>
        <v>0</v>
      </c>
      <c r="H110" s="283">
        <f>ROUND(-'Current Income Tax Expense'!H122*0.245866,0)</f>
        <v>79617</v>
      </c>
      <c r="I110" s="283">
        <f>-ROUND('Current Income Tax Expense'!I122*0.245866,0)</f>
        <v>0</v>
      </c>
      <c r="J110" s="283">
        <f t="shared" si="49"/>
        <v>79617</v>
      </c>
      <c r="K110" s="258" t="str">
        <f>'Current Income Tax Expense'!K122</f>
        <v>SNP</v>
      </c>
      <c r="L110" s="290">
        <f>SUMIF('Allocation Factors'!$B$3:$B$88,'Deferred Income Tax Expense'!K110,'Allocation Factors'!$P$3:$P$88)</f>
        <v>6.8841450639549967E-2</v>
      </c>
      <c r="M110" s="283">
        <f t="shared" si="50"/>
        <v>5481</v>
      </c>
      <c r="N110" s="283">
        <f t="shared" ref="N110:N113" si="53">ROUND(SUM(I110:I110)*L110,0)</f>
        <v>0</v>
      </c>
      <c r="O110" s="283">
        <f t="shared" ref="O110:O113" si="54">SUM(M110:N110)</f>
        <v>5481</v>
      </c>
    </row>
    <row r="111" spans="1:15">
      <c r="A111" s="80" t="str">
        <f>'Current Income Tax Expense'!A123</f>
        <v>Gain / (Loss) on Prop. Disposition</v>
      </c>
      <c r="B111" s="258">
        <f>'Current Income Tax Expense'!B123</f>
        <v>287605</v>
      </c>
      <c r="C111" s="289">
        <f>'Current Income Tax Expense'!C123</f>
        <v>105.152</v>
      </c>
      <c r="D111" s="258" t="s">
        <v>467</v>
      </c>
      <c r="E111" s="258" t="str">
        <f>'Current Income Tax Expense'!E123</f>
        <v>U</v>
      </c>
      <c r="F111" s="283">
        <f>ROUND(-'Current Income Tax Expense'!F123*0.245866,0)</f>
        <v>460249</v>
      </c>
      <c r="G111" s="283">
        <f>ROUND(-'Current Income Tax Expense'!G123*0.245866,0)</f>
        <v>0</v>
      </c>
      <c r="H111" s="283">
        <f>ROUND(-'Current Income Tax Expense'!H123*0.245866,0)</f>
        <v>460249</v>
      </c>
      <c r="I111" s="283">
        <f>-ROUND('Current Income Tax Expense'!I123*0.245866,0)</f>
        <v>213532</v>
      </c>
      <c r="J111" s="283">
        <f t="shared" si="49"/>
        <v>673781</v>
      </c>
      <c r="K111" s="258" t="str">
        <f>'Current Income Tax Expense'!K123</f>
        <v>GPS</v>
      </c>
      <c r="L111" s="290">
        <f>SUMIF('Allocation Factors'!$B$3:$B$88,'Deferred Income Tax Expense'!K111,'Allocation Factors'!$P$3:$P$88)</f>
        <v>7.0845810240555071E-2</v>
      </c>
      <c r="M111" s="283">
        <f t="shared" si="50"/>
        <v>32607</v>
      </c>
      <c r="N111" s="283">
        <f t="shared" si="53"/>
        <v>15128</v>
      </c>
      <c r="O111" s="283">
        <f t="shared" si="54"/>
        <v>47735</v>
      </c>
    </row>
    <row r="112" spans="1:15">
      <c r="A112" s="80" t="str">
        <f>'Current Income Tax Expense'!A124</f>
        <v>Contract Liability Basis Adjustment - Chehalis Mitigation Obligation</v>
      </c>
      <c r="B112" s="258">
        <f>'Current Income Tax Expense'!B124</f>
        <v>287605</v>
      </c>
      <c r="C112" s="289">
        <f>'Current Income Tax Expense'!C124</f>
        <v>105.15300000000001</v>
      </c>
      <c r="D112" s="258" t="str">
        <f>'Current Income Tax Expense'!D124</f>
        <v>- - - - -</v>
      </c>
      <c r="E112" s="258" t="str">
        <f>'Current Income Tax Expense'!E124</f>
        <v>U</v>
      </c>
      <c r="F112" s="283">
        <f>ROUND(-'Current Income Tax Expense'!F124*0.245866,0)</f>
        <v>9</v>
      </c>
      <c r="G112" s="283">
        <f>ROUND(-'Current Income Tax Expense'!G124*0.245866,0)</f>
        <v>0</v>
      </c>
      <c r="H112" s="283">
        <f>ROUND(-'Current Income Tax Expense'!H124*0.245866,0)</f>
        <v>9</v>
      </c>
      <c r="I112" s="283">
        <f>-ROUND('Current Income Tax Expense'!I124*0.245866,0)</f>
        <v>0</v>
      </c>
      <c r="J112" s="283">
        <f t="shared" si="49"/>
        <v>9</v>
      </c>
      <c r="K112" s="258" t="str">
        <f>'Current Income Tax Expense'!K124</f>
        <v>CAGW</v>
      </c>
      <c r="L112" s="290">
        <f>SUMIF('Allocation Factors'!$B$3:$B$88,'Deferred Income Tax Expense'!K112,'Allocation Factors'!$P$3:$P$88)</f>
        <v>0.22162982918040364</v>
      </c>
      <c r="M112" s="283">
        <f t="shared" si="50"/>
        <v>2</v>
      </c>
      <c r="N112" s="283">
        <f t="shared" si="53"/>
        <v>0</v>
      </c>
      <c r="O112" s="283">
        <f t="shared" si="54"/>
        <v>2</v>
      </c>
    </row>
    <row r="113" spans="1:15">
      <c r="A113" s="80" t="str">
        <f>'Current Income Tax Expense'!A125</f>
        <v xml:space="preserve">Removal Costs </v>
      </c>
      <c r="B113" s="258">
        <f>'Current Income Tax Expense'!B125</f>
        <v>287605</v>
      </c>
      <c r="C113" s="289">
        <f>'Current Income Tax Expense'!C125</f>
        <v>105.175</v>
      </c>
      <c r="D113" s="258" t="s">
        <v>467</v>
      </c>
      <c r="E113" s="258" t="str">
        <f>'Current Income Tax Expense'!E125</f>
        <v>U</v>
      </c>
      <c r="F113" s="283">
        <f>ROUND(-'Current Income Tax Expense'!F125*0.245866,0)</f>
        <v>10885947</v>
      </c>
      <c r="G113" s="283">
        <f>ROUND(-'Current Income Tax Expense'!G125*0.245866,0)</f>
        <v>0</v>
      </c>
      <c r="H113" s="283">
        <f>ROUND(-'Current Income Tax Expense'!H125*0.245866,0)</f>
        <v>10885947</v>
      </c>
      <c r="I113" s="283">
        <f>-ROUND('Current Income Tax Expense'!I125*0.245866,0)</f>
        <v>480324</v>
      </c>
      <c r="J113" s="283">
        <f t="shared" si="49"/>
        <v>11366271</v>
      </c>
      <c r="K113" s="258" t="str">
        <f>'Current Income Tax Expense'!K125</f>
        <v>GPS</v>
      </c>
      <c r="L113" s="290">
        <f>SUMIF('Allocation Factors'!$B$3:$B$88,'Deferred Income Tax Expense'!K113,'Allocation Factors'!$P$3:$P$88)</f>
        <v>7.0845810240555071E-2</v>
      </c>
      <c r="M113" s="283">
        <f t="shared" si="50"/>
        <v>771224</v>
      </c>
      <c r="N113" s="283">
        <f t="shared" si="53"/>
        <v>34029</v>
      </c>
      <c r="O113" s="283">
        <f t="shared" si="54"/>
        <v>805253</v>
      </c>
    </row>
    <row r="114" spans="1:15">
      <c r="A114" s="80" t="str">
        <f>'Current Income Tax Expense'!A126</f>
        <v>Tax Depletion-SRC</v>
      </c>
      <c r="B114" s="258">
        <f>'Current Income Tax Expense'!B126</f>
        <v>287771</v>
      </c>
      <c r="C114" s="289">
        <f>'Current Income Tax Expense'!C126</f>
        <v>110.205</v>
      </c>
      <c r="D114" s="258" t="str">
        <f>'Current Income Tax Expense'!D126</f>
        <v>- - - - -</v>
      </c>
      <c r="E114" s="258" t="str">
        <f>'Current Income Tax Expense'!E126</f>
        <v>U</v>
      </c>
      <c r="F114" s="283">
        <f>ROUND(-'Current Income Tax Expense'!F126*0.245866,0)</f>
        <v>40378</v>
      </c>
      <c r="G114" s="283">
        <f>ROUND(-'Current Income Tax Expense'!G126*0.245866,0)</f>
        <v>0</v>
      </c>
      <c r="H114" s="283">
        <f>ROUND(-'Current Income Tax Expense'!H126*0.245866,0)</f>
        <v>40378</v>
      </c>
      <c r="I114" s="283">
        <f>-ROUND('Current Income Tax Expense'!I126*0.245866,0)</f>
        <v>0</v>
      </c>
      <c r="J114" s="283">
        <f t="shared" si="49"/>
        <v>40378</v>
      </c>
      <c r="K114" s="253" t="str">
        <f>'Current Income Tax Expense'!K126</f>
        <v>CAEE</v>
      </c>
      <c r="L114" s="290">
        <f>SUMIF('Allocation Factors'!$B$3:$B$88,'Deferred Income Tax Expense'!K114,'Allocation Factors'!$P$3:$P$88)</f>
        <v>0</v>
      </c>
      <c r="M114" s="283">
        <f t="shared" si="50"/>
        <v>0</v>
      </c>
      <c r="N114" s="283">
        <f t="shared" ref="N114:N133" si="55">ROUND(SUM(I114:I114)*L114,0)</f>
        <v>0</v>
      </c>
      <c r="O114" s="283">
        <f t="shared" ref="O114:O133" si="56">SUM(M114:N114)</f>
        <v>0</v>
      </c>
    </row>
    <row r="115" spans="1:15">
      <c r="A115" s="80" t="str">
        <f>'Current Income Tax Expense'!A127</f>
        <v>PMI-Fuel Cost Adjustment</v>
      </c>
      <c r="B115" s="258">
        <f>'Current Income Tax Expense'!B127</f>
        <v>287482</v>
      </c>
      <c r="C115" s="289">
        <f>'Current Income Tax Expense'!C127</f>
        <v>205.02500000000001</v>
      </c>
      <c r="D115" s="292" t="str">
        <f>'Current Income Tax Expense'!D127</f>
        <v>- - - - -</v>
      </c>
      <c r="E115" s="258" t="str">
        <f>'Current Income Tax Expense'!E127</f>
        <v>U</v>
      </c>
      <c r="F115" s="283">
        <f>ROUND(-'Current Income Tax Expense'!F127*0.245866,0)</f>
        <v>-1490759</v>
      </c>
      <c r="G115" s="283">
        <f>ROUND(-'Current Income Tax Expense'!G127*0.245866,0)</f>
        <v>0</v>
      </c>
      <c r="H115" s="283">
        <f>ROUND(-'Current Income Tax Expense'!H127*0.245866,0)</f>
        <v>-1490759</v>
      </c>
      <c r="I115" s="283">
        <f>-ROUND('Current Income Tax Expense'!I127*0.245866,0)</f>
        <v>0</v>
      </c>
      <c r="J115" s="283">
        <f t="shared" si="49"/>
        <v>-1490759</v>
      </c>
      <c r="K115" s="258" t="str">
        <f>'Current Income Tax Expense'!K127</f>
        <v>JBE</v>
      </c>
      <c r="L115" s="290">
        <f>SUMIF('Allocation Factors'!$B$3:$B$88,'Deferred Income Tax Expense'!K115,'Allocation Factors'!$P$3:$P$88)</f>
        <v>0.22613352113854845</v>
      </c>
      <c r="M115" s="283">
        <f t="shared" si="50"/>
        <v>-337111</v>
      </c>
      <c r="N115" s="283">
        <f t="shared" si="55"/>
        <v>0</v>
      </c>
      <c r="O115" s="283">
        <f t="shared" si="56"/>
        <v>-337111</v>
      </c>
    </row>
    <row r="116" spans="1:15">
      <c r="A116" s="80" t="str">
        <f>'Current Income Tax Expense'!A128</f>
        <v>Inventory Reserve</v>
      </c>
      <c r="B116" s="258">
        <f>'Current Income Tax Expense'!B128</f>
        <v>287415</v>
      </c>
      <c r="C116" s="289">
        <f>'Current Income Tax Expense'!C128</f>
        <v>205.2</v>
      </c>
      <c r="D116" s="258" t="str">
        <f>'Current Income Tax Expense'!D128</f>
        <v>- - - - -</v>
      </c>
      <c r="E116" s="258" t="str">
        <f>'Current Income Tax Expense'!E128</f>
        <v>U</v>
      </c>
      <c r="F116" s="283">
        <f>ROUND(-'Current Income Tax Expense'!F128*0.245866,0)</f>
        <v>141680</v>
      </c>
      <c r="G116" s="283">
        <f>ROUND(-'Current Income Tax Expense'!G128*0.245866,0)</f>
        <v>0</v>
      </c>
      <c r="H116" s="283">
        <f>ROUND(-'Current Income Tax Expense'!H128*0.245866,0)</f>
        <v>141680</v>
      </c>
      <c r="I116" s="283">
        <f>-ROUND('Current Income Tax Expense'!I128*0.245866,0)</f>
        <v>0</v>
      </c>
      <c r="J116" s="283">
        <f t="shared" si="49"/>
        <v>141680</v>
      </c>
      <c r="K116" s="258" t="str">
        <f>'Current Income Tax Expense'!K128</f>
        <v>SNPD</v>
      </c>
      <c r="L116" s="290">
        <f>SUMIF('Allocation Factors'!$B$3:$B$88,'Deferred Income Tax Expense'!K116,'Allocation Factors'!$P$3:$P$88)</f>
        <v>6.264027551852748E-2</v>
      </c>
      <c r="M116" s="283">
        <f t="shared" si="50"/>
        <v>8875</v>
      </c>
      <c r="N116" s="283">
        <f t="shared" si="55"/>
        <v>0</v>
      </c>
      <c r="O116" s="283">
        <f t="shared" si="56"/>
        <v>8875</v>
      </c>
    </row>
    <row r="117" spans="1:15">
      <c r="A117" s="80" t="str">
        <f>'Current Income Tax Expense'!A129</f>
        <v>Inventory Reserve - PMI</v>
      </c>
      <c r="B117" s="258">
        <f>'Current Income Tax Expense'!B129</f>
        <v>287938</v>
      </c>
      <c r="C117" s="289">
        <f>'Current Income Tax Expense'!C129</f>
        <v>205.20500000000001</v>
      </c>
      <c r="D117" s="258" t="str">
        <f>'Current Income Tax Expense'!D129</f>
        <v>- - - - -</v>
      </c>
      <c r="E117" s="258" t="str">
        <f>'Current Income Tax Expense'!E129</f>
        <v>U</v>
      </c>
      <c r="F117" s="283">
        <f>ROUND(-'Current Income Tax Expense'!F129*0.245866,0)</f>
        <v>651869</v>
      </c>
      <c r="G117" s="283">
        <f>ROUND(-'Current Income Tax Expense'!G129*0.245866,0)</f>
        <v>0</v>
      </c>
      <c r="H117" s="283">
        <f>ROUND(-'Current Income Tax Expense'!H129*0.245866,0)</f>
        <v>651869</v>
      </c>
      <c r="I117" s="283">
        <f>-ROUND('Current Income Tax Expense'!I129*0.245866,0)</f>
        <v>0</v>
      </c>
      <c r="J117" s="283">
        <f t="shared" si="49"/>
        <v>651869</v>
      </c>
      <c r="K117" s="258" t="str">
        <f>'Current Income Tax Expense'!K129</f>
        <v>JBE</v>
      </c>
      <c r="L117" s="290">
        <f>SUMIF('Allocation Factors'!$B$3:$B$88,'Deferred Income Tax Expense'!K117,'Allocation Factors'!$P$3:$P$88)</f>
        <v>0.22613352113854845</v>
      </c>
      <c r="M117" s="283">
        <f t="shared" si="50"/>
        <v>147409</v>
      </c>
      <c r="N117" s="283">
        <f t="shared" si="55"/>
        <v>0</v>
      </c>
      <c r="O117" s="283">
        <f t="shared" si="56"/>
        <v>147409</v>
      </c>
    </row>
    <row r="118" spans="1:15">
      <c r="A118" s="80" t="str">
        <f>'Current Income Tax Expense'!A130</f>
        <v>Sec. 263A Inventory Change - PMI</v>
      </c>
      <c r="B118" s="258">
        <f>'Current Income Tax Expense'!B130</f>
        <v>287723</v>
      </c>
      <c r="C118" s="289">
        <f>'Current Income Tax Expense'!C130</f>
        <v>205.411</v>
      </c>
      <c r="D118" s="258" t="str">
        <f>'Current Income Tax Expense'!D130</f>
        <v>- - - - -</v>
      </c>
      <c r="E118" s="258" t="str">
        <f>'Current Income Tax Expense'!E130</f>
        <v>U</v>
      </c>
      <c r="F118" s="283">
        <f>ROUND(-'Current Income Tax Expense'!F130*0.245866,0)</f>
        <v>-1061544</v>
      </c>
      <c r="G118" s="283">
        <f>ROUND(-'Current Income Tax Expense'!G130*0.245866,0)</f>
        <v>0</v>
      </c>
      <c r="H118" s="283">
        <f>ROUND(-'Current Income Tax Expense'!H130*0.245866,0)</f>
        <v>-1061544</v>
      </c>
      <c r="I118" s="283">
        <f>-ROUND('Current Income Tax Expense'!I130*0.245866,0)</f>
        <v>0</v>
      </c>
      <c r="J118" s="283">
        <f t="shared" si="49"/>
        <v>-1061544</v>
      </c>
      <c r="K118" s="258" t="str">
        <f>'Current Income Tax Expense'!K130</f>
        <v>JBE</v>
      </c>
      <c r="L118" s="290">
        <f>SUMIF('Allocation Factors'!$B$3:$B$88,'Deferred Income Tax Expense'!K118,'Allocation Factors'!$P$3:$P$88)</f>
        <v>0.22613352113854845</v>
      </c>
      <c r="M118" s="283">
        <f t="shared" si="50"/>
        <v>-240051</v>
      </c>
      <c r="N118" s="283">
        <f t="shared" si="55"/>
        <v>0</v>
      </c>
      <c r="O118" s="283">
        <f t="shared" si="56"/>
        <v>-240051</v>
      </c>
    </row>
    <row r="119" spans="1:15">
      <c r="A119" s="80" t="str">
        <f>'Current Income Tax Expense'!A131</f>
        <v>Prepaid Fees - OR PUC</v>
      </c>
      <c r="B119" s="258">
        <f>'Current Income Tax Expense'!B131</f>
        <v>287662</v>
      </c>
      <c r="C119" s="289">
        <f>'Current Income Tax Expense'!C131</f>
        <v>210.1</v>
      </c>
      <c r="D119" s="258" t="str">
        <f>'Current Income Tax Expense'!D131</f>
        <v>- - - - -</v>
      </c>
      <c r="E119" s="258" t="str">
        <f>'Current Income Tax Expense'!E131</f>
        <v>U</v>
      </c>
      <c r="F119" s="283">
        <f>ROUND(-'Current Income Tax Expense'!F131*0.245866,0)</f>
        <v>81948</v>
      </c>
      <c r="G119" s="283">
        <f>ROUND(-'Current Income Tax Expense'!G131*0.245866,0)</f>
        <v>0</v>
      </c>
      <c r="H119" s="283">
        <f>ROUND(-'Current Income Tax Expense'!H131*0.245866,0)</f>
        <v>81948</v>
      </c>
      <c r="I119" s="283">
        <f>-ROUND('Current Income Tax Expense'!I131*0.245866,0)</f>
        <v>0</v>
      </c>
      <c r="J119" s="283">
        <f t="shared" si="49"/>
        <v>81948</v>
      </c>
      <c r="K119" s="258" t="str">
        <f>'Current Income Tax Expense'!K131</f>
        <v>OR</v>
      </c>
      <c r="L119" s="290">
        <f>SUMIF('Allocation Factors'!$B$3:$B$88,'Deferred Income Tax Expense'!K119,'Allocation Factors'!$P$3:$P$88)</f>
        <v>0</v>
      </c>
      <c r="M119" s="283">
        <f t="shared" si="50"/>
        <v>0</v>
      </c>
      <c r="N119" s="283">
        <f t="shared" si="55"/>
        <v>0</v>
      </c>
      <c r="O119" s="283">
        <f t="shared" si="56"/>
        <v>0</v>
      </c>
    </row>
    <row r="120" spans="1:15">
      <c r="A120" s="80" t="str">
        <f>'Current Income Tax Expense'!A132</f>
        <v>Prepaid Fees - UT PSC</v>
      </c>
      <c r="B120" s="258">
        <f>'Current Income Tax Expense'!B132</f>
        <v>287664</v>
      </c>
      <c r="C120" s="289">
        <f>'Current Income Tax Expense'!C132</f>
        <v>210.12</v>
      </c>
      <c r="D120" s="258" t="str">
        <f>'Current Income Tax Expense'!D132</f>
        <v>- - - - -</v>
      </c>
      <c r="E120" s="258" t="str">
        <f>'Current Income Tax Expense'!E132</f>
        <v>U</v>
      </c>
      <c r="F120" s="283">
        <f>ROUND(-'Current Income Tax Expense'!F132*0.245866,0)</f>
        <v>-39275</v>
      </c>
      <c r="G120" s="283">
        <f>ROUND(-'Current Income Tax Expense'!G132*0.245866,0)</f>
        <v>0</v>
      </c>
      <c r="H120" s="283">
        <f>ROUND(-'Current Income Tax Expense'!H132*0.245866,0)</f>
        <v>-39275</v>
      </c>
      <c r="I120" s="283">
        <f>-ROUND('Current Income Tax Expense'!I132*0.245866,0)</f>
        <v>0</v>
      </c>
      <c r="J120" s="283">
        <f t="shared" si="49"/>
        <v>-39275</v>
      </c>
      <c r="K120" s="258" t="str">
        <f>'Current Income Tax Expense'!K132</f>
        <v>UT</v>
      </c>
      <c r="L120" s="290">
        <f>SUMIF('Allocation Factors'!$B$3:$B$88,'Deferred Income Tax Expense'!K120,'Allocation Factors'!$P$3:$P$88)</f>
        <v>0</v>
      </c>
      <c r="M120" s="283">
        <f t="shared" si="50"/>
        <v>0</v>
      </c>
      <c r="N120" s="283">
        <f t="shared" si="55"/>
        <v>0</v>
      </c>
      <c r="O120" s="283">
        <f t="shared" si="56"/>
        <v>0</v>
      </c>
    </row>
    <row r="121" spans="1:15">
      <c r="A121" s="80" t="str">
        <f>'Current Income Tax Expense'!A133</f>
        <v>Prepaid Fees - Idaho PUC</v>
      </c>
      <c r="B121" s="258">
        <f>'Current Income Tax Expense'!B133</f>
        <v>287665</v>
      </c>
      <c r="C121" s="289">
        <f>'Current Income Tax Expense'!C133</f>
        <v>210.13</v>
      </c>
      <c r="D121" s="258" t="str">
        <f>'Current Income Tax Expense'!D133</f>
        <v>- - - - -</v>
      </c>
      <c r="E121" s="258" t="str">
        <f>'Current Income Tax Expense'!E133</f>
        <v>U</v>
      </c>
      <c r="F121" s="283">
        <f>ROUND(-'Current Income Tax Expense'!F133*0.245866,0)</f>
        <v>2273</v>
      </c>
      <c r="G121" s="283">
        <f>ROUND(-'Current Income Tax Expense'!G133*0.245866,0)</f>
        <v>0</v>
      </c>
      <c r="H121" s="283">
        <f>ROUND(-'Current Income Tax Expense'!H133*0.245866,0)</f>
        <v>2273</v>
      </c>
      <c r="I121" s="283">
        <f>-ROUND('Current Income Tax Expense'!I133*0.245866,0)</f>
        <v>0</v>
      </c>
      <c r="J121" s="283">
        <f t="shared" si="49"/>
        <v>2273</v>
      </c>
      <c r="K121" s="258" t="str">
        <f>'Current Income Tax Expense'!K133</f>
        <v>IDU</v>
      </c>
      <c r="L121" s="290">
        <f>SUMIF('Allocation Factors'!$B$3:$B$88,'Deferred Income Tax Expense'!K121,'Allocation Factors'!$P$3:$P$88)</f>
        <v>0</v>
      </c>
      <c r="M121" s="283">
        <f t="shared" si="50"/>
        <v>0</v>
      </c>
      <c r="N121" s="283">
        <f t="shared" si="55"/>
        <v>0</v>
      </c>
      <c r="O121" s="283">
        <f t="shared" si="56"/>
        <v>0</v>
      </c>
    </row>
    <row r="122" spans="1:15">
      <c r="A122" s="80" t="str">
        <f>'Current Income Tax Expense'!A134</f>
        <v>Prepaid - FSA O&amp;M - West</v>
      </c>
      <c r="B122" s="258">
        <f>'Current Income Tax Expense'!B134</f>
        <v>286919</v>
      </c>
      <c r="C122" s="289">
        <f>'Current Income Tax Expense'!C134</f>
        <v>210.17</v>
      </c>
      <c r="D122" s="258" t="str">
        <f>'Current Income Tax Expense'!D134</f>
        <v>- - - - -</v>
      </c>
      <c r="E122" s="258" t="str">
        <f>'Current Income Tax Expense'!E134</f>
        <v>U</v>
      </c>
      <c r="F122" s="283">
        <f>ROUND(-'Current Income Tax Expense'!F134*0.245866,0)</f>
        <v>-54181</v>
      </c>
      <c r="G122" s="283">
        <f>ROUND(-'Current Income Tax Expense'!G134*0.245866,0)</f>
        <v>0</v>
      </c>
      <c r="H122" s="283">
        <f>ROUND(-'Current Income Tax Expense'!H134*0.245866,0)</f>
        <v>-54181</v>
      </c>
      <c r="I122" s="283">
        <f>-ROUND('Current Income Tax Expense'!I134*0.245866,0)</f>
        <v>0</v>
      </c>
      <c r="J122" s="283">
        <f t="shared" si="49"/>
        <v>-54181</v>
      </c>
      <c r="K122" s="258" t="str">
        <f>'Current Income Tax Expense'!K134</f>
        <v>SG</v>
      </c>
      <c r="L122" s="290">
        <f>SUMIF('Allocation Factors'!$B$3:$B$88,'Deferred Income Tax Expense'!K122,'Allocation Factors'!$P$3:$P$88)</f>
        <v>7.9787774498314715E-2</v>
      </c>
      <c r="M122" s="283">
        <f t="shared" si="50"/>
        <v>-4323</v>
      </c>
      <c r="N122" s="283">
        <f t="shared" si="55"/>
        <v>0</v>
      </c>
      <c r="O122" s="283">
        <f t="shared" si="56"/>
        <v>-4323</v>
      </c>
    </row>
    <row r="123" spans="1:15">
      <c r="A123" s="80" t="str">
        <f>'Current Income Tax Expense'!A135</f>
        <v>Prepaid - FSA O&amp;M - East</v>
      </c>
      <c r="B123" s="258">
        <f>'Current Income Tax Expense'!B135</f>
        <v>286918</v>
      </c>
      <c r="C123" s="289">
        <f>'Current Income Tax Expense'!C135</f>
        <v>210.17500000000001</v>
      </c>
      <c r="D123" s="258" t="str">
        <f>'Current Income Tax Expense'!D135</f>
        <v>- - - - -</v>
      </c>
      <c r="E123" s="258" t="str">
        <f>'Current Income Tax Expense'!E135</f>
        <v>U</v>
      </c>
      <c r="F123" s="283">
        <f>ROUND(-'Current Income Tax Expense'!F135*0.245866,0)</f>
        <v>-23783</v>
      </c>
      <c r="G123" s="283">
        <f>ROUND(-'Current Income Tax Expense'!G135*0.245866,0)</f>
        <v>0</v>
      </c>
      <c r="H123" s="283">
        <f>ROUND(-'Current Income Tax Expense'!H135*0.245866,0)</f>
        <v>-23783</v>
      </c>
      <c r="I123" s="283">
        <f>-ROUND('Current Income Tax Expense'!I135*0.245866,0)</f>
        <v>0</v>
      </c>
      <c r="J123" s="283">
        <f t="shared" si="49"/>
        <v>-23783</v>
      </c>
      <c r="K123" s="258" t="str">
        <f>'Current Income Tax Expense'!K135</f>
        <v>SG</v>
      </c>
      <c r="L123" s="290">
        <f>SUMIF('Allocation Factors'!$B$3:$B$88,'Deferred Income Tax Expense'!K123,'Allocation Factors'!$P$3:$P$88)</f>
        <v>7.9787774498314715E-2</v>
      </c>
      <c r="M123" s="283">
        <f t="shared" si="50"/>
        <v>-1898</v>
      </c>
      <c r="N123" s="283">
        <f t="shared" si="55"/>
        <v>0</v>
      </c>
      <c r="O123" s="283">
        <f t="shared" si="56"/>
        <v>-1898</v>
      </c>
    </row>
    <row r="124" spans="1:15">
      <c r="A124" s="80" t="str">
        <f>'Current Income Tax Expense'!A136</f>
        <v>Other Prepaid</v>
      </c>
      <c r="B124" s="258">
        <f>'Current Income Tax Expense'!B136</f>
        <v>287669</v>
      </c>
      <c r="C124" s="289">
        <f>'Current Income Tax Expense'!C136</f>
        <v>210.18</v>
      </c>
      <c r="D124" s="258" t="str">
        <f>'Current Income Tax Expense'!D136</f>
        <v>- - - - -</v>
      </c>
      <c r="E124" s="258" t="str">
        <f>'Current Income Tax Expense'!E136</f>
        <v>U</v>
      </c>
      <c r="F124" s="283">
        <f>ROUND(-'Current Income Tax Expense'!F136*0.245866,0)</f>
        <v>-24492</v>
      </c>
      <c r="G124" s="283">
        <f>ROUND(-'Current Income Tax Expense'!G136*0.245866,0)</f>
        <v>0</v>
      </c>
      <c r="H124" s="283">
        <f>ROUND(-'Current Income Tax Expense'!H136*0.245866,0)</f>
        <v>-24492</v>
      </c>
      <c r="I124" s="283">
        <f>-ROUND('Current Income Tax Expense'!I136*0.245866,0)</f>
        <v>0</v>
      </c>
      <c r="J124" s="283">
        <f t="shared" si="49"/>
        <v>-24492</v>
      </c>
      <c r="K124" s="258" t="str">
        <f>'Current Income Tax Expense'!K136</f>
        <v>SO</v>
      </c>
      <c r="L124" s="290">
        <f>SUMIF('Allocation Factors'!$B$3:$B$88,'Deferred Income Tax Expense'!K124,'Allocation Factors'!$P$3:$P$88)</f>
        <v>7.0845810240555085E-2</v>
      </c>
      <c r="M124" s="283">
        <f t="shared" si="50"/>
        <v>-1735</v>
      </c>
      <c r="N124" s="283">
        <f t="shared" si="55"/>
        <v>0</v>
      </c>
      <c r="O124" s="283">
        <f t="shared" si="56"/>
        <v>-1735</v>
      </c>
    </row>
    <row r="125" spans="1:15">
      <c r="A125" s="80" t="str">
        <f>'Current Income Tax Expense'!A137</f>
        <v>Prepaid Aircraft Maintenance Costs</v>
      </c>
      <c r="B125" s="258">
        <f>'Current Income Tax Expense'!B137</f>
        <v>287907</v>
      </c>
      <c r="C125" s="289">
        <f>'Current Income Tax Expense'!C137</f>
        <v>210.185</v>
      </c>
      <c r="D125" s="258" t="str">
        <f>'Current Income Tax Expense'!D137</f>
        <v>- - - - -</v>
      </c>
      <c r="E125" s="258" t="str">
        <f>'Current Income Tax Expense'!E137</f>
        <v>U</v>
      </c>
      <c r="F125" s="283">
        <f>ROUND(-'Current Income Tax Expense'!F137*0.245866,0)</f>
        <v>-10189</v>
      </c>
      <c r="G125" s="283">
        <f>ROUND(-'Current Income Tax Expense'!G137*0.245866,0)</f>
        <v>0</v>
      </c>
      <c r="H125" s="283">
        <f>ROUND(-'Current Income Tax Expense'!H137*0.245866,0)</f>
        <v>-10189</v>
      </c>
      <c r="I125" s="283">
        <f>-ROUND('Current Income Tax Expense'!I137*0.245866,0)</f>
        <v>0</v>
      </c>
      <c r="J125" s="283">
        <f t="shared" ref="J125:J152" si="57">SUM(H125:I125)</f>
        <v>-10189</v>
      </c>
      <c r="K125" s="258" t="str">
        <f>'Current Income Tax Expense'!K137</f>
        <v>SG</v>
      </c>
      <c r="L125" s="290">
        <f>SUMIF('Allocation Factors'!$B$3:$B$88,'Deferred Income Tax Expense'!K125,'Allocation Factors'!$P$3:$P$88)</f>
        <v>7.9787774498314715E-2</v>
      </c>
      <c r="M125" s="283">
        <f t="shared" ref="M125:M152" si="58">ROUND(H125*L125,0)</f>
        <v>-813</v>
      </c>
      <c r="N125" s="283">
        <f t="shared" si="55"/>
        <v>0</v>
      </c>
      <c r="O125" s="283">
        <f t="shared" si="56"/>
        <v>-813</v>
      </c>
    </row>
    <row r="126" spans="1:15">
      <c r="A126" s="80" t="str">
        <f>'Current Income Tax Expense'!A138</f>
        <v xml:space="preserve">Prepaid Water Rights </v>
      </c>
      <c r="B126" s="258">
        <f>'Current Income Tax Expense'!B138</f>
        <v>287908</v>
      </c>
      <c r="C126" s="289">
        <f>'Current Income Tax Expense'!C138</f>
        <v>210.19</v>
      </c>
      <c r="D126" s="258" t="str">
        <f>'Current Income Tax Expense'!D138</f>
        <v>- - - - -</v>
      </c>
      <c r="E126" s="258" t="str">
        <f>'Current Income Tax Expense'!E138</f>
        <v>U</v>
      </c>
      <c r="F126" s="283">
        <f>ROUND(-'Current Income Tax Expense'!F138*0.245866,0)</f>
        <v>-15260</v>
      </c>
      <c r="G126" s="283">
        <f>ROUND(-'Current Income Tax Expense'!G138*0.245866,0)</f>
        <v>0</v>
      </c>
      <c r="H126" s="283">
        <f>ROUND(-'Current Income Tax Expense'!H138*0.245866,0)</f>
        <v>-15260</v>
      </c>
      <c r="I126" s="283">
        <f>-ROUND('Current Income Tax Expense'!I138*0.245866,0)</f>
        <v>0</v>
      </c>
      <c r="J126" s="283">
        <f t="shared" si="57"/>
        <v>-15260</v>
      </c>
      <c r="K126" s="258" t="str">
        <f>'Current Income Tax Expense'!K138</f>
        <v>CAGE</v>
      </c>
      <c r="L126" s="290">
        <f>SUMIF('Allocation Factors'!$B$3:$B$88,'Deferred Income Tax Expense'!K126,'Allocation Factors'!$P$3:$P$88)</f>
        <v>0</v>
      </c>
      <c r="M126" s="283">
        <f t="shared" si="58"/>
        <v>0</v>
      </c>
      <c r="N126" s="283">
        <f t="shared" si="55"/>
        <v>0</v>
      </c>
      <c r="O126" s="283">
        <f t="shared" si="56"/>
        <v>0</v>
      </c>
    </row>
    <row r="127" spans="1:15">
      <c r="A127" s="80" t="str">
        <f>'Current Income Tax Expense'!A139</f>
        <v>Reg Asset - Pension Settlement - OR</v>
      </c>
      <c r="B127" s="258">
        <f>'Current Income Tax Expense'!B139</f>
        <v>286887</v>
      </c>
      <c r="C127" s="289">
        <f>'Current Income Tax Expense'!C139</f>
        <v>320.286</v>
      </c>
      <c r="D127" s="258" t="str">
        <f>'Current Income Tax Expense'!D139</f>
        <v>- - - - -</v>
      </c>
      <c r="E127" s="258" t="str">
        <f>'Current Income Tax Expense'!E139</f>
        <v>U</v>
      </c>
      <c r="F127" s="283">
        <f>ROUND(-'Current Income Tax Expense'!F139*0.245866,0)</f>
        <v>1043190</v>
      </c>
      <c r="G127" s="283">
        <f>ROUND(-'Current Income Tax Expense'!G139*0.245866,0)</f>
        <v>0</v>
      </c>
      <c r="H127" s="283">
        <f>ROUND(-'Current Income Tax Expense'!H139*0.245866,0)</f>
        <v>1043190</v>
      </c>
      <c r="I127" s="283">
        <f>-ROUND('Current Income Tax Expense'!I139*0.245866,0)</f>
        <v>0</v>
      </c>
      <c r="J127" s="283">
        <f t="shared" ref="J127:J130" si="59">SUM(H127:I127)</f>
        <v>1043190</v>
      </c>
      <c r="K127" s="258" t="str">
        <f>'Current Income Tax Expense'!K139</f>
        <v>OTHER</v>
      </c>
      <c r="L127" s="290">
        <f>SUMIF('Allocation Factors'!$B$3:$B$88,'Deferred Income Tax Expense'!K127,'Allocation Factors'!$P$3:$P$88)</f>
        <v>0</v>
      </c>
      <c r="M127" s="283">
        <f t="shared" ref="M127:M130" si="60">ROUND(H127*L127,0)</f>
        <v>0</v>
      </c>
      <c r="N127" s="283">
        <f t="shared" si="55"/>
        <v>0</v>
      </c>
      <c r="O127" s="283">
        <f t="shared" si="56"/>
        <v>0</v>
      </c>
    </row>
    <row r="128" spans="1:15">
      <c r="A128" s="80" t="str">
        <f>'Current Income Tax Expense'!A140</f>
        <v>Reg Asset - Pension Settlement - UT</v>
      </c>
      <c r="B128" s="258">
        <f>'Current Income Tax Expense'!B140</f>
        <v>286888</v>
      </c>
      <c r="C128" s="289">
        <f>'Current Income Tax Expense'!C140</f>
        <v>320.28699999999998</v>
      </c>
      <c r="D128" s="258" t="str">
        <f>'Current Income Tax Expense'!D140</f>
        <v>- - - - -</v>
      </c>
      <c r="E128" s="258" t="str">
        <f>'Current Income Tax Expense'!E140</f>
        <v>U</v>
      </c>
      <c r="F128" s="283">
        <f>ROUND(-'Current Income Tax Expense'!F140*0.245866,0)</f>
        <v>391652</v>
      </c>
      <c r="G128" s="283">
        <f>ROUND(-'Current Income Tax Expense'!G140*0.245866,0)</f>
        <v>0</v>
      </c>
      <c r="H128" s="283">
        <f>ROUND(-'Current Income Tax Expense'!H140*0.245866,0)</f>
        <v>391652</v>
      </c>
      <c r="I128" s="283">
        <f>-ROUND('Current Income Tax Expense'!I140*0.245866,0)</f>
        <v>0</v>
      </c>
      <c r="J128" s="283">
        <f t="shared" si="59"/>
        <v>391652</v>
      </c>
      <c r="K128" s="258" t="str">
        <f>'Current Income Tax Expense'!K140</f>
        <v>OTHER</v>
      </c>
      <c r="L128" s="290">
        <f>SUMIF('Allocation Factors'!$B$3:$B$88,'Deferred Income Tax Expense'!K128,'Allocation Factors'!$P$3:$P$88)</f>
        <v>0</v>
      </c>
      <c r="M128" s="283">
        <f t="shared" si="60"/>
        <v>0</v>
      </c>
      <c r="N128" s="283">
        <f t="shared" si="55"/>
        <v>0</v>
      </c>
      <c r="O128" s="283">
        <f t="shared" si="56"/>
        <v>0</v>
      </c>
    </row>
    <row r="129" spans="1:15">
      <c r="A129" s="80" t="str">
        <f>'Current Income Tax Expense'!A141</f>
        <v>Reg Asset - Pension Settlement - WY</v>
      </c>
      <c r="B129" s="258">
        <f>'Current Income Tax Expense'!B141</f>
        <v>286889</v>
      </c>
      <c r="C129" s="289">
        <f>'Current Income Tax Expense'!C141</f>
        <v>320.28800000000001</v>
      </c>
      <c r="D129" s="258" t="str">
        <f>'Current Income Tax Expense'!D141</f>
        <v>- - - - -</v>
      </c>
      <c r="E129" s="258" t="str">
        <f>'Current Income Tax Expense'!E141</f>
        <v>U</v>
      </c>
      <c r="F129" s="283">
        <f>ROUND(-'Current Income Tax Expense'!F141*0.245866,0)</f>
        <v>478837</v>
      </c>
      <c r="G129" s="283">
        <f>ROUND(-'Current Income Tax Expense'!G141*0.245866,0)</f>
        <v>0</v>
      </c>
      <c r="H129" s="283">
        <f>ROUND(-'Current Income Tax Expense'!H141*0.245866,0)</f>
        <v>478837</v>
      </c>
      <c r="I129" s="283">
        <f>-ROUND('Current Income Tax Expense'!I141*0.245866,0)</f>
        <v>0</v>
      </c>
      <c r="J129" s="283">
        <f t="shared" si="59"/>
        <v>478837</v>
      </c>
      <c r="K129" s="258" t="str">
        <f>'Current Income Tax Expense'!K141</f>
        <v>WYP</v>
      </c>
      <c r="L129" s="290">
        <f>SUMIF('Allocation Factors'!$B$3:$B$88,'Deferred Income Tax Expense'!K129,'Allocation Factors'!$P$3:$P$88)</f>
        <v>0</v>
      </c>
      <c r="M129" s="283">
        <f t="shared" si="60"/>
        <v>0</v>
      </c>
      <c r="N129" s="283">
        <f t="shared" si="55"/>
        <v>0</v>
      </c>
      <c r="O129" s="283">
        <f t="shared" si="56"/>
        <v>0</v>
      </c>
    </row>
    <row r="130" spans="1:15">
      <c r="A130" s="80" t="str">
        <f>'Current Income Tax Expense'!A142</f>
        <v>Reg Asset - WA Equity Advisory Group (CETA)</v>
      </c>
      <c r="B130" s="258">
        <f>'Current Income Tax Expense'!B142</f>
        <v>286890</v>
      </c>
      <c r="C130" s="289">
        <f>'Current Income Tax Expense'!C142</f>
        <v>415.1</v>
      </c>
      <c r="D130" s="258">
        <f>'Current Income Tax Expense'!D142</f>
        <v>16.100000000000001</v>
      </c>
      <c r="E130" s="258" t="str">
        <f>'Current Income Tax Expense'!E142</f>
        <v>U</v>
      </c>
      <c r="F130" s="283">
        <f>ROUND(-'Current Income Tax Expense'!F142*0.245866,0)</f>
        <v>-203108</v>
      </c>
      <c r="G130" s="283">
        <f>ROUND(-'Current Income Tax Expense'!G142*0.245866,0)</f>
        <v>0</v>
      </c>
      <c r="H130" s="283">
        <f>ROUND(-'Current Income Tax Expense'!H142*0.245866,0)</f>
        <v>-203108</v>
      </c>
      <c r="I130" s="283">
        <f>-ROUND('Current Income Tax Expense'!I142*0.245866,0)</f>
        <v>203108</v>
      </c>
      <c r="J130" s="283">
        <f t="shared" si="59"/>
        <v>0</v>
      </c>
      <c r="K130" s="258" t="str">
        <f>'Current Income Tax Expense'!K142</f>
        <v>WA</v>
      </c>
      <c r="L130" s="290">
        <f>SUMIF('Allocation Factors'!$B$3:$B$88,'Deferred Income Tax Expense'!K130,'Allocation Factors'!$P$3:$P$88)</f>
        <v>1</v>
      </c>
      <c r="M130" s="283">
        <f t="shared" si="60"/>
        <v>-203108</v>
      </c>
      <c r="N130" s="283">
        <f t="shared" si="55"/>
        <v>203108</v>
      </c>
      <c r="O130" s="283">
        <f t="shared" si="56"/>
        <v>0</v>
      </c>
    </row>
    <row r="131" spans="1:15">
      <c r="A131" s="80" t="str">
        <f>'Current Income Tax Expense'!A143</f>
        <v>Transmission Service Deposits</v>
      </c>
      <c r="B131" s="258">
        <f>'Current Income Tax Expense'!B143</f>
        <v>287338</v>
      </c>
      <c r="C131" s="289">
        <f>'Current Income Tax Expense'!C143</f>
        <v>415.11</v>
      </c>
      <c r="D131" s="258" t="str">
        <f>'Current Income Tax Expense'!D143</f>
        <v>- - - - -</v>
      </c>
      <c r="E131" s="258" t="str">
        <f>'Current Income Tax Expense'!E143</f>
        <v>U</v>
      </c>
      <c r="F131" s="283">
        <f>ROUND(-'Current Income Tax Expense'!F143*0.245866,0)</f>
        <v>192006</v>
      </c>
      <c r="G131" s="283">
        <f>ROUND(-'Current Income Tax Expense'!G143*0.245866,0)</f>
        <v>0</v>
      </c>
      <c r="H131" s="283">
        <f>ROUND(-'Current Income Tax Expense'!H143*0.245866,0)</f>
        <v>192006</v>
      </c>
      <c r="I131" s="283">
        <f>-ROUND('Current Income Tax Expense'!I143*0.245866,0)</f>
        <v>0</v>
      </c>
      <c r="J131" s="283">
        <f t="shared" si="57"/>
        <v>192006</v>
      </c>
      <c r="K131" s="258" t="str">
        <f>'Current Income Tax Expense'!K143</f>
        <v>SG</v>
      </c>
      <c r="L131" s="290">
        <f>SUMIF('Allocation Factors'!$B$3:$B$88,'Deferred Income Tax Expense'!K131,'Allocation Factors'!$P$3:$P$88)</f>
        <v>7.9787774498314715E-2</v>
      </c>
      <c r="M131" s="283">
        <f t="shared" si="58"/>
        <v>15320</v>
      </c>
      <c r="N131" s="283">
        <f t="shared" si="55"/>
        <v>0</v>
      </c>
      <c r="O131" s="283">
        <f t="shared" si="56"/>
        <v>15320</v>
      </c>
    </row>
    <row r="132" spans="1:15">
      <c r="A132" s="80" t="str">
        <f>'Current Income Tax Expense'!A144</f>
        <v>Reg Asset - OR Transportation Electrification Pilot</v>
      </c>
      <c r="B132" s="258">
        <f>'Current Income Tax Expense'!B144</f>
        <v>286910</v>
      </c>
      <c r="C132" s="289">
        <f>'Current Income Tax Expense'!C144</f>
        <v>415.2</v>
      </c>
      <c r="D132" s="258" t="str">
        <f>'Current Income Tax Expense'!D144</f>
        <v>- - - - -</v>
      </c>
      <c r="E132" s="258" t="str">
        <f>'Current Income Tax Expense'!E144</f>
        <v>U</v>
      </c>
      <c r="F132" s="283">
        <f>ROUND(-'Current Income Tax Expense'!F144*0.245866,0)</f>
        <v>-483863</v>
      </c>
      <c r="G132" s="283">
        <f>ROUND(-'Current Income Tax Expense'!G144*0.245866,0)</f>
        <v>0</v>
      </c>
      <c r="H132" s="283">
        <f>ROUND(-'Current Income Tax Expense'!H144*0.245866,0)</f>
        <v>-483863</v>
      </c>
      <c r="I132" s="283">
        <f>-ROUND('Current Income Tax Expense'!I144*0.245866,0)</f>
        <v>0</v>
      </c>
      <c r="J132" s="283">
        <f t="shared" si="57"/>
        <v>-483863</v>
      </c>
      <c r="K132" s="258" t="str">
        <f>'Current Income Tax Expense'!K144</f>
        <v>OTHER</v>
      </c>
      <c r="L132" s="290">
        <f>SUMIF('Allocation Factors'!$B$3:$B$88,'Deferred Income Tax Expense'!K132,'Allocation Factors'!$P$3:$P$88)</f>
        <v>0</v>
      </c>
      <c r="M132" s="283">
        <f t="shared" si="58"/>
        <v>0</v>
      </c>
      <c r="N132" s="283">
        <f t="shared" si="55"/>
        <v>0</v>
      </c>
      <c r="O132" s="283">
        <f t="shared" si="56"/>
        <v>0</v>
      </c>
    </row>
    <row r="133" spans="1:15">
      <c r="A133" s="80" t="str">
        <f>'Current Income Tax Expense'!A145</f>
        <v>Reg Asset - WY Wind Test Energy Deferral</v>
      </c>
      <c r="B133" s="258">
        <f>'Current Income Tax Expense'!B145</f>
        <v>286936</v>
      </c>
      <c r="C133" s="289">
        <f>'Current Income Tax Expense'!C145</f>
        <v>415.255</v>
      </c>
      <c r="D133" s="258" t="str">
        <f>'Current Income Tax Expense'!D145</f>
        <v>- - - - -</v>
      </c>
      <c r="E133" s="258" t="str">
        <f>'Current Income Tax Expense'!E145</f>
        <v>U</v>
      </c>
      <c r="F133" s="283">
        <f>ROUND(-'Current Income Tax Expense'!F145*0.245866,0)</f>
        <v>53404</v>
      </c>
      <c r="G133" s="283">
        <f>ROUND(-'Current Income Tax Expense'!G145*0.245866,0)</f>
        <v>0</v>
      </c>
      <c r="H133" s="283">
        <f>ROUND(-'Current Income Tax Expense'!H145*0.245866,0)</f>
        <v>53404</v>
      </c>
      <c r="I133" s="283">
        <f>-ROUND('Current Income Tax Expense'!I145*0.245866,0)</f>
        <v>0</v>
      </c>
      <c r="J133" s="283">
        <f t="shared" ref="J133" si="61">SUM(H133:I133)</f>
        <v>53404</v>
      </c>
      <c r="K133" s="258" t="str">
        <f>'Current Income Tax Expense'!K145</f>
        <v>OTHER</v>
      </c>
      <c r="L133" s="290">
        <f>SUMIF('Allocation Factors'!$B$3:$B$88,'Deferred Income Tax Expense'!K133,'Allocation Factors'!$P$3:$P$88)</f>
        <v>0</v>
      </c>
      <c r="M133" s="283">
        <f t="shared" ref="M133" si="62">ROUND(H133*L133,0)</f>
        <v>0</v>
      </c>
      <c r="N133" s="283">
        <f t="shared" si="55"/>
        <v>0</v>
      </c>
      <c r="O133" s="283">
        <f t="shared" si="56"/>
        <v>0</v>
      </c>
    </row>
    <row r="134" spans="1:15">
      <c r="A134" s="80" t="str">
        <f>'Current Income Tax Expense'!A146</f>
        <v xml:space="preserve">Reg Asset - Fire Risk Mitigation - CA </v>
      </c>
      <c r="B134" s="258">
        <f>'Current Income Tax Expense'!B146</f>
        <v>286917</v>
      </c>
      <c r="C134" s="289">
        <f>'Current Income Tax Expense'!C146</f>
        <v>415.26</v>
      </c>
      <c r="D134" s="258" t="str">
        <f>'Current Income Tax Expense'!D146</f>
        <v>- - - - -</v>
      </c>
      <c r="E134" s="258" t="str">
        <f>'Current Income Tax Expense'!E146</f>
        <v>U</v>
      </c>
      <c r="F134" s="283">
        <f>ROUND(-'Current Income Tax Expense'!F146*0.245866,0)</f>
        <v>2797484</v>
      </c>
      <c r="G134" s="283">
        <f>ROUND(-'Current Income Tax Expense'!G146*0.245866,0)</f>
        <v>0</v>
      </c>
      <c r="H134" s="283">
        <f>ROUND(-'Current Income Tax Expense'!H146*0.245866,0)</f>
        <v>2797484</v>
      </c>
      <c r="I134" s="283">
        <f>-ROUND('Current Income Tax Expense'!I146*0.245866,0)</f>
        <v>0</v>
      </c>
      <c r="J134" s="283">
        <f t="shared" si="57"/>
        <v>2797484</v>
      </c>
      <c r="K134" s="258" t="str">
        <f>'Current Income Tax Expense'!K146</f>
        <v>OTHER</v>
      </c>
      <c r="L134" s="290">
        <f>SUMIF('Allocation Factors'!$B$3:$B$88,'Deferred Income Tax Expense'!K134,'Allocation Factors'!$P$3:$P$88)</f>
        <v>0</v>
      </c>
      <c r="M134" s="283">
        <f t="shared" si="58"/>
        <v>0</v>
      </c>
      <c r="N134" s="283">
        <f t="shared" ref="N134" si="63">ROUND(SUM(I134:I134)*L134,0)</f>
        <v>0</v>
      </c>
      <c r="O134" s="283">
        <f t="shared" ref="O134" si="64">SUM(M134:N134)</f>
        <v>0</v>
      </c>
    </row>
    <row r="135" spans="1:15">
      <c r="A135" s="80" t="str">
        <f>'Current Income Tax Expense'!A147</f>
        <v>Reg Asset - Energy West Mining</v>
      </c>
      <c r="B135" s="258">
        <f>'Current Income Tax Expense'!B147</f>
        <v>287840</v>
      </c>
      <c r="C135" s="289">
        <f>'Current Income Tax Expense'!C147</f>
        <v>415.41</v>
      </c>
      <c r="D135" s="253" t="str">
        <f>'Current Income Tax Expense'!D147</f>
        <v>- - - - -</v>
      </c>
      <c r="E135" s="258" t="str">
        <f>'Current Income Tax Expense'!E147</f>
        <v>U</v>
      </c>
      <c r="F135" s="283">
        <f>ROUND(-'Current Income Tax Expense'!F147*0.245866,0)</f>
        <v>-21052937</v>
      </c>
      <c r="G135" s="283">
        <f>ROUND(-'Current Income Tax Expense'!G147*0.245866,0)</f>
        <v>0</v>
      </c>
      <c r="H135" s="283">
        <f>ROUND(-'Current Income Tax Expense'!H147*0.245866,0)</f>
        <v>-21052937</v>
      </c>
      <c r="I135" s="283">
        <f>-ROUND('Current Income Tax Expense'!I147*0.245866,0)</f>
        <v>0</v>
      </c>
      <c r="J135" s="283">
        <f t="shared" si="57"/>
        <v>-21052937</v>
      </c>
      <c r="K135" s="258" t="str">
        <f>'Current Income Tax Expense'!K147</f>
        <v>CAEE</v>
      </c>
      <c r="L135" s="290">
        <f>SUMIF('Allocation Factors'!$B$3:$B$88,'Deferred Income Tax Expense'!K135,'Allocation Factors'!$P$3:$P$88)</f>
        <v>0</v>
      </c>
      <c r="M135" s="283">
        <f t="shared" si="58"/>
        <v>0</v>
      </c>
      <c r="N135" s="283">
        <f t="shared" ref="N135:N139" si="65">ROUND(SUM(I135:I135)*L135,0)</f>
        <v>0</v>
      </c>
      <c r="O135" s="283">
        <f t="shared" ref="O135:O139" si="66">SUM(M135:N135)</f>
        <v>0</v>
      </c>
    </row>
    <row r="136" spans="1:15">
      <c r="A136" s="80" t="str">
        <f>'Current Income Tax Expense'!A148</f>
        <v>Contra Reg Asset - Deer Creek Abandonment - CA</v>
      </c>
      <c r="B136" s="258">
        <f>'Current Income Tax Expense'!B148</f>
        <v>287841</v>
      </c>
      <c r="C136" s="289">
        <f>'Current Income Tax Expense'!C148</f>
        <v>415.411</v>
      </c>
      <c r="D136" s="253" t="str">
        <f>'Current Income Tax Expense'!D148</f>
        <v>- - - - -</v>
      </c>
      <c r="E136" s="258" t="str">
        <f>'Current Income Tax Expense'!E148</f>
        <v>U</v>
      </c>
      <c r="F136" s="283">
        <f>ROUND(-'Current Income Tax Expense'!F148*0.245866,0)</f>
        <v>325359</v>
      </c>
      <c r="G136" s="283">
        <f>ROUND(-'Current Income Tax Expense'!G148*0.245866,0)</f>
        <v>0</v>
      </c>
      <c r="H136" s="283">
        <f>ROUND(-'Current Income Tax Expense'!H148*0.245866,0)</f>
        <v>325359</v>
      </c>
      <c r="I136" s="283">
        <f>-ROUND('Current Income Tax Expense'!I148*0.245866,0)</f>
        <v>0</v>
      </c>
      <c r="J136" s="283">
        <f t="shared" si="57"/>
        <v>325359</v>
      </c>
      <c r="K136" s="258" t="str">
        <f>'Current Income Tax Expense'!K148</f>
        <v>CA</v>
      </c>
      <c r="L136" s="290">
        <f>SUMIF('Allocation Factors'!$B$3:$B$88,'Deferred Income Tax Expense'!K136,'Allocation Factors'!$P$3:$P$88)</f>
        <v>0</v>
      </c>
      <c r="M136" s="283">
        <f t="shared" si="58"/>
        <v>0</v>
      </c>
      <c r="N136" s="283">
        <f t="shared" si="65"/>
        <v>0</v>
      </c>
      <c r="O136" s="283">
        <f t="shared" si="66"/>
        <v>0</v>
      </c>
    </row>
    <row r="137" spans="1:15">
      <c r="A137" s="80" t="str">
        <f>'Current Income Tax Expense'!A149</f>
        <v>Contra Reg Asset - Deer Creek Abandonment - ID</v>
      </c>
      <c r="B137" s="258">
        <f>'Current Income Tax Expense'!B149</f>
        <v>287842</v>
      </c>
      <c r="C137" s="289">
        <f>'Current Income Tax Expense'!C149</f>
        <v>415.41199999999998</v>
      </c>
      <c r="D137" s="253" t="str">
        <f>'Current Income Tax Expense'!D149</f>
        <v>- - - - -</v>
      </c>
      <c r="E137" s="258" t="str">
        <f>'Current Income Tax Expense'!E149</f>
        <v>U</v>
      </c>
      <c r="F137" s="283">
        <f>ROUND(-'Current Income Tax Expense'!F149*0.245866,0)</f>
        <v>70406</v>
      </c>
      <c r="G137" s="283">
        <f>ROUND(-'Current Income Tax Expense'!G149*0.245866,0)</f>
        <v>0</v>
      </c>
      <c r="H137" s="283">
        <f>ROUND(-'Current Income Tax Expense'!H149*0.245866,0)</f>
        <v>70406</v>
      </c>
      <c r="I137" s="283">
        <f>-ROUND('Current Income Tax Expense'!I149*0.245866,0)</f>
        <v>0</v>
      </c>
      <c r="J137" s="283">
        <f t="shared" si="57"/>
        <v>70406</v>
      </c>
      <c r="K137" s="258" t="str">
        <f>'Current Income Tax Expense'!K149</f>
        <v>IDU</v>
      </c>
      <c r="L137" s="290">
        <f>SUMIF('Allocation Factors'!$B$3:$B$88,'Deferred Income Tax Expense'!K137,'Allocation Factors'!$P$3:$P$88)</f>
        <v>0</v>
      </c>
      <c r="M137" s="283">
        <f t="shared" si="58"/>
        <v>0</v>
      </c>
      <c r="N137" s="283">
        <f t="shared" si="65"/>
        <v>0</v>
      </c>
      <c r="O137" s="283">
        <f t="shared" si="66"/>
        <v>0</v>
      </c>
    </row>
    <row r="138" spans="1:15">
      <c r="A138" s="80" t="str">
        <f>'Current Income Tax Expense'!A150</f>
        <v>Contra Reg Asset - Deer Creek Abandonment - OR</v>
      </c>
      <c r="B138" s="258">
        <f>'Current Income Tax Expense'!B150</f>
        <v>287843</v>
      </c>
      <c r="C138" s="289">
        <f>'Current Income Tax Expense'!C150</f>
        <v>415.41300000000001</v>
      </c>
      <c r="D138" s="253" t="str">
        <f>'Current Income Tax Expense'!D150</f>
        <v>- - - - -</v>
      </c>
      <c r="E138" s="258" t="str">
        <f>'Current Income Tax Expense'!E150</f>
        <v>U</v>
      </c>
      <c r="F138" s="283">
        <f>ROUND(-'Current Income Tax Expense'!F150*0.245866,0)</f>
        <v>795173</v>
      </c>
      <c r="G138" s="283">
        <f>ROUND(-'Current Income Tax Expense'!G150*0.245866,0)</f>
        <v>0</v>
      </c>
      <c r="H138" s="283">
        <f>ROUND(-'Current Income Tax Expense'!H150*0.245866,0)</f>
        <v>795173</v>
      </c>
      <c r="I138" s="283">
        <f>-ROUND('Current Income Tax Expense'!I150*0.245866,0)</f>
        <v>0</v>
      </c>
      <c r="J138" s="283">
        <f t="shared" si="57"/>
        <v>795173</v>
      </c>
      <c r="K138" s="258" t="str">
        <f>'Current Income Tax Expense'!K150</f>
        <v>OR</v>
      </c>
      <c r="L138" s="290">
        <f>SUMIF('Allocation Factors'!$B$3:$B$88,'Deferred Income Tax Expense'!K138,'Allocation Factors'!$P$3:$P$88)</f>
        <v>0</v>
      </c>
      <c r="M138" s="283">
        <f t="shared" si="58"/>
        <v>0</v>
      </c>
      <c r="N138" s="283">
        <f t="shared" si="65"/>
        <v>0</v>
      </c>
      <c r="O138" s="283">
        <f t="shared" si="66"/>
        <v>0</v>
      </c>
    </row>
    <row r="139" spans="1:15">
      <c r="A139" s="80" t="str">
        <f>'Current Income Tax Expense'!A151</f>
        <v>Contra Reg Asset - Deer Creek Abandonment - UT</v>
      </c>
      <c r="B139" s="258">
        <f>'Current Income Tax Expense'!B151</f>
        <v>287844</v>
      </c>
      <c r="C139" s="289">
        <f>'Current Income Tax Expense'!C151</f>
        <v>415.41399999999999</v>
      </c>
      <c r="D139" s="253" t="str">
        <f>'Current Income Tax Expense'!D151</f>
        <v>- - - - -</v>
      </c>
      <c r="E139" s="258" t="str">
        <f>'Current Income Tax Expense'!E151</f>
        <v>U</v>
      </c>
      <c r="F139" s="283">
        <f>ROUND(-'Current Income Tax Expense'!F151*0.245866,0)</f>
        <v>227086</v>
      </c>
      <c r="G139" s="283">
        <f>ROUND(-'Current Income Tax Expense'!G151*0.245866,0)</f>
        <v>0</v>
      </c>
      <c r="H139" s="283">
        <f>ROUND(-'Current Income Tax Expense'!H151*0.245866,0)</f>
        <v>227086</v>
      </c>
      <c r="I139" s="283">
        <f>-ROUND('Current Income Tax Expense'!I151*0.245866,0)</f>
        <v>0</v>
      </c>
      <c r="J139" s="283">
        <f t="shared" si="57"/>
        <v>227086</v>
      </c>
      <c r="K139" s="258" t="str">
        <f>'Current Income Tax Expense'!K151</f>
        <v>UT</v>
      </c>
      <c r="L139" s="290">
        <f>SUMIF('Allocation Factors'!$B$3:$B$88,'Deferred Income Tax Expense'!K139,'Allocation Factors'!$P$3:$P$88)</f>
        <v>0</v>
      </c>
      <c r="M139" s="283">
        <f t="shared" si="58"/>
        <v>0</v>
      </c>
      <c r="N139" s="283">
        <f t="shared" si="65"/>
        <v>0</v>
      </c>
      <c r="O139" s="283">
        <f t="shared" si="66"/>
        <v>0</v>
      </c>
    </row>
    <row r="140" spans="1:15">
      <c r="A140" s="80" t="str">
        <f>'Current Income Tax Expense'!A152</f>
        <v>Contra RA - Deer Creek Aband WY</v>
      </c>
      <c r="B140" s="258">
        <f>'Current Income Tax Expense'!B152</f>
        <v>287846</v>
      </c>
      <c r="C140" s="289">
        <f>'Current Income Tax Expense'!C152</f>
        <v>415.416</v>
      </c>
      <c r="D140" s="253" t="str">
        <f>'Current Income Tax Expense'!D152</f>
        <v>- - - - -</v>
      </c>
      <c r="E140" s="258" t="str">
        <f>'Current Income Tax Expense'!E152</f>
        <v>U</v>
      </c>
      <c r="F140" s="283">
        <f>ROUND(-'Current Income Tax Expense'!F152*0.245866,0)</f>
        <v>49717</v>
      </c>
      <c r="G140" s="283">
        <f>ROUND(-'Current Income Tax Expense'!G152*0.245866,0)</f>
        <v>0</v>
      </c>
      <c r="H140" s="283">
        <f>ROUND(-'Current Income Tax Expense'!H152*0.245866,0)</f>
        <v>49717</v>
      </c>
      <c r="I140" s="283">
        <f>-ROUND('Current Income Tax Expense'!I152*0.245866,0)</f>
        <v>0</v>
      </c>
      <c r="J140" s="283">
        <f t="shared" si="57"/>
        <v>49717</v>
      </c>
      <c r="K140" s="258" t="str">
        <f>'Current Income Tax Expense'!K152</f>
        <v>WYU</v>
      </c>
      <c r="L140" s="290">
        <f>SUMIF('Allocation Factors'!$B$3:$B$88,'Deferred Income Tax Expense'!K140,'Allocation Factors'!$P$3:$P$88)</f>
        <v>0</v>
      </c>
      <c r="M140" s="283">
        <f t="shared" si="58"/>
        <v>0</v>
      </c>
      <c r="N140" s="283">
        <f t="shared" ref="N140" si="67">ROUND(SUM(I140:I140)*L140,0)</f>
        <v>0</v>
      </c>
      <c r="O140" s="283">
        <f t="shared" ref="O140" si="68">SUM(M140:N140)</f>
        <v>0</v>
      </c>
    </row>
    <row r="141" spans="1:15">
      <c r="A141" s="80" t="str">
        <f>'Current Income Tax Expense'!A153</f>
        <v>Reg Asset - WA Transportation Electrification Pilot</v>
      </c>
      <c r="B141" s="258">
        <f>'Current Income Tax Expense'!B153</f>
        <v>286912</v>
      </c>
      <c r="C141" s="289">
        <f>'Current Income Tax Expense'!C153</f>
        <v>415.43099999999998</v>
      </c>
      <c r="D141" s="253" t="str">
        <f>'Current Income Tax Expense'!D153</f>
        <v>- - - - -</v>
      </c>
      <c r="E141" s="258" t="str">
        <f>'Current Income Tax Expense'!E153</f>
        <v>U</v>
      </c>
      <c r="F141" s="283">
        <f>ROUND(-'Current Income Tax Expense'!F153*0.245866,0)</f>
        <v>56620</v>
      </c>
      <c r="G141" s="283">
        <f>ROUND(-'Current Income Tax Expense'!G153*0.245866,0)</f>
        <v>0</v>
      </c>
      <c r="H141" s="283">
        <f>ROUND(-'Current Income Tax Expense'!H153*0.245866,0)</f>
        <v>56620</v>
      </c>
      <c r="I141" s="283">
        <f>-ROUND('Current Income Tax Expense'!I153*0.245866,0)</f>
        <v>0</v>
      </c>
      <c r="J141" s="283">
        <f t="shared" si="57"/>
        <v>56620</v>
      </c>
      <c r="K141" s="258" t="str">
        <f>'Current Income Tax Expense'!K153</f>
        <v>OTHER</v>
      </c>
      <c r="L141" s="290">
        <f>SUMIF('Allocation Factors'!$B$3:$B$88,'Deferred Income Tax Expense'!K141,'Allocation Factors'!$P$3:$P$88)</f>
        <v>0</v>
      </c>
      <c r="M141" s="283">
        <f t="shared" si="58"/>
        <v>0</v>
      </c>
      <c r="N141" s="283">
        <f t="shared" ref="N141" si="69">ROUND(SUM(I141:I141)*L141,0)</f>
        <v>0</v>
      </c>
      <c r="O141" s="283">
        <f t="shared" ref="O141" si="70">SUM(M141:N141)</f>
        <v>0</v>
      </c>
    </row>
    <row r="142" spans="1:15">
      <c r="A142" s="80" t="str">
        <f>'Current Income Tax Expense'!A154</f>
        <v>Reg Asset - Low Income Bill Discount - OR</v>
      </c>
      <c r="B142" s="258">
        <f>'Current Income Tax Expense'!B154</f>
        <v>286941</v>
      </c>
      <c r="C142" s="289">
        <f>'Current Income Tax Expense'!C154</f>
        <v>415.44</v>
      </c>
      <c r="D142" s="253" t="str">
        <f>'Current Income Tax Expense'!D154</f>
        <v>- - - - -</v>
      </c>
      <c r="E142" s="258" t="str">
        <f>'Current Income Tax Expense'!E154</f>
        <v>U</v>
      </c>
      <c r="F142" s="283">
        <f>ROUND(-'Current Income Tax Expense'!F154*0.245866,0)</f>
        <v>429</v>
      </c>
      <c r="G142" s="283">
        <f>ROUND(-'Current Income Tax Expense'!G154*0.245866,0)</f>
        <v>0</v>
      </c>
      <c r="H142" s="283">
        <f>ROUND(-'Current Income Tax Expense'!H154*0.245866,0)</f>
        <v>429</v>
      </c>
      <c r="I142" s="283">
        <f>-ROUND('Current Income Tax Expense'!I154*0.245866,0)</f>
        <v>0</v>
      </c>
      <c r="J142" s="283">
        <f t="shared" ref="J142:J143" si="71">SUM(H142:I142)</f>
        <v>429</v>
      </c>
      <c r="K142" s="258" t="str">
        <f>'Current Income Tax Expense'!K154</f>
        <v>OTHER</v>
      </c>
      <c r="L142" s="290">
        <f>SUMIF('Allocation Factors'!$B$3:$B$88,'Deferred Income Tax Expense'!K142,'Allocation Factors'!$P$3:$P$88)</f>
        <v>0</v>
      </c>
      <c r="M142" s="283">
        <f t="shared" ref="M142:M143" si="72">ROUND(H142*L142,0)</f>
        <v>0</v>
      </c>
      <c r="N142" s="283">
        <f t="shared" ref="N142:N143" si="73">ROUND(SUM(I142:I142)*L142,0)</f>
        <v>0</v>
      </c>
      <c r="O142" s="283">
        <f t="shared" ref="O142:O143" si="74">SUM(M142:N142)</f>
        <v>0</v>
      </c>
    </row>
    <row r="143" spans="1:15">
      <c r="A143" s="80" t="str">
        <f>'Current Income Tax Expense'!A155</f>
        <v>Reg Asset - Utility Community Advisory Group - OR</v>
      </c>
      <c r="B143" s="258">
        <f>'Current Income Tax Expense'!B155</f>
        <v>286942</v>
      </c>
      <c r="C143" s="289">
        <f>'Current Income Tax Expense'!C155</f>
        <v>415.44099999999997</v>
      </c>
      <c r="D143" s="253" t="str">
        <f>'Current Income Tax Expense'!D155</f>
        <v>- - - - -</v>
      </c>
      <c r="E143" s="258" t="str">
        <f>'Current Income Tax Expense'!E155</f>
        <v>U</v>
      </c>
      <c r="F143" s="283">
        <f>ROUND(-'Current Income Tax Expense'!F155*0.245866,0)</f>
        <v>906</v>
      </c>
      <c r="G143" s="283">
        <f>ROUND(-'Current Income Tax Expense'!G155*0.245866,0)</f>
        <v>0</v>
      </c>
      <c r="H143" s="283">
        <f>ROUND(-'Current Income Tax Expense'!H155*0.245866,0)</f>
        <v>906</v>
      </c>
      <c r="I143" s="283">
        <f>-ROUND('Current Income Tax Expense'!I155*0.245866,0)</f>
        <v>0</v>
      </c>
      <c r="J143" s="283">
        <f t="shared" si="71"/>
        <v>906</v>
      </c>
      <c r="K143" s="258" t="str">
        <f>'Current Income Tax Expense'!K155</f>
        <v>OTHER</v>
      </c>
      <c r="L143" s="290">
        <f>SUMIF('Allocation Factors'!$B$3:$B$88,'Deferred Income Tax Expense'!K143,'Allocation Factors'!$P$3:$P$88)</f>
        <v>0</v>
      </c>
      <c r="M143" s="283">
        <f t="shared" si="72"/>
        <v>0</v>
      </c>
      <c r="N143" s="283">
        <f t="shared" si="73"/>
        <v>0</v>
      </c>
      <c r="O143" s="283">
        <f t="shared" si="74"/>
        <v>0</v>
      </c>
    </row>
    <row r="144" spans="1:15">
      <c r="A144" s="80" t="str">
        <f>'Current Income Tax Expense'!A156</f>
        <v>Reg Asset - WA Decoupling Mechanism</v>
      </c>
      <c r="B144" s="258">
        <f>'Current Income Tax Expense'!B156</f>
        <v>286904</v>
      </c>
      <c r="C144" s="289">
        <f>'Current Income Tax Expense'!C156</f>
        <v>415.52</v>
      </c>
      <c r="D144" s="253" t="str">
        <f>'Current Income Tax Expense'!D156</f>
        <v>- - - - -</v>
      </c>
      <c r="E144" s="258" t="str">
        <f>'Current Income Tax Expense'!E156</f>
        <v>U</v>
      </c>
      <c r="F144" s="283">
        <f>ROUND(-'Current Income Tax Expense'!F156*0.245866,0)</f>
        <v>378190</v>
      </c>
      <c r="G144" s="283">
        <f>ROUND(-'Current Income Tax Expense'!G156*0.245866,0)</f>
        <v>0</v>
      </c>
      <c r="H144" s="283">
        <f>ROUND(-'Current Income Tax Expense'!H156*0.245866,0)</f>
        <v>378190</v>
      </c>
      <c r="I144" s="283">
        <f>-ROUND('Current Income Tax Expense'!I156*0.245866,0)</f>
        <v>0</v>
      </c>
      <c r="J144" s="283">
        <f t="shared" ref="J144" si="75">SUM(H144:I144)</f>
        <v>378190</v>
      </c>
      <c r="K144" s="258" t="str">
        <f>'Current Income Tax Expense'!K156</f>
        <v>OTHER</v>
      </c>
      <c r="L144" s="290">
        <f>SUMIF('Allocation Factors'!$B$3:$B$88,'Deferred Income Tax Expense'!K144,'Allocation Factors'!$P$3:$P$88)</f>
        <v>0</v>
      </c>
      <c r="M144" s="283">
        <f t="shared" ref="M144" si="76">ROUND(H144*L144,0)</f>
        <v>0</v>
      </c>
      <c r="N144" s="283">
        <f t="shared" ref="N144" si="77">ROUND(SUM(I144:I144)*L144,0)</f>
        <v>0</v>
      </c>
      <c r="O144" s="283">
        <f t="shared" ref="O144" si="78">SUM(M144:N144)</f>
        <v>0</v>
      </c>
    </row>
    <row r="145" spans="1:15">
      <c r="A145" s="80" t="str">
        <f>'Current Income Tax Expense'!A157</f>
        <v>Reg Asset - ID 2017 Protocol - MSP Deferral</v>
      </c>
      <c r="B145" s="258">
        <f>'Current Income Tax Expense'!B157</f>
        <v>286905</v>
      </c>
      <c r="C145" s="289">
        <f>'Current Income Tax Expense'!C157</f>
        <v>415.53</v>
      </c>
      <c r="D145" s="258" t="str">
        <f>'Current Income Tax Expense'!D157</f>
        <v>- - - - -</v>
      </c>
      <c r="E145" s="258" t="str">
        <f>'Current Income Tax Expense'!E157</f>
        <v>U</v>
      </c>
      <c r="F145" s="283">
        <f>ROUND(-'Current Income Tax Expense'!F157*0.245866,0)</f>
        <v>-73760</v>
      </c>
      <c r="G145" s="283">
        <f>ROUND(-'Current Income Tax Expense'!G157*0.245866,0)</f>
        <v>0</v>
      </c>
      <c r="H145" s="283">
        <f>ROUND(-'Current Income Tax Expense'!H157*0.245866,0)</f>
        <v>-73760</v>
      </c>
      <c r="I145" s="283">
        <f>-ROUND('Current Income Tax Expense'!I157*0.245866,0)</f>
        <v>0</v>
      </c>
      <c r="J145" s="283">
        <f t="shared" si="57"/>
        <v>-73760</v>
      </c>
      <c r="K145" s="258" t="str">
        <f>'Current Income Tax Expense'!K157</f>
        <v>IDU</v>
      </c>
      <c r="L145" s="290">
        <f>SUMIF('Allocation Factors'!$B$3:$B$88,'Deferred Income Tax Expense'!K145,'Allocation Factors'!$P$3:$P$88)</f>
        <v>0</v>
      </c>
      <c r="M145" s="283">
        <f t="shared" si="58"/>
        <v>0</v>
      </c>
      <c r="N145" s="283">
        <f t="shared" ref="N145:N186" si="79">ROUND(SUM(I145:I145)*L145,0)</f>
        <v>0</v>
      </c>
      <c r="O145" s="283">
        <f t="shared" ref="O145:O186" si="80">SUM(M145:N145)</f>
        <v>0</v>
      </c>
    </row>
    <row r="146" spans="1:15">
      <c r="A146" s="80" t="str">
        <f>'Current Income Tax Expense'!A158</f>
        <v>Reg Asset - CA GHG Allowance</v>
      </c>
      <c r="B146" s="258">
        <f>'Current Income Tax Expense'!B158</f>
        <v>287975</v>
      </c>
      <c r="C146" s="289">
        <f>'Current Income Tax Expense'!C158</f>
        <v>415.65499999999997</v>
      </c>
      <c r="D146" s="258" t="str">
        <f>'Current Income Tax Expense'!D158</f>
        <v>- - - - -</v>
      </c>
      <c r="E146" s="258" t="str">
        <f>'Current Income Tax Expense'!E158</f>
        <v>U</v>
      </c>
      <c r="F146" s="283">
        <f>ROUND(-'Current Income Tax Expense'!F158*0.245866,0)</f>
        <v>1147612</v>
      </c>
      <c r="G146" s="283">
        <f>ROUND(-'Current Income Tax Expense'!G158*0.245866,0)</f>
        <v>0</v>
      </c>
      <c r="H146" s="283">
        <f>ROUND(-'Current Income Tax Expense'!H158*0.245866,0)</f>
        <v>1147612</v>
      </c>
      <c r="I146" s="283">
        <f>-ROUND('Current Income Tax Expense'!I158*0.245866,0)</f>
        <v>0</v>
      </c>
      <c r="J146" s="283">
        <f t="shared" si="57"/>
        <v>1147612</v>
      </c>
      <c r="K146" s="258" t="str">
        <f>'Current Income Tax Expense'!K158</f>
        <v>OTHER</v>
      </c>
      <c r="L146" s="290">
        <f>SUMIF('Allocation Factors'!$B$3:$B$88,'Deferred Income Tax Expense'!K146,'Allocation Factors'!$P$3:$P$88)</f>
        <v>0</v>
      </c>
      <c r="M146" s="283">
        <f t="shared" si="58"/>
        <v>0</v>
      </c>
      <c r="N146" s="283">
        <f t="shared" si="79"/>
        <v>0</v>
      </c>
      <c r="O146" s="283">
        <f t="shared" si="80"/>
        <v>0</v>
      </c>
    </row>
    <row r="147" spans="1:15">
      <c r="A147" s="80" t="str">
        <f>'Current Income Tax Expense'!A159</f>
        <v>Reg Asset - Preferred Stock Redemption Loss UT</v>
      </c>
      <c r="B147" s="258">
        <f>'Current Income Tax Expense'!B159</f>
        <v>287996</v>
      </c>
      <c r="C147" s="289">
        <f>'Current Income Tax Expense'!C159</f>
        <v>415.67500000000001</v>
      </c>
      <c r="D147" s="258" t="str">
        <f>'Current Income Tax Expense'!D159</f>
        <v>- - - - -</v>
      </c>
      <c r="E147" s="258" t="str">
        <f>'Current Income Tax Expense'!E159</f>
        <v>U</v>
      </c>
      <c r="F147" s="283">
        <f>ROUND(-'Current Income Tax Expense'!F159*0.245866,0)</f>
        <v>-20291</v>
      </c>
      <c r="G147" s="283">
        <f>ROUND(-'Current Income Tax Expense'!G159*0.245866,0)</f>
        <v>0</v>
      </c>
      <c r="H147" s="283">
        <f>ROUND(-'Current Income Tax Expense'!H159*0.245866,0)</f>
        <v>-20291</v>
      </c>
      <c r="I147" s="283">
        <f>-ROUND('Current Income Tax Expense'!I159*0.245866,0)</f>
        <v>0</v>
      </c>
      <c r="J147" s="283">
        <f t="shared" si="57"/>
        <v>-20291</v>
      </c>
      <c r="K147" s="258" t="str">
        <f>'Current Income Tax Expense'!K159</f>
        <v>OTHER</v>
      </c>
      <c r="L147" s="290">
        <f>SUMIF('Allocation Factors'!$B$3:$B$88,'Deferred Income Tax Expense'!K147,'Allocation Factors'!$P$3:$P$88)</f>
        <v>0</v>
      </c>
      <c r="M147" s="283">
        <f t="shared" si="58"/>
        <v>0</v>
      </c>
      <c r="N147" s="283">
        <f t="shared" si="79"/>
        <v>0</v>
      </c>
      <c r="O147" s="283">
        <f t="shared" si="80"/>
        <v>0</v>
      </c>
    </row>
    <row r="148" spans="1:15">
      <c r="A148" s="80" t="str">
        <f>'Current Income Tax Expense'!A160</f>
        <v>Reg Asset - Preferred Stock Redemption Loss WY</v>
      </c>
      <c r="B148" s="258">
        <f>'Current Income Tax Expense'!B160</f>
        <v>287858</v>
      </c>
      <c r="C148" s="289">
        <f>'Current Income Tax Expense'!C160</f>
        <v>415.67599999999999</v>
      </c>
      <c r="D148" s="258" t="str">
        <f>'Current Income Tax Expense'!D160</f>
        <v>- - - - -</v>
      </c>
      <c r="E148" s="258" t="str">
        <f>'Current Income Tax Expense'!E160</f>
        <v>U</v>
      </c>
      <c r="F148" s="283">
        <f>ROUND(-'Current Income Tax Expense'!F160*0.245866,0)</f>
        <v>-6993</v>
      </c>
      <c r="G148" s="283">
        <f>ROUND(-'Current Income Tax Expense'!G160*0.245866,0)</f>
        <v>0</v>
      </c>
      <c r="H148" s="283">
        <f>ROUND(-'Current Income Tax Expense'!H160*0.245866,0)</f>
        <v>-6993</v>
      </c>
      <c r="I148" s="283">
        <f>-ROUND('Current Income Tax Expense'!I160*0.245866,0)</f>
        <v>0</v>
      </c>
      <c r="J148" s="283">
        <f t="shared" si="57"/>
        <v>-6993</v>
      </c>
      <c r="K148" s="258" t="str">
        <f>'Current Income Tax Expense'!K160</f>
        <v>OTHER</v>
      </c>
      <c r="L148" s="290">
        <f>SUMIF('Allocation Factors'!$B$3:$B$88,'Deferred Income Tax Expense'!K148,'Allocation Factors'!$P$3:$P$88)</f>
        <v>0</v>
      </c>
      <c r="M148" s="283">
        <f t="shared" si="58"/>
        <v>0</v>
      </c>
      <c r="N148" s="283">
        <f t="shared" si="79"/>
        <v>0</v>
      </c>
      <c r="O148" s="283">
        <f t="shared" si="80"/>
        <v>0</v>
      </c>
    </row>
    <row r="149" spans="1:15">
      <c r="A149" s="80" t="str">
        <f>'Current Income Tax Expense'!A161</f>
        <v>Reg Asset - Pref Stock Redemp Loss WA</v>
      </c>
      <c r="B149" s="258">
        <f>'Current Income Tax Expense'!B161</f>
        <v>287601</v>
      </c>
      <c r="C149" s="289">
        <f>'Current Income Tax Expense'!C161</f>
        <v>415.67700000000002</v>
      </c>
      <c r="D149" s="258" t="str">
        <f>'Current Income Tax Expense'!D161</f>
        <v>- - - - -</v>
      </c>
      <c r="E149" s="258" t="str">
        <f>'Current Income Tax Expense'!E161</f>
        <v>U</v>
      </c>
      <c r="F149" s="283">
        <f>ROUND(-'Current Income Tax Expense'!F161*0.245866,0)</f>
        <v>-3274</v>
      </c>
      <c r="G149" s="283">
        <f>ROUND(-'Current Income Tax Expense'!G161*0.245866,0)</f>
        <v>0</v>
      </c>
      <c r="H149" s="283">
        <f>ROUND(-'Current Income Tax Expense'!H161*0.245866,0)</f>
        <v>-3274</v>
      </c>
      <c r="I149" s="283">
        <f>-ROUND('Current Income Tax Expense'!I161*0.245866,0)</f>
        <v>0</v>
      </c>
      <c r="J149" s="283">
        <f t="shared" si="57"/>
        <v>-3274</v>
      </c>
      <c r="K149" s="258" t="str">
        <f>'Current Income Tax Expense'!K161</f>
        <v>OTHER</v>
      </c>
      <c r="L149" s="290">
        <f>SUMIF('Allocation Factors'!$B$3:$B$88,'Deferred Income Tax Expense'!K149,'Allocation Factors'!$P$3:$P$88)</f>
        <v>0</v>
      </c>
      <c r="M149" s="283">
        <f t="shared" si="58"/>
        <v>0</v>
      </c>
      <c r="N149" s="283">
        <f t="shared" si="79"/>
        <v>0</v>
      </c>
      <c r="O149" s="283">
        <f t="shared" si="80"/>
        <v>0</v>
      </c>
    </row>
    <row r="150" spans="1:15">
      <c r="A150" s="80" t="str">
        <f>'Current Income Tax Expense'!A162</f>
        <v>Reg Asset - Deferred Intervenor Funding Grants - OR</v>
      </c>
      <c r="B150" s="258">
        <f>'Current Income Tax Expense'!B162</f>
        <v>287640</v>
      </c>
      <c r="C150" s="289">
        <f>'Current Income Tax Expense'!C162</f>
        <v>415.68</v>
      </c>
      <c r="D150" s="258" t="str">
        <f>'Current Income Tax Expense'!D162</f>
        <v>- - - - -</v>
      </c>
      <c r="E150" s="258" t="str">
        <f>'Current Income Tax Expense'!E162</f>
        <v>U</v>
      </c>
      <c r="F150" s="283">
        <f>ROUND(-'Current Income Tax Expense'!F162*0.245866,0)</f>
        <v>112803</v>
      </c>
      <c r="G150" s="283">
        <f>ROUND(-'Current Income Tax Expense'!G162*0.245866,0)</f>
        <v>0</v>
      </c>
      <c r="H150" s="283">
        <f>ROUND(-'Current Income Tax Expense'!H162*0.245866,0)</f>
        <v>112803</v>
      </c>
      <c r="I150" s="283">
        <f>-ROUND('Current Income Tax Expense'!I162*0.245866,0)</f>
        <v>0</v>
      </c>
      <c r="J150" s="283">
        <f t="shared" si="57"/>
        <v>112803</v>
      </c>
      <c r="K150" s="258" t="str">
        <f>'Current Income Tax Expense'!K162</f>
        <v>OTHER</v>
      </c>
      <c r="L150" s="290">
        <f>SUMIF('Allocation Factors'!$B$3:$B$88,'Deferred Income Tax Expense'!K150,'Allocation Factors'!$P$3:$P$88)</f>
        <v>0</v>
      </c>
      <c r="M150" s="283">
        <f t="shared" si="58"/>
        <v>0</v>
      </c>
      <c r="N150" s="283">
        <f t="shared" si="79"/>
        <v>0</v>
      </c>
      <c r="O150" s="283">
        <f t="shared" si="80"/>
        <v>0</v>
      </c>
    </row>
    <row r="151" spans="1:15">
      <c r="A151" s="80" t="str">
        <f>'Current Income Tax Expense'!A163</f>
        <v>Reg Asset - Deferred Intervenor Funding Grants - CA</v>
      </c>
      <c r="B151" s="258">
        <f>'Current Income Tax Expense'!B163</f>
        <v>287570</v>
      </c>
      <c r="C151" s="289">
        <f>'Current Income Tax Expense'!C163</f>
        <v>415.70100000000002</v>
      </c>
      <c r="D151" s="72" t="str">
        <f>'Current Income Tax Expense'!D163</f>
        <v>- - - - -</v>
      </c>
      <c r="E151" s="258" t="str">
        <f>'Current Income Tax Expense'!E163</f>
        <v>U</v>
      </c>
      <c r="F151" s="283">
        <f>ROUND(-'Current Income Tax Expense'!F163*0.245866,0)</f>
        <v>59679</v>
      </c>
      <c r="G151" s="283">
        <f>ROUND(-'Current Income Tax Expense'!G163*0.245866,0)</f>
        <v>0</v>
      </c>
      <c r="H151" s="283">
        <f>ROUND(-'Current Income Tax Expense'!H163*0.245866,0)</f>
        <v>59679</v>
      </c>
      <c r="I151" s="283">
        <f>-ROUND('Current Income Tax Expense'!I163*0.245866,0)</f>
        <v>0</v>
      </c>
      <c r="J151" s="283">
        <f t="shared" si="57"/>
        <v>59679</v>
      </c>
      <c r="K151" s="258" t="str">
        <f>'Current Income Tax Expense'!K163</f>
        <v>OTHER</v>
      </c>
      <c r="L151" s="290">
        <f>SUMIF('Allocation Factors'!$B$3:$B$88,'Deferred Income Tax Expense'!K151,'Allocation Factors'!$P$3:$P$88)</f>
        <v>0</v>
      </c>
      <c r="M151" s="283">
        <f t="shared" si="58"/>
        <v>0</v>
      </c>
      <c r="N151" s="283">
        <f t="shared" si="79"/>
        <v>0</v>
      </c>
      <c r="O151" s="283">
        <f t="shared" si="80"/>
        <v>0</v>
      </c>
    </row>
    <row r="152" spans="1:15">
      <c r="A152" s="80" t="str">
        <f>'Current Income Tax Expense'!A164</f>
        <v>Reg Asset - Community Solar - OR</v>
      </c>
      <c r="B152" s="258">
        <f>'Current Income Tax Expense'!B164</f>
        <v>286913</v>
      </c>
      <c r="C152" s="289">
        <f>'Current Income Tax Expense'!C164</f>
        <v>415.72</v>
      </c>
      <c r="D152" s="72" t="str">
        <f>'Current Income Tax Expense'!D164</f>
        <v>- - - - -</v>
      </c>
      <c r="E152" s="258" t="str">
        <f>'Current Income Tax Expense'!E164</f>
        <v>U</v>
      </c>
      <c r="F152" s="283">
        <f>ROUND(-'Current Income Tax Expense'!F164*0.245866,0)</f>
        <v>142247</v>
      </c>
      <c r="G152" s="283">
        <f>ROUND(-'Current Income Tax Expense'!G164*0.245866,0)</f>
        <v>0</v>
      </c>
      <c r="H152" s="283">
        <f>ROUND(-'Current Income Tax Expense'!H164*0.245866,0)</f>
        <v>142247</v>
      </c>
      <c r="I152" s="283">
        <f>-ROUND('Current Income Tax Expense'!I164*0.245866,0)</f>
        <v>0</v>
      </c>
      <c r="J152" s="283">
        <f t="shared" si="57"/>
        <v>142247</v>
      </c>
      <c r="K152" s="258" t="str">
        <f>'Current Income Tax Expense'!K164</f>
        <v>OTHER</v>
      </c>
      <c r="L152" s="290">
        <f>SUMIF('Allocation Factors'!$B$3:$B$88,'Deferred Income Tax Expense'!K152,'Allocation Factors'!$P$3:$P$88)</f>
        <v>0</v>
      </c>
      <c r="M152" s="283">
        <f t="shared" si="58"/>
        <v>0</v>
      </c>
      <c r="N152" s="283">
        <f t="shared" si="79"/>
        <v>0</v>
      </c>
      <c r="O152" s="283">
        <f t="shared" si="80"/>
        <v>0</v>
      </c>
    </row>
    <row r="153" spans="1:15">
      <c r="A153" s="80" t="str">
        <f>'Current Income Tax Expense'!A165</f>
        <v>Injuries, Damages &amp; Insurance Reserves</v>
      </c>
      <c r="B153" s="258" t="str">
        <f>'Current Income Tax Expense'!B165</f>
        <v>287970/287341</v>
      </c>
      <c r="C153" s="289" t="str">
        <f>'Current Income Tax Expense'!C165</f>
        <v>415.815/910.530</v>
      </c>
      <c r="D153" s="72" t="str">
        <f>'Current Income Tax Expense'!D165</f>
        <v>- - - - -</v>
      </c>
      <c r="E153" s="258" t="str">
        <f>'Current Income Tax Expense'!E165</f>
        <v>U</v>
      </c>
      <c r="F153" s="283">
        <f>ROUND(-'Current Income Tax Expense'!F165*0.245866,0)</f>
        <v>-21563505</v>
      </c>
      <c r="G153" s="283">
        <f>ROUND(-'Current Income Tax Expense'!G165*0.245866,0)</f>
        <v>0</v>
      </c>
      <c r="H153" s="283">
        <f>ROUND(-'Current Income Tax Expense'!H165*0.245866,0)</f>
        <v>-21563505</v>
      </c>
      <c r="I153" s="283">
        <f>-ROUND('Current Income Tax Expense'!I165*0.245866,0)</f>
        <v>0</v>
      </c>
      <c r="J153" s="283">
        <f t="shared" ref="J153:J173" si="81">SUM(H153:I153)</f>
        <v>-21563505</v>
      </c>
      <c r="K153" s="258" t="str">
        <f>'Current Income Tax Expense'!K165</f>
        <v>SO</v>
      </c>
      <c r="L153" s="290">
        <f>SUMIF('Allocation Factors'!$B$3:$B$88,'Deferred Income Tax Expense'!K153,'Allocation Factors'!$P$3:$P$88)</f>
        <v>7.0845810240555085E-2</v>
      </c>
      <c r="M153" s="283">
        <f t="shared" ref="M153:M173" si="82">ROUND(H153*L153,0)</f>
        <v>-1527684</v>
      </c>
      <c r="N153" s="283">
        <f t="shared" si="79"/>
        <v>0</v>
      </c>
      <c r="O153" s="283">
        <f t="shared" si="80"/>
        <v>-1527684</v>
      </c>
    </row>
    <row r="154" spans="1:15">
      <c r="A154" s="80" t="str">
        <f>'Current Income Tax Expense'!A166</f>
        <v>Reg Asset - Pension Settlement - CA</v>
      </c>
      <c r="B154" s="258">
        <f>'Current Income Tax Expense'!B166</f>
        <v>286928</v>
      </c>
      <c r="C154" s="289">
        <f>'Current Income Tax Expense'!C166</f>
        <v>415.83300000000003</v>
      </c>
      <c r="D154" s="258" t="str">
        <f>'Current Income Tax Expense'!D166</f>
        <v>- - - - -</v>
      </c>
      <c r="E154" s="253" t="str">
        <f>'Current Income Tax Expense'!E166</f>
        <v>U</v>
      </c>
      <c r="F154" s="283">
        <f>ROUND(-'Current Income Tax Expense'!F166*0.245866,0)</f>
        <v>74170</v>
      </c>
      <c r="G154" s="283">
        <f>ROUND(-'Current Income Tax Expense'!G166*0.245866,0)</f>
        <v>0</v>
      </c>
      <c r="H154" s="283">
        <f>ROUND(-'Current Income Tax Expense'!H166*0.245866,0)</f>
        <v>74170</v>
      </c>
      <c r="I154" s="283">
        <f>-ROUND('Current Income Tax Expense'!I166*0.245866,0)</f>
        <v>0</v>
      </c>
      <c r="J154" s="283">
        <f t="shared" si="81"/>
        <v>74170</v>
      </c>
      <c r="K154" s="258" t="str">
        <f>'Current Income Tax Expense'!K166</f>
        <v>OTHER</v>
      </c>
      <c r="L154" s="290">
        <f>SUMIF('Allocation Factors'!$B$3:$B$88,'Deferred Income Tax Expense'!K154,'Allocation Factors'!$P$3:$P$88)</f>
        <v>0</v>
      </c>
      <c r="M154" s="283">
        <f t="shared" si="82"/>
        <v>0</v>
      </c>
      <c r="N154" s="283">
        <f t="shared" si="79"/>
        <v>0</v>
      </c>
      <c r="O154" s="283">
        <f t="shared" si="80"/>
        <v>0</v>
      </c>
    </row>
    <row r="155" spans="1:15">
      <c r="A155" s="80" t="str">
        <f>'Current Income Tax Expense'!A167</f>
        <v>Reg Asset - CA Mobile Home Park Conversion</v>
      </c>
      <c r="B155" s="258">
        <f>'Current Income Tax Expense'!B167</f>
        <v>287997</v>
      </c>
      <c r="C155" s="289">
        <f>'Current Income Tax Expense'!C167</f>
        <v>415.86200000000002</v>
      </c>
      <c r="D155" s="258" t="str">
        <f>'Current Income Tax Expense'!D167</f>
        <v>- - - - -</v>
      </c>
      <c r="E155" s="258" t="str">
        <f>'Current Income Tax Expense'!E167</f>
        <v>U</v>
      </c>
      <c r="F155" s="283">
        <f>ROUND(-'Current Income Tax Expense'!F167*0.245866,0)</f>
        <v>-1386</v>
      </c>
      <c r="G155" s="283">
        <f>ROUND(-'Current Income Tax Expense'!G167*0.245866,0)</f>
        <v>0</v>
      </c>
      <c r="H155" s="283">
        <f>ROUND(-'Current Income Tax Expense'!H167*0.245866,0)</f>
        <v>-1386</v>
      </c>
      <c r="I155" s="283">
        <f>-ROUND('Current Income Tax Expense'!I167*0.245866,0)</f>
        <v>0</v>
      </c>
      <c r="J155" s="283">
        <f t="shared" si="81"/>
        <v>-1386</v>
      </c>
      <c r="K155" s="258" t="str">
        <f>'Current Income Tax Expense'!K167</f>
        <v>OTHER</v>
      </c>
      <c r="L155" s="290">
        <f>SUMIF('Allocation Factors'!$B$3:$B$88,'Deferred Income Tax Expense'!K155,'Allocation Factors'!$P$3:$P$88)</f>
        <v>0</v>
      </c>
      <c r="M155" s="283">
        <f t="shared" si="82"/>
        <v>0</v>
      </c>
      <c r="N155" s="283">
        <f t="shared" si="79"/>
        <v>0</v>
      </c>
      <c r="O155" s="283">
        <f t="shared" si="80"/>
        <v>0</v>
      </c>
    </row>
    <row r="156" spans="1:15">
      <c r="A156" s="80" t="str">
        <f>'Current Income Tax Expense'!A168</f>
        <v>Reg Asset - UT Subscriber Solar Program</v>
      </c>
      <c r="B156" s="258">
        <f>'Current Income Tax Expense'!B168</f>
        <v>287906</v>
      </c>
      <c r="C156" s="289">
        <f>'Current Income Tax Expense'!C168</f>
        <v>415.863</v>
      </c>
      <c r="D156" s="258" t="str">
        <f>'Current Income Tax Expense'!D168</f>
        <v>- - - - -</v>
      </c>
      <c r="E156" s="258" t="str">
        <f>'Current Income Tax Expense'!E168</f>
        <v>U</v>
      </c>
      <c r="F156" s="283">
        <f>ROUND(-'Current Income Tax Expense'!F168*0.245866,0)</f>
        <v>-8972</v>
      </c>
      <c r="G156" s="283">
        <f>ROUND(-'Current Income Tax Expense'!G168*0.245866,0)</f>
        <v>0</v>
      </c>
      <c r="H156" s="283">
        <f>ROUND(-'Current Income Tax Expense'!H168*0.245866,0)</f>
        <v>-8972</v>
      </c>
      <c r="I156" s="283">
        <f>-ROUND('Current Income Tax Expense'!I168*0.245866,0)</f>
        <v>0</v>
      </c>
      <c r="J156" s="283">
        <f t="shared" si="81"/>
        <v>-8972</v>
      </c>
      <c r="K156" s="258" t="str">
        <f>'Current Income Tax Expense'!K168</f>
        <v>UT</v>
      </c>
      <c r="L156" s="290">
        <f>SUMIF('Allocation Factors'!$B$3:$B$88,'Deferred Income Tax Expense'!K156,'Allocation Factors'!$P$3:$P$88)</f>
        <v>0</v>
      </c>
      <c r="M156" s="283">
        <f t="shared" si="82"/>
        <v>0</v>
      </c>
      <c r="N156" s="283">
        <f t="shared" si="79"/>
        <v>0</v>
      </c>
      <c r="O156" s="283">
        <f t="shared" si="80"/>
        <v>0</v>
      </c>
    </row>
    <row r="157" spans="1:15">
      <c r="A157" s="80" t="str">
        <f>'Current Income Tax Expense'!A169</f>
        <v>Reg Asset - Solar Feed-In Tariff Deferral - OR</v>
      </c>
      <c r="B157" s="258">
        <f>'Current Income Tax Expense'!B169</f>
        <v>287871</v>
      </c>
      <c r="C157" s="289">
        <f>'Current Income Tax Expense'!C169</f>
        <v>415.86599999999999</v>
      </c>
      <c r="D157" s="258" t="str">
        <f>'Current Income Tax Expense'!D169</f>
        <v>- - - - -</v>
      </c>
      <c r="E157" s="258" t="str">
        <f>'Current Income Tax Expense'!E169</f>
        <v>U</v>
      </c>
      <c r="F157" s="283">
        <f>ROUND(-'Current Income Tax Expense'!F169*0.245866,0)</f>
        <v>-254129</v>
      </c>
      <c r="G157" s="283">
        <f>ROUND(-'Current Income Tax Expense'!G169*0.245866,0)</f>
        <v>0</v>
      </c>
      <c r="H157" s="283">
        <f>ROUND(-'Current Income Tax Expense'!H169*0.245866,0)</f>
        <v>-254129</v>
      </c>
      <c r="I157" s="283">
        <f>-ROUND('Current Income Tax Expense'!I169*0.245866,0)</f>
        <v>0</v>
      </c>
      <c r="J157" s="283">
        <f t="shared" si="81"/>
        <v>-254129</v>
      </c>
      <c r="K157" s="258" t="str">
        <f>'Current Income Tax Expense'!K169</f>
        <v>OTHER</v>
      </c>
      <c r="L157" s="290">
        <f>SUMIF('Allocation Factors'!$B$3:$B$88,'Deferred Income Tax Expense'!K157,'Allocation Factors'!$P$3:$P$88)</f>
        <v>0</v>
      </c>
      <c r="M157" s="283">
        <f t="shared" si="82"/>
        <v>0</v>
      </c>
      <c r="N157" s="283">
        <f t="shared" si="79"/>
        <v>0</v>
      </c>
      <c r="O157" s="283">
        <f t="shared" si="80"/>
        <v>0</v>
      </c>
    </row>
    <row r="158" spans="1:15">
      <c r="A158" s="80" t="str">
        <f>'Current Income Tax Expense'!A170</f>
        <v>Reg Asset - Deferred Excess NPC - CA</v>
      </c>
      <c r="B158" s="258">
        <f>'Current Income Tax Expense'!B170</f>
        <v>287781</v>
      </c>
      <c r="C158" s="289">
        <f>'Current Income Tax Expense'!C170</f>
        <v>415.87</v>
      </c>
      <c r="D158" s="258" t="str">
        <f>'Current Income Tax Expense'!D170</f>
        <v>- - - - -</v>
      </c>
      <c r="E158" s="258" t="str">
        <f>'Current Income Tax Expense'!E170</f>
        <v>U</v>
      </c>
      <c r="F158" s="283">
        <f>ROUND(-'Current Income Tax Expense'!F170*0.245866,0)</f>
        <v>802369</v>
      </c>
      <c r="G158" s="283">
        <f>ROUND(-'Current Income Tax Expense'!G170*0.245866,0)</f>
        <v>0</v>
      </c>
      <c r="H158" s="283">
        <f>ROUND(-'Current Income Tax Expense'!H170*0.245866,0)</f>
        <v>802369</v>
      </c>
      <c r="I158" s="283">
        <f>-ROUND('Current Income Tax Expense'!I170*0.245866,0)</f>
        <v>0</v>
      </c>
      <c r="J158" s="283">
        <f t="shared" si="81"/>
        <v>802369</v>
      </c>
      <c r="K158" s="258" t="str">
        <f>'Current Income Tax Expense'!K170</f>
        <v>OTHER</v>
      </c>
      <c r="L158" s="290">
        <f>SUMIF('Allocation Factors'!$B$3:$B$88,'Deferred Income Tax Expense'!K158,'Allocation Factors'!$P$3:$P$88)</f>
        <v>0</v>
      </c>
      <c r="M158" s="283">
        <f t="shared" si="82"/>
        <v>0</v>
      </c>
      <c r="N158" s="283">
        <f t="shared" si="79"/>
        <v>0</v>
      </c>
      <c r="O158" s="283">
        <f t="shared" si="80"/>
        <v>0</v>
      </c>
    </row>
    <row r="159" spans="1:15">
      <c r="A159" s="80" t="str">
        <f>'Current Income Tax Expense'!A171</f>
        <v>Reg Asset - Deferred Excess NPC - WY '09 &amp; After</v>
      </c>
      <c r="B159" s="258">
        <f>'Current Income Tax Expense'!B171</f>
        <v>287593</v>
      </c>
      <c r="C159" s="289">
        <f>'Current Income Tax Expense'!C171</f>
        <v>415.87400000000002</v>
      </c>
      <c r="D159" s="258" t="str">
        <f>'Current Income Tax Expense'!D171</f>
        <v>- - - - -</v>
      </c>
      <c r="E159" s="258" t="str">
        <f>'Current Income Tax Expense'!E171</f>
        <v>U</v>
      </c>
      <c r="F159" s="283">
        <f>ROUND(-'Current Income Tax Expense'!F171*0.245866,0)</f>
        <v>5945979</v>
      </c>
      <c r="G159" s="283">
        <f>ROUND(-'Current Income Tax Expense'!G171*0.245866,0)</f>
        <v>0</v>
      </c>
      <c r="H159" s="283">
        <f>ROUND(-'Current Income Tax Expense'!H171*0.245866,0)</f>
        <v>5945979</v>
      </c>
      <c r="I159" s="283">
        <f>-ROUND('Current Income Tax Expense'!I171*0.245866,0)</f>
        <v>0</v>
      </c>
      <c r="J159" s="283">
        <f t="shared" si="81"/>
        <v>5945979</v>
      </c>
      <c r="K159" s="258" t="str">
        <f>'Current Income Tax Expense'!K171</f>
        <v>OTHER</v>
      </c>
      <c r="L159" s="290">
        <f>SUMIF('Allocation Factors'!$B$3:$B$88,'Deferred Income Tax Expense'!K159,'Allocation Factors'!$P$3:$P$88)</f>
        <v>0</v>
      </c>
      <c r="M159" s="283">
        <f t="shared" si="82"/>
        <v>0</v>
      </c>
      <c r="N159" s="283">
        <f t="shared" si="79"/>
        <v>0</v>
      </c>
      <c r="O159" s="283">
        <f t="shared" si="80"/>
        <v>0</v>
      </c>
    </row>
    <row r="160" spans="1:15">
      <c r="A160" s="80" t="str">
        <f>'Current Income Tax Expense'!A172</f>
        <v>Reg Asset - Deferred Excess NPC - UT</v>
      </c>
      <c r="B160" s="258">
        <f>'Current Income Tax Expense'!B172</f>
        <v>287896</v>
      </c>
      <c r="C160" s="289">
        <f>'Current Income Tax Expense'!C172</f>
        <v>415.875</v>
      </c>
      <c r="D160" s="258" t="str">
        <f>'Current Income Tax Expense'!D172</f>
        <v>- - - - -</v>
      </c>
      <c r="E160" s="258" t="str">
        <f>'Current Income Tax Expense'!E172</f>
        <v>U</v>
      </c>
      <c r="F160" s="283">
        <f>ROUND(-'Current Income Tax Expense'!F172*0.245866,0)</f>
        <v>5241641</v>
      </c>
      <c r="G160" s="283">
        <f>ROUND(-'Current Income Tax Expense'!G172*0.245866,0)</f>
        <v>0</v>
      </c>
      <c r="H160" s="283">
        <f>ROUND(-'Current Income Tax Expense'!H172*0.245866,0)</f>
        <v>5241641</v>
      </c>
      <c r="I160" s="283">
        <f>-ROUND('Current Income Tax Expense'!I172*0.245866,0)</f>
        <v>0</v>
      </c>
      <c r="J160" s="283">
        <f t="shared" si="81"/>
        <v>5241641</v>
      </c>
      <c r="K160" s="258" t="str">
        <f>'Current Income Tax Expense'!K172</f>
        <v>OTHER</v>
      </c>
      <c r="L160" s="290">
        <f>SUMIF('Allocation Factors'!$B$3:$B$88,'Deferred Income Tax Expense'!K160,'Allocation Factors'!$P$3:$P$88)</f>
        <v>0</v>
      </c>
      <c r="M160" s="283">
        <f t="shared" si="82"/>
        <v>0</v>
      </c>
      <c r="N160" s="283">
        <f t="shared" si="79"/>
        <v>0</v>
      </c>
      <c r="O160" s="283">
        <f t="shared" si="80"/>
        <v>0</v>
      </c>
    </row>
    <row r="161" spans="1:15">
      <c r="A161" s="80" t="str">
        <f>'Current Income Tax Expense'!A173</f>
        <v>Reg Asset - UT - Liquidation Damages JB4, N1&amp;2</v>
      </c>
      <c r="B161" s="258">
        <f>'Current Income Tax Expense'!B173</f>
        <v>287899</v>
      </c>
      <c r="C161" s="289">
        <f>'Current Income Tax Expense'!C173</f>
        <v>415.87799999999999</v>
      </c>
      <c r="D161" s="258" t="str">
        <f>'Current Income Tax Expense'!D173</f>
        <v>- - - - -</v>
      </c>
      <c r="E161" s="258" t="str">
        <f>'Current Income Tax Expense'!E173</f>
        <v>U</v>
      </c>
      <c r="F161" s="283">
        <f>ROUND(-'Current Income Tax Expense'!F173*0.245866,0)</f>
        <v>-8605</v>
      </c>
      <c r="G161" s="283">
        <f>ROUND(-'Current Income Tax Expense'!G173*0.245866,0)</f>
        <v>0</v>
      </c>
      <c r="H161" s="283">
        <f>ROUND(-'Current Income Tax Expense'!H173*0.245866,0)</f>
        <v>-8605</v>
      </c>
      <c r="I161" s="283">
        <f>-ROUND('Current Income Tax Expense'!I173*0.245866,0)</f>
        <v>0</v>
      </c>
      <c r="J161" s="283">
        <f t="shared" si="81"/>
        <v>-8605</v>
      </c>
      <c r="K161" s="258" t="str">
        <f>'Current Income Tax Expense'!K173</f>
        <v>UT</v>
      </c>
      <c r="L161" s="290">
        <f>SUMIF('Allocation Factors'!$B$3:$B$88,'Deferred Income Tax Expense'!K161,'Allocation Factors'!$P$3:$P$88)</f>
        <v>0</v>
      </c>
      <c r="M161" s="283">
        <f t="shared" si="82"/>
        <v>0</v>
      </c>
      <c r="N161" s="283">
        <f t="shared" si="79"/>
        <v>0</v>
      </c>
      <c r="O161" s="283">
        <f t="shared" si="80"/>
        <v>0</v>
      </c>
    </row>
    <row r="162" spans="1:15">
      <c r="A162" s="80" t="str">
        <f>'Current Income Tax Expense'!A174</f>
        <v>Reg Asset - WY Liquidation Damages N2</v>
      </c>
      <c r="B162" s="258">
        <f>'Current Income Tax Expense'!B174</f>
        <v>287903</v>
      </c>
      <c r="C162" s="289">
        <f>'Current Income Tax Expense'!C174</f>
        <v>415.87900000000002</v>
      </c>
      <c r="D162" s="258" t="str">
        <f>'Current Income Tax Expense'!D174</f>
        <v>- - - - -</v>
      </c>
      <c r="E162" s="258" t="str">
        <f>'Current Income Tax Expense'!E174</f>
        <v>U</v>
      </c>
      <c r="F162" s="283">
        <f>ROUND(-'Current Income Tax Expense'!F174*0.245866,0)</f>
        <v>-1403</v>
      </c>
      <c r="G162" s="283">
        <f>ROUND(-'Current Income Tax Expense'!G174*0.245866,0)</f>
        <v>0</v>
      </c>
      <c r="H162" s="283">
        <f>ROUND(-'Current Income Tax Expense'!H174*0.245866,0)</f>
        <v>-1403</v>
      </c>
      <c r="I162" s="283">
        <f>-ROUND('Current Income Tax Expense'!I174*0.245866,0)</f>
        <v>0</v>
      </c>
      <c r="J162" s="283">
        <f t="shared" si="81"/>
        <v>-1403</v>
      </c>
      <c r="K162" s="258" t="str">
        <f>'Current Income Tax Expense'!K174</f>
        <v>WYP</v>
      </c>
      <c r="L162" s="290">
        <f>SUMIF('Allocation Factors'!$B$3:$B$88,'Deferred Income Tax Expense'!K162,'Allocation Factors'!$P$3:$P$88)</f>
        <v>0</v>
      </c>
      <c r="M162" s="283">
        <f t="shared" si="82"/>
        <v>0</v>
      </c>
      <c r="N162" s="283">
        <f t="shared" si="79"/>
        <v>0</v>
      </c>
      <c r="O162" s="283">
        <f t="shared" si="80"/>
        <v>0</v>
      </c>
    </row>
    <row r="163" spans="1:15">
      <c r="A163" s="80" t="str">
        <f>'Current Income Tax Expense'!A175</f>
        <v>Reg Asset - REC Sales Deferral - WA</v>
      </c>
      <c r="B163" s="258">
        <f>'Current Income Tax Expense'!B175</f>
        <v>287888</v>
      </c>
      <c r="C163" s="289">
        <f>'Current Income Tax Expense'!C175</f>
        <v>415.88200000000001</v>
      </c>
      <c r="D163" s="258" t="str">
        <f>'Current Income Tax Expense'!D175</f>
        <v>- - - - -</v>
      </c>
      <c r="E163" s="258" t="str">
        <f>'Current Income Tax Expense'!E175</f>
        <v>U</v>
      </c>
      <c r="F163" s="283">
        <f>ROUND(-'Current Income Tax Expense'!F175*0.245866,0)</f>
        <v>39197</v>
      </c>
      <c r="G163" s="283">
        <f>ROUND(-'Current Income Tax Expense'!G175*0.245866,0)</f>
        <v>0</v>
      </c>
      <c r="H163" s="283">
        <f>ROUND(-'Current Income Tax Expense'!H175*0.245866,0)</f>
        <v>39197</v>
      </c>
      <c r="I163" s="283">
        <f>-ROUND('Current Income Tax Expense'!I175*0.245866,0)</f>
        <v>0</v>
      </c>
      <c r="J163" s="283">
        <f t="shared" si="81"/>
        <v>39197</v>
      </c>
      <c r="K163" s="258" t="str">
        <f>'Current Income Tax Expense'!K175</f>
        <v>OTHER</v>
      </c>
      <c r="L163" s="290">
        <f>SUMIF('Allocation Factors'!$B$3:$B$88,'Deferred Income Tax Expense'!K163,'Allocation Factors'!$P$3:$P$88)</f>
        <v>0</v>
      </c>
      <c r="M163" s="283">
        <f t="shared" si="82"/>
        <v>0</v>
      </c>
      <c r="N163" s="283">
        <f t="shared" si="79"/>
        <v>0</v>
      </c>
      <c r="O163" s="283">
        <f t="shared" si="80"/>
        <v>0</v>
      </c>
    </row>
    <row r="164" spans="1:15">
      <c r="A164" s="80" t="str">
        <f>'Current Income Tax Expense'!A176</f>
        <v>Reg Asset Reclass - Other</v>
      </c>
      <c r="B164" s="258">
        <f>'Current Income Tax Expense'!B176</f>
        <v>287977</v>
      </c>
      <c r="C164" s="289">
        <f>'Current Income Tax Expense'!C176</f>
        <v>415.88499999999999</v>
      </c>
      <c r="D164" s="258" t="str">
        <f>'Current Income Tax Expense'!D176</f>
        <v>- - - - -</v>
      </c>
      <c r="E164" s="258" t="str">
        <f>'Current Income Tax Expense'!E176</f>
        <v>U</v>
      </c>
      <c r="F164" s="283">
        <f>ROUND(-'Current Income Tax Expense'!F176*0.245866,0)</f>
        <v>-123877</v>
      </c>
      <c r="G164" s="283">
        <f>ROUND(-'Current Income Tax Expense'!G176*0.245866,0)</f>
        <v>0</v>
      </c>
      <c r="H164" s="283">
        <f>ROUND(-'Current Income Tax Expense'!H176*0.245866,0)</f>
        <v>-123877</v>
      </c>
      <c r="I164" s="283">
        <f>-ROUND('Current Income Tax Expense'!I176*0.245866,0)</f>
        <v>0</v>
      </c>
      <c r="J164" s="283">
        <f t="shared" si="81"/>
        <v>-123877</v>
      </c>
      <c r="K164" s="258" t="str">
        <f>'Current Income Tax Expense'!K176</f>
        <v>OTHER</v>
      </c>
      <c r="L164" s="290">
        <f>SUMIF('Allocation Factors'!$B$3:$B$88,'Deferred Income Tax Expense'!K164,'Allocation Factors'!$P$3:$P$88)</f>
        <v>0</v>
      </c>
      <c r="M164" s="283">
        <f t="shared" si="82"/>
        <v>0</v>
      </c>
      <c r="N164" s="283">
        <f t="shared" si="79"/>
        <v>0</v>
      </c>
      <c r="O164" s="283">
        <f t="shared" si="80"/>
        <v>0</v>
      </c>
    </row>
    <row r="165" spans="1:15">
      <c r="A165" s="80" t="str">
        <f>'Current Income Tax Expense'!A177</f>
        <v>Reg Asset - Deferred Excess NPC - ID</v>
      </c>
      <c r="B165" s="258">
        <f>'Current Income Tax Expense'!B177</f>
        <v>287596</v>
      </c>
      <c r="C165" s="289">
        <f>'Current Income Tax Expense'!C177</f>
        <v>415.892</v>
      </c>
      <c r="D165" s="258" t="str">
        <f>'Current Income Tax Expense'!D177</f>
        <v>- - - - -</v>
      </c>
      <c r="E165" s="258" t="str">
        <f>'Current Income Tax Expense'!E177</f>
        <v>U</v>
      </c>
      <c r="F165" s="283">
        <f>ROUND(-'Current Income Tax Expense'!F177*0.245866,0)</f>
        <v>1911370</v>
      </c>
      <c r="G165" s="283">
        <f>ROUND(-'Current Income Tax Expense'!G177*0.245866,0)</f>
        <v>0</v>
      </c>
      <c r="H165" s="283">
        <f>ROUND(-'Current Income Tax Expense'!H177*0.245866,0)</f>
        <v>1911370</v>
      </c>
      <c r="I165" s="283">
        <f>-ROUND('Current Income Tax Expense'!I177*0.245866,0)</f>
        <v>0</v>
      </c>
      <c r="J165" s="283">
        <f t="shared" si="81"/>
        <v>1911370</v>
      </c>
      <c r="K165" s="258" t="str">
        <f>'Current Income Tax Expense'!K177</f>
        <v>OTHER</v>
      </c>
      <c r="L165" s="290">
        <f>SUMIF('Allocation Factors'!$B$3:$B$88,'Deferred Income Tax Expense'!K165,'Allocation Factors'!$P$3:$P$88)</f>
        <v>0</v>
      </c>
      <c r="M165" s="283">
        <f t="shared" si="82"/>
        <v>0</v>
      </c>
      <c r="N165" s="283">
        <f t="shared" si="79"/>
        <v>0</v>
      </c>
      <c r="O165" s="283">
        <f t="shared" si="80"/>
        <v>0</v>
      </c>
    </row>
    <row r="166" spans="1:15">
      <c r="A166" s="80" t="str">
        <f>'Current Income Tax Expense'!A178</f>
        <v>Reg Asset - Depreciation Increase - ID</v>
      </c>
      <c r="B166" s="258">
        <f>'Current Income Tax Expense'!B178</f>
        <v>287981</v>
      </c>
      <c r="C166" s="289">
        <f>'Current Income Tax Expense'!C178</f>
        <v>415.92</v>
      </c>
      <c r="D166" s="258" t="str">
        <f>'Current Income Tax Expense'!D178</f>
        <v>- - - - -</v>
      </c>
      <c r="E166" s="258" t="str">
        <f>'Current Income Tax Expense'!E178</f>
        <v>U</v>
      </c>
      <c r="F166" s="283">
        <f>ROUND(-'Current Income Tax Expense'!F178*0.245866,0)</f>
        <v>1536936</v>
      </c>
      <c r="G166" s="283">
        <f>ROUND(-'Current Income Tax Expense'!G178*0.245866,0)</f>
        <v>0</v>
      </c>
      <c r="H166" s="283">
        <f>ROUND(-'Current Income Tax Expense'!H178*0.245866,0)</f>
        <v>1536936</v>
      </c>
      <c r="I166" s="283">
        <f>-ROUND('Current Income Tax Expense'!I178*0.245866,0)</f>
        <v>0</v>
      </c>
      <c r="J166" s="283">
        <f t="shared" si="81"/>
        <v>1536936</v>
      </c>
      <c r="K166" s="258" t="str">
        <f>'Current Income Tax Expense'!K178</f>
        <v>IDU</v>
      </c>
      <c r="L166" s="290">
        <f>SUMIF('Allocation Factors'!$B$3:$B$88,'Deferred Income Tax Expense'!K166,'Allocation Factors'!$P$3:$P$88)</f>
        <v>0</v>
      </c>
      <c r="M166" s="283">
        <f t="shared" si="82"/>
        <v>0</v>
      </c>
      <c r="N166" s="283">
        <f t="shared" si="79"/>
        <v>0</v>
      </c>
      <c r="O166" s="283">
        <f t="shared" si="80"/>
        <v>0</v>
      </c>
    </row>
    <row r="167" spans="1:15">
      <c r="A167" s="80" t="str">
        <f>'Current Income Tax Expense'!A179</f>
        <v>Reg Asset - Depreciation Increase - UT</v>
      </c>
      <c r="B167" s="258">
        <f>'Current Income Tax Expense'!B179</f>
        <v>287982</v>
      </c>
      <c r="C167" s="289">
        <f>'Current Income Tax Expense'!C179</f>
        <v>415.92099999999999</v>
      </c>
      <c r="D167" s="258" t="str">
        <f>'Current Income Tax Expense'!D179</f>
        <v>- - - - -</v>
      </c>
      <c r="E167" s="258" t="str">
        <f>'Current Income Tax Expense'!E179</f>
        <v>U</v>
      </c>
      <c r="F167" s="283">
        <f>ROUND(-'Current Income Tax Expense'!F179*0.245866,0)</f>
        <v>-31481</v>
      </c>
      <c r="G167" s="283">
        <f>ROUND(-'Current Income Tax Expense'!G179*0.245866,0)</f>
        <v>0</v>
      </c>
      <c r="H167" s="283">
        <f>ROUND(-'Current Income Tax Expense'!H179*0.245866,0)</f>
        <v>-31481</v>
      </c>
      <c r="I167" s="283">
        <f>-ROUND('Current Income Tax Expense'!I179*0.245866,0)</f>
        <v>0</v>
      </c>
      <c r="J167" s="283">
        <f t="shared" si="81"/>
        <v>-31481</v>
      </c>
      <c r="K167" s="258" t="str">
        <f>'Current Income Tax Expense'!K179</f>
        <v>UT</v>
      </c>
      <c r="L167" s="290">
        <f>SUMIF('Allocation Factors'!$B$3:$B$88,'Deferred Income Tax Expense'!K167,'Allocation Factors'!$P$3:$P$88)</f>
        <v>0</v>
      </c>
      <c r="M167" s="283">
        <f t="shared" si="82"/>
        <v>0</v>
      </c>
      <c r="N167" s="283">
        <f t="shared" si="79"/>
        <v>0</v>
      </c>
      <c r="O167" s="283">
        <f t="shared" si="80"/>
        <v>0</v>
      </c>
    </row>
    <row r="168" spans="1:15">
      <c r="A168" s="80" t="str">
        <f>'Current Income Tax Expense'!A180</f>
        <v>Reg Asset - Depreciation Increase - WY</v>
      </c>
      <c r="B168" s="258">
        <f>'Current Income Tax Expense'!B180</f>
        <v>287983</v>
      </c>
      <c r="C168" s="289">
        <f>'Current Income Tax Expense'!C180</f>
        <v>415.92200000000003</v>
      </c>
      <c r="D168" s="258" t="str">
        <f>'Current Income Tax Expense'!D180</f>
        <v>- - - - -</v>
      </c>
      <c r="E168" s="258" t="str">
        <f>'Current Income Tax Expense'!E180</f>
        <v>U</v>
      </c>
      <c r="F168" s="283">
        <f>ROUND(-'Current Income Tax Expense'!F180*0.245866,0)</f>
        <v>-108720</v>
      </c>
      <c r="G168" s="283">
        <f>ROUND(-'Current Income Tax Expense'!G180*0.245866,0)</f>
        <v>0</v>
      </c>
      <c r="H168" s="283">
        <f>ROUND(-'Current Income Tax Expense'!H180*0.245866,0)</f>
        <v>-108720</v>
      </c>
      <c r="I168" s="283">
        <f>-ROUND('Current Income Tax Expense'!I180*0.245866,0)</f>
        <v>0</v>
      </c>
      <c r="J168" s="283">
        <f t="shared" si="81"/>
        <v>-108720</v>
      </c>
      <c r="K168" s="258" t="str">
        <f>'Current Income Tax Expense'!K180</f>
        <v>WYP</v>
      </c>
      <c r="L168" s="290">
        <f>SUMIF('Allocation Factors'!$B$3:$B$88,'Deferred Income Tax Expense'!K168,'Allocation Factors'!$P$3:$P$88)</f>
        <v>0</v>
      </c>
      <c r="M168" s="283">
        <f t="shared" si="82"/>
        <v>0</v>
      </c>
      <c r="N168" s="283">
        <f t="shared" si="79"/>
        <v>0</v>
      </c>
      <c r="O168" s="283">
        <f t="shared" si="80"/>
        <v>0</v>
      </c>
    </row>
    <row r="169" spans="1:15">
      <c r="A169" s="80" t="str">
        <f>'Current Income Tax Expense'!A181</f>
        <v>Reg Asset - Carbon Unrecovered Plant - UT</v>
      </c>
      <c r="B169" s="258">
        <f>'Current Income Tax Expense'!B181</f>
        <v>287985</v>
      </c>
      <c r="C169" s="289">
        <f>'Current Income Tax Expense'!C181</f>
        <v>415.92399999999998</v>
      </c>
      <c r="D169" s="258" t="str">
        <f>'Current Income Tax Expense'!D181</f>
        <v>- - - - -</v>
      </c>
      <c r="E169" s="258" t="str">
        <f>'Current Income Tax Expense'!E181</f>
        <v>U</v>
      </c>
      <c r="F169" s="283">
        <f>ROUND(-'Current Income Tax Expense'!F181*0.245866,0)</f>
        <v>1212730</v>
      </c>
      <c r="G169" s="283">
        <f>ROUND(-'Current Income Tax Expense'!G181*0.245866,0)</f>
        <v>0</v>
      </c>
      <c r="H169" s="283">
        <f>ROUND(-'Current Income Tax Expense'!H181*0.245866,0)</f>
        <v>1212730</v>
      </c>
      <c r="I169" s="283">
        <f>-ROUND('Current Income Tax Expense'!I181*0.245866,0)</f>
        <v>0</v>
      </c>
      <c r="J169" s="283">
        <f t="shared" si="81"/>
        <v>1212730</v>
      </c>
      <c r="K169" s="258" t="str">
        <f>'Current Income Tax Expense'!K181</f>
        <v>UT</v>
      </c>
      <c r="L169" s="290">
        <f>SUMIF('Allocation Factors'!$B$3:$B$88,'Deferred Income Tax Expense'!K169,'Allocation Factors'!$P$3:$P$88)</f>
        <v>0</v>
      </c>
      <c r="M169" s="283">
        <f t="shared" si="82"/>
        <v>0</v>
      </c>
      <c r="N169" s="283">
        <f t="shared" si="79"/>
        <v>0</v>
      </c>
      <c r="O169" s="283">
        <f t="shared" si="80"/>
        <v>0</v>
      </c>
    </row>
    <row r="170" spans="1:15">
      <c r="A170" s="80" t="str">
        <f>'Current Income Tax Expense'!A182</f>
        <v>Reg Asset - Carbon Decommissioning - CA</v>
      </c>
      <c r="B170" s="258">
        <f>'Current Income Tax Expense'!B182</f>
        <v>287994</v>
      </c>
      <c r="C170" s="289">
        <f>'Current Income Tax Expense'!C182</f>
        <v>415.92899999999997</v>
      </c>
      <c r="D170" s="258" t="str">
        <f>'Current Income Tax Expense'!D182</f>
        <v>- - - - -</v>
      </c>
      <c r="E170" s="258" t="str">
        <f>'Current Income Tax Expense'!E182</f>
        <v>U</v>
      </c>
      <c r="F170" s="283">
        <f>ROUND(-'Current Income Tax Expense'!F182*0.245866,0)</f>
        <v>-85045</v>
      </c>
      <c r="G170" s="283">
        <f>ROUND(-'Current Income Tax Expense'!G182*0.245866,0)</f>
        <v>0</v>
      </c>
      <c r="H170" s="283">
        <f>ROUND(-'Current Income Tax Expense'!H182*0.245866,0)</f>
        <v>-85045</v>
      </c>
      <c r="I170" s="283">
        <f>-ROUND('Current Income Tax Expense'!I182*0.245866,0)</f>
        <v>0</v>
      </c>
      <c r="J170" s="283">
        <f t="shared" si="81"/>
        <v>-85045</v>
      </c>
      <c r="K170" s="258" t="str">
        <f>'Current Income Tax Expense'!K182</f>
        <v>CA</v>
      </c>
      <c r="L170" s="290">
        <f>SUMIF('Allocation Factors'!$B$3:$B$88,'Deferred Income Tax Expense'!K170,'Allocation Factors'!$P$3:$P$88)</f>
        <v>0</v>
      </c>
      <c r="M170" s="283">
        <f t="shared" si="82"/>
        <v>0</v>
      </c>
      <c r="N170" s="283">
        <f t="shared" si="79"/>
        <v>0</v>
      </c>
      <c r="O170" s="283">
        <f t="shared" si="80"/>
        <v>0</v>
      </c>
    </row>
    <row r="171" spans="1:15">
      <c r="A171" s="80" t="str">
        <f>'Current Income Tax Expense'!A183</f>
        <v>Reg Liability - Steam Decommissioning - ID</v>
      </c>
      <c r="B171" s="258">
        <f>'Current Income Tax Expense'!B183</f>
        <v>287221</v>
      </c>
      <c r="C171" s="289">
        <f>'Current Income Tax Expense'!C183</f>
        <v>415.93299999999999</v>
      </c>
      <c r="D171" s="258" t="str">
        <f>'Current Income Tax Expense'!D183</f>
        <v>- - - - -</v>
      </c>
      <c r="E171" s="258" t="str">
        <f>'Current Income Tax Expense'!E183</f>
        <v>U</v>
      </c>
      <c r="F171" s="283">
        <f>ROUND(-'Current Income Tax Expense'!F183*0.245866,0)</f>
        <v>-341138</v>
      </c>
      <c r="G171" s="283">
        <f>ROUND(-'Current Income Tax Expense'!G183*0.245866,0)</f>
        <v>0</v>
      </c>
      <c r="H171" s="283">
        <f>ROUND(-'Current Income Tax Expense'!H183*0.245866,0)</f>
        <v>-341138</v>
      </c>
      <c r="I171" s="283">
        <f>-ROUND('Current Income Tax Expense'!I183*0.245866,0)</f>
        <v>0</v>
      </c>
      <c r="J171" s="283">
        <f t="shared" ref="J171" si="83">SUM(H171:I171)</f>
        <v>-341138</v>
      </c>
      <c r="K171" s="258" t="str">
        <f>'Current Income Tax Expense'!K183</f>
        <v>IDU</v>
      </c>
      <c r="L171" s="290">
        <f>SUMIF('Allocation Factors'!$B$3:$B$88,'Deferred Income Tax Expense'!K171,'Allocation Factors'!$P$3:$P$88)</f>
        <v>0</v>
      </c>
      <c r="M171" s="283">
        <f t="shared" ref="M171" si="84">ROUND(H171*L171,0)</f>
        <v>0</v>
      </c>
      <c r="N171" s="283">
        <f t="shared" ref="N171" si="85">ROUND(SUM(I171:I171)*L171,0)</f>
        <v>0</v>
      </c>
      <c r="O171" s="283">
        <f t="shared" ref="O171" si="86">SUM(M171:N171)</f>
        <v>0</v>
      </c>
    </row>
    <row r="172" spans="1:15">
      <c r="A172" s="80" t="str">
        <f>'Current Income Tax Expense'!A184</f>
        <v>Reg Liability - Steam Decommissioning - UT</v>
      </c>
      <c r="B172" s="258">
        <f>'Current Income Tax Expense'!B184</f>
        <v>287222</v>
      </c>
      <c r="C172" s="289">
        <f>'Current Income Tax Expense'!C184</f>
        <v>415.93400000000003</v>
      </c>
      <c r="D172" s="258" t="str">
        <f>'Current Income Tax Expense'!D184</f>
        <v>- - - - -</v>
      </c>
      <c r="E172" s="258" t="str">
        <f>'Current Income Tax Expense'!E184</f>
        <v>U</v>
      </c>
      <c r="F172" s="283">
        <f>ROUND(-'Current Income Tax Expense'!F184*0.245866,0)</f>
        <v>-4192908</v>
      </c>
      <c r="G172" s="283">
        <f>ROUND(-'Current Income Tax Expense'!G184*0.245866,0)</f>
        <v>0</v>
      </c>
      <c r="H172" s="283">
        <f>ROUND(-'Current Income Tax Expense'!H184*0.245866,0)</f>
        <v>-4192908</v>
      </c>
      <c r="I172" s="283">
        <f>-ROUND('Current Income Tax Expense'!I184*0.245866,0)</f>
        <v>0</v>
      </c>
      <c r="J172" s="283">
        <f t="shared" si="81"/>
        <v>-4192908</v>
      </c>
      <c r="K172" s="258" t="str">
        <f>'Current Income Tax Expense'!K184</f>
        <v>UT</v>
      </c>
      <c r="L172" s="290">
        <f>SUMIF('Allocation Factors'!$B$3:$B$88,'Deferred Income Tax Expense'!K172,'Allocation Factors'!$P$3:$P$88)</f>
        <v>0</v>
      </c>
      <c r="M172" s="283">
        <f t="shared" si="82"/>
        <v>0</v>
      </c>
      <c r="N172" s="283">
        <f t="shared" si="79"/>
        <v>0</v>
      </c>
      <c r="O172" s="283">
        <f t="shared" si="80"/>
        <v>0</v>
      </c>
    </row>
    <row r="173" spans="1:15">
      <c r="A173" s="80" t="str">
        <f>'Current Income Tax Expense'!A185</f>
        <v>Reg Liability - Steam Decommissioning - WY</v>
      </c>
      <c r="B173" s="258">
        <f>'Current Income Tax Expense'!B185</f>
        <v>287223</v>
      </c>
      <c r="C173" s="289">
        <f>'Current Income Tax Expense'!C185</f>
        <v>415.935</v>
      </c>
      <c r="D173" s="258" t="str">
        <f>'Current Income Tax Expense'!D185</f>
        <v>- - - - -</v>
      </c>
      <c r="E173" s="258" t="str">
        <f>'Current Income Tax Expense'!E185</f>
        <v>U</v>
      </c>
      <c r="F173" s="283">
        <f>ROUND(-'Current Income Tax Expense'!F185*0.245866,0)</f>
        <v>-1393775</v>
      </c>
      <c r="G173" s="283">
        <f>ROUND(-'Current Income Tax Expense'!G185*0.245866,0)</f>
        <v>0</v>
      </c>
      <c r="H173" s="283">
        <f>ROUND(-'Current Income Tax Expense'!H185*0.245866,0)</f>
        <v>-1393775</v>
      </c>
      <c r="I173" s="283">
        <f>-ROUND('Current Income Tax Expense'!I185*0.245866,0)</f>
        <v>0</v>
      </c>
      <c r="J173" s="283">
        <f t="shared" si="81"/>
        <v>-1393775</v>
      </c>
      <c r="K173" s="258" t="str">
        <f>'Current Income Tax Expense'!K185</f>
        <v>WYP</v>
      </c>
      <c r="L173" s="290">
        <f>SUMIF('Allocation Factors'!$B$3:$B$88,'Deferred Income Tax Expense'!K173,'Allocation Factors'!$P$3:$P$88)</f>
        <v>0</v>
      </c>
      <c r="M173" s="283">
        <f t="shared" si="82"/>
        <v>0</v>
      </c>
      <c r="N173" s="283">
        <f t="shared" si="79"/>
        <v>0</v>
      </c>
      <c r="O173" s="283">
        <f t="shared" si="80"/>
        <v>0</v>
      </c>
    </row>
    <row r="174" spans="1:15">
      <c r="A174" s="80" t="str">
        <f>'Current Income Tax Expense'!A186</f>
        <v>Reg Asset - Carbon Plant Decommissioning /Inventory</v>
      </c>
      <c r="B174" s="258">
        <f>'Current Income Tax Expense'!B186</f>
        <v>287935</v>
      </c>
      <c r="C174" s="289">
        <f>'Current Income Tax Expense'!C186</f>
        <v>415.93599999999998</v>
      </c>
      <c r="D174" s="258" t="str">
        <f>'Current Income Tax Expense'!D186</f>
        <v>- - - - -</v>
      </c>
      <c r="E174" s="258" t="str">
        <f>'Current Income Tax Expense'!E186</f>
        <v>U</v>
      </c>
      <c r="F174" s="283">
        <f>ROUND(-'Current Income Tax Expense'!F186*0.245866,0)</f>
        <v>-114221</v>
      </c>
      <c r="G174" s="283">
        <f>ROUND(-'Current Income Tax Expense'!G186*0.245866,0)</f>
        <v>0</v>
      </c>
      <c r="H174" s="283">
        <f>ROUND(-'Current Income Tax Expense'!H186*0.245866,0)</f>
        <v>-114221</v>
      </c>
      <c r="I174" s="283">
        <f>-ROUND('Current Income Tax Expense'!I186*0.245866,0)</f>
        <v>0</v>
      </c>
      <c r="J174" s="283">
        <f t="shared" ref="J174" si="87">SUM(H174:I174)</f>
        <v>-114221</v>
      </c>
      <c r="K174" s="258" t="str">
        <f>'Current Income Tax Expense'!K186</f>
        <v>CAGE</v>
      </c>
      <c r="L174" s="290">
        <f>SUMIF('Allocation Factors'!$B$3:$B$88,'Deferred Income Tax Expense'!K174,'Allocation Factors'!$P$3:$P$88)</f>
        <v>0</v>
      </c>
      <c r="M174" s="283">
        <f t="shared" ref="M174" si="88">ROUND(H174*L174,0)</f>
        <v>0</v>
      </c>
      <c r="N174" s="283">
        <f t="shared" si="79"/>
        <v>0</v>
      </c>
      <c r="O174" s="283">
        <f t="shared" si="80"/>
        <v>0</v>
      </c>
    </row>
    <row r="175" spans="1:15">
      <c r="A175" s="80" t="str">
        <f>'Current Income Tax Expense'!A187</f>
        <v>Reg Asset - Covid-19 Bill Assistance Program - OR</v>
      </c>
      <c r="B175" s="258">
        <f>'Current Income Tax Expense'!B187</f>
        <v>286891</v>
      </c>
      <c r="C175" s="289">
        <f>'Current Income Tax Expense'!C187</f>
        <v>415.94299999999998</v>
      </c>
      <c r="D175" s="258" t="str">
        <f>'Current Income Tax Expense'!D187</f>
        <v>- - - - -</v>
      </c>
      <c r="E175" s="258" t="str">
        <f>'Current Income Tax Expense'!E187</f>
        <v>U</v>
      </c>
      <c r="F175" s="283">
        <f>ROUND(-'Current Income Tax Expense'!F187*0.245866,0)</f>
        <v>1807935</v>
      </c>
      <c r="G175" s="283">
        <f>ROUND(-'Current Income Tax Expense'!G187*0.245866,0)</f>
        <v>0</v>
      </c>
      <c r="H175" s="283">
        <f>ROUND(-'Current Income Tax Expense'!H187*0.245866,0)</f>
        <v>1807935</v>
      </c>
      <c r="I175" s="283">
        <f>-ROUND('Current Income Tax Expense'!I187*0.245866,0)</f>
        <v>0</v>
      </c>
      <c r="J175" s="283">
        <f t="shared" ref="J175:J176" si="89">SUM(H175:I175)</f>
        <v>1807935</v>
      </c>
      <c r="K175" s="258" t="str">
        <f>'Current Income Tax Expense'!K187</f>
        <v>OTHER</v>
      </c>
      <c r="L175" s="290">
        <f>SUMIF('Allocation Factors'!$B$3:$B$88,'Deferred Income Tax Expense'!K175,'Allocation Factors'!$P$3:$P$88)</f>
        <v>0</v>
      </c>
      <c r="M175" s="283">
        <f t="shared" ref="M175:M176" si="90">ROUND(H175*L175,0)</f>
        <v>0</v>
      </c>
      <c r="N175" s="283">
        <f t="shared" si="79"/>
        <v>0</v>
      </c>
      <c r="O175" s="283">
        <f t="shared" si="80"/>
        <v>0</v>
      </c>
    </row>
    <row r="176" spans="1:15">
      <c r="A176" s="80" t="str">
        <f>'Current Income Tax Expense'!A188</f>
        <v>Reg Asset - Covid-19 Bill Assistance Program - WA</v>
      </c>
      <c r="B176" s="258">
        <f>'Current Income Tax Expense'!B188</f>
        <v>286892</v>
      </c>
      <c r="C176" s="289">
        <f>'Current Income Tax Expense'!C188</f>
        <v>415.94400000000002</v>
      </c>
      <c r="D176" s="258" t="str">
        <f>'Current Income Tax Expense'!D188</f>
        <v>- - - - -</v>
      </c>
      <c r="E176" s="258" t="str">
        <f>'Current Income Tax Expense'!E188</f>
        <v>U</v>
      </c>
      <c r="F176" s="283">
        <f>ROUND(-'Current Income Tax Expense'!F188*0.245866,0)</f>
        <v>399742</v>
      </c>
      <c r="G176" s="283">
        <f>ROUND(-'Current Income Tax Expense'!G188*0.245866,0)</f>
        <v>0</v>
      </c>
      <c r="H176" s="283">
        <f>ROUND(-'Current Income Tax Expense'!H188*0.245866,0)</f>
        <v>399742</v>
      </c>
      <c r="I176" s="283">
        <f>-ROUND('Current Income Tax Expense'!I188*0.245866,0)</f>
        <v>0</v>
      </c>
      <c r="J176" s="283">
        <f t="shared" si="89"/>
        <v>399742</v>
      </c>
      <c r="K176" s="258" t="str">
        <f>'Current Income Tax Expense'!K188</f>
        <v>OTHER</v>
      </c>
      <c r="L176" s="290">
        <f>SUMIF('Allocation Factors'!$B$3:$B$88,'Deferred Income Tax Expense'!K176,'Allocation Factors'!$P$3:$P$88)</f>
        <v>0</v>
      </c>
      <c r="M176" s="283">
        <f t="shared" si="90"/>
        <v>0</v>
      </c>
      <c r="N176" s="283">
        <f t="shared" si="79"/>
        <v>0</v>
      </c>
      <c r="O176" s="283">
        <f t="shared" si="80"/>
        <v>0</v>
      </c>
    </row>
    <row r="177" spans="1:15">
      <c r="A177" s="80" t="str">
        <f>'Current Income Tax Expense'!A189</f>
        <v>Reg Asset - Deferred Intervenor Funding Grants - ID</v>
      </c>
      <c r="B177" s="258">
        <f>'Current Income Tax Expense'!B189</f>
        <v>287647</v>
      </c>
      <c r="C177" s="289">
        <f>'Current Income Tax Expense'!C189</f>
        <v>425.1</v>
      </c>
      <c r="D177" s="258" t="str">
        <f>'Current Income Tax Expense'!D189</f>
        <v>- - - - -</v>
      </c>
      <c r="E177" s="258" t="str">
        <f>'Current Income Tax Expense'!E189</f>
        <v>U</v>
      </c>
      <c r="F177" s="283">
        <f>ROUND(-'Current Income Tax Expense'!F189*0.245866,0)</f>
        <v>-15576</v>
      </c>
      <c r="G177" s="283">
        <f>ROUND(-'Current Income Tax Expense'!G189*0.245866,0)</f>
        <v>0</v>
      </c>
      <c r="H177" s="283">
        <f>ROUND(-'Current Income Tax Expense'!H189*0.245866,0)</f>
        <v>-15576</v>
      </c>
      <c r="I177" s="283">
        <f>-ROUND('Current Income Tax Expense'!I189*0.245866,0)</f>
        <v>0</v>
      </c>
      <c r="J177" s="283">
        <f t="shared" ref="J177:J194" si="91">SUM(H177:I177)</f>
        <v>-15576</v>
      </c>
      <c r="K177" s="258" t="str">
        <f>'Current Income Tax Expense'!K189</f>
        <v>IDU</v>
      </c>
      <c r="L177" s="290">
        <f>SUMIF('Allocation Factors'!$B$3:$B$88,'Deferred Income Tax Expense'!K177,'Allocation Factors'!$P$3:$P$88)</f>
        <v>0</v>
      </c>
      <c r="M177" s="283">
        <f t="shared" ref="M177:M194" si="92">ROUND(H177*L177,0)</f>
        <v>0</v>
      </c>
      <c r="N177" s="283">
        <f t="shared" si="79"/>
        <v>0</v>
      </c>
      <c r="O177" s="283">
        <f t="shared" si="80"/>
        <v>0</v>
      </c>
    </row>
    <row r="178" spans="1:15">
      <c r="A178" s="80" t="str">
        <f>'Current Income Tax Expense'!A190</f>
        <v>Unearned Joint Use Pole Contact Revenue</v>
      </c>
      <c r="B178" s="258">
        <f>'Current Income Tax Expense'!B190</f>
        <v>287370</v>
      </c>
      <c r="C178" s="289">
        <f>'Current Income Tax Expense'!C190</f>
        <v>425.21499999999997</v>
      </c>
      <c r="D178" s="258" t="str">
        <f>'Current Income Tax Expense'!D190</f>
        <v>- - - - -</v>
      </c>
      <c r="E178" s="253" t="str">
        <f>'Current Income Tax Expense'!E190</f>
        <v>U</v>
      </c>
      <c r="F178" s="283">
        <f>ROUND(-'Current Income Tax Expense'!F190*0.245866,0)</f>
        <v>-9931</v>
      </c>
      <c r="G178" s="283">
        <f>ROUND(-'Current Income Tax Expense'!G190*0.245866,0)</f>
        <v>0</v>
      </c>
      <c r="H178" s="283">
        <f>ROUND(-'Current Income Tax Expense'!H190*0.245866,0)</f>
        <v>-9931</v>
      </c>
      <c r="I178" s="283">
        <f>-ROUND('Current Income Tax Expense'!I190*0.245866,0)</f>
        <v>0</v>
      </c>
      <c r="J178" s="283">
        <f t="shared" si="91"/>
        <v>-9931</v>
      </c>
      <c r="K178" s="258" t="str">
        <f>'Current Income Tax Expense'!K190</f>
        <v>SNPD</v>
      </c>
      <c r="L178" s="290">
        <f>SUMIF('Allocation Factors'!$B$3:$B$88,'Deferred Income Tax Expense'!K178,'Allocation Factors'!$P$3:$P$88)</f>
        <v>6.264027551852748E-2</v>
      </c>
      <c r="M178" s="283">
        <f t="shared" si="92"/>
        <v>-622</v>
      </c>
      <c r="N178" s="283">
        <f t="shared" si="79"/>
        <v>0</v>
      </c>
      <c r="O178" s="283">
        <f t="shared" si="80"/>
        <v>-622</v>
      </c>
    </row>
    <row r="179" spans="1:15">
      <c r="A179" s="80" t="str">
        <f>'Current Income Tax Expense'!A191</f>
        <v>Reg Asset - Klamath Hydroelectric Relicensing Costs - UT</v>
      </c>
      <c r="B179" s="258">
        <f>'Current Income Tax Expense'!B191</f>
        <v>287897</v>
      </c>
      <c r="C179" s="289">
        <f>'Current Income Tax Expense'!C191</f>
        <v>425.4</v>
      </c>
      <c r="D179" s="258" t="str">
        <f>'Current Income Tax Expense'!D191</f>
        <v>- - - - -</v>
      </c>
      <c r="E179" s="253" t="str">
        <f>'Current Income Tax Expense'!E191</f>
        <v>U</v>
      </c>
      <c r="F179" s="283">
        <f>ROUND(-'Current Income Tax Expense'!F191*0.245866,0)</f>
        <v>-1004104</v>
      </c>
      <c r="G179" s="283">
        <f>ROUND(-'Current Income Tax Expense'!G191*0.245866,0)</f>
        <v>0</v>
      </c>
      <c r="H179" s="283">
        <f>ROUND(-'Current Income Tax Expense'!H191*0.245866,0)</f>
        <v>-1004104</v>
      </c>
      <c r="I179" s="283">
        <f>-ROUND('Current Income Tax Expense'!I191*0.245866,0)</f>
        <v>0</v>
      </c>
      <c r="J179" s="283">
        <f t="shared" si="91"/>
        <v>-1004104</v>
      </c>
      <c r="K179" s="258" t="str">
        <f>'Current Income Tax Expense'!K191</f>
        <v>OTHER</v>
      </c>
      <c r="L179" s="290">
        <f>SUMIF('Allocation Factors'!$B$3:$B$88,'Deferred Income Tax Expense'!K179,'Allocation Factors'!$P$3:$P$88)</f>
        <v>0</v>
      </c>
      <c r="M179" s="283">
        <f t="shared" si="92"/>
        <v>0</v>
      </c>
      <c r="N179" s="283">
        <f t="shared" si="79"/>
        <v>0</v>
      </c>
      <c r="O179" s="283">
        <f t="shared" si="80"/>
        <v>0</v>
      </c>
    </row>
    <row r="180" spans="1:15">
      <c r="A180" s="80" t="str">
        <f>'Current Income Tax Expense'!A192</f>
        <v>Reg Asset - DSM Balance Reclass</v>
      </c>
      <c r="B180" s="258">
        <f>'Current Income Tax Expense'!B192</f>
        <v>287576</v>
      </c>
      <c r="C180" s="289">
        <f>'Current Income Tax Expense'!C192</f>
        <v>430.11</v>
      </c>
      <c r="D180" s="258" t="str">
        <f>'Current Income Tax Expense'!D192</f>
        <v>- - - - -</v>
      </c>
      <c r="E180" s="258" t="str">
        <f>'Current Income Tax Expense'!E192</f>
        <v>U</v>
      </c>
      <c r="F180" s="283">
        <f>ROUND(-'Current Income Tax Expense'!F192*0.245866,0)</f>
        <v>-337539</v>
      </c>
      <c r="G180" s="283">
        <f>ROUND(-'Current Income Tax Expense'!G192*0.245866,0)</f>
        <v>0</v>
      </c>
      <c r="H180" s="283">
        <f>ROUND(-'Current Income Tax Expense'!H192*0.245866,0)</f>
        <v>-337539</v>
      </c>
      <c r="I180" s="283">
        <f>-ROUND('Current Income Tax Expense'!I192*0.245866,0)</f>
        <v>0</v>
      </c>
      <c r="J180" s="283">
        <f t="shared" si="91"/>
        <v>-337539</v>
      </c>
      <c r="K180" s="258" t="str">
        <f>'Current Income Tax Expense'!K192</f>
        <v>OTHER</v>
      </c>
      <c r="L180" s="290">
        <f>SUMIF('Allocation Factors'!$B$3:$B$88,'Deferred Income Tax Expense'!K180,'Allocation Factors'!$P$3:$P$88)</f>
        <v>0</v>
      </c>
      <c r="M180" s="283">
        <f t="shared" si="92"/>
        <v>0</v>
      </c>
      <c r="N180" s="283">
        <f t="shared" si="79"/>
        <v>0</v>
      </c>
      <c r="O180" s="283">
        <f t="shared" si="80"/>
        <v>0</v>
      </c>
    </row>
    <row r="181" spans="1:15">
      <c r="A181" s="80" t="str">
        <f>'Current Income Tax Expense'!A193</f>
        <v>Reg Asset - Other - Balance Reclass</v>
      </c>
      <c r="B181" s="258">
        <f>'Current Income Tax Expense'!B193</f>
        <v>287942</v>
      </c>
      <c r="C181" s="289">
        <f>'Current Income Tax Expense'!C193</f>
        <v>430.11200000000002</v>
      </c>
      <c r="D181" s="258" t="str">
        <f>'Current Income Tax Expense'!D193</f>
        <v>- - - - -</v>
      </c>
      <c r="E181" s="258" t="str">
        <f>'Current Income Tax Expense'!E193</f>
        <v>U</v>
      </c>
      <c r="F181" s="283">
        <f>ROUND(-'Current Income Tax Expense'!F193*0.245866,0)</f>
        <v>1700540</v>
      </c>
      <c r="G181" s="283">
        <f>ROUND(-'Current Income Tax Expense'!G193*0.245866,0)</f>
        <v>0</v>
      </c>
      <c r="H181" s="283">
        <f>ROUND(-'Current Income Tax Expense'!H193*0.245866,0)</f>
        <v>1700540</v>
      </c>
      <c r="I181" s="283">
        <f>-ROUND('Current Income Tax Expense'!I193*0.245866,0)</f>
        <v>0</v>
      </c>
      <c r="J181" s="283">
        <f t="shared" si="91"/>
        <v>1700540</v>
      </c>
      <c r="K181" s="258" t="str">
        <f>'Current Income Tax Expense'!K193</f>
        <v>OTHER</v>
      </c>
      <c r="L181" s="290">
        <f>SUMIF('Allocation Factors'!$B$3:$B$88,'Deferred Income Tax Expense'!K181,'Allocation Factors'!$P$3:$P$88)</f>
        <v>0</v>
      </c>
      <c r="M181" s="283">
        <f t="shared" si="92"/>
        <v>0</v>
      </c>
      <c r="N181" s="283">
        <f t="shared" si="79"/>
        <v>0</v>
      </c>
      <c r="O181" s="283">
        <f t="shared" si="80"/>
        <v>0</v>
      </c>
    </row>
    <row r="182" spans="1:15">
      <c r="A182" s="80" t="str">
        <f>'Current Income Tax Expense'!A194</f>
        <v>Vacation Accrual - PMI</v>
      </c>
      <c r="B182" s="258">
        <f>'Current Income Tax Expense'!B194</f>
        <v>287722</v>
      </c>
      <c r="C182" s="289">
        <f>'Current Income Tax Expense'!C194</f>
        <v>505.51</v>
      </c>
      <c r="D182" s="258" t="str">
        <f>'Current Income Tax Expense'!D194</f>
        <v>- - - - -</v>
      </c>
      <c r="E182" s="258" t="str">
        <f>'Current Income Tax Expense'!E194</f>
        <v>U</v>
      </c>
      <c r="F182" s="283">
        <f>ROUND(-'Current Income Tax Expense'!F194*0.245866,0)</f>
        <v>80166</v>
      </c>
      <c r="G182" s="283">
        <f>ROUND(-'Current Income Tax Expense'!G194*0.245866,0)</f>
        <v>0</v>
      </c>
      <c r="H182" s="283">
        <f>ROUND(-'Current Income Tax Expense'!H194*0.245866,0)</f>
        <v>80166</v>
      </c>
      <c r="I182" s="283">
        <f>-ROUND('Current Income Tax Expense'!I194*0.245866,0)</f>
        <v>0</v>
      </c>
      <c r="J182" s="283">
        <f t="shared" si="91"/>
        <v>80166</v>
      </c>
      <c r="K182" s="258" t="str">
        <f>'Current Income Tax Expense'!K194</f>
        <v>JBE</v>
      </c>
      <c r="L182" s="290">
        <f>SUMIF('Allocation Factors'!$B$3:$B$88,'Deferred Income Tax Expense'!K182,'Allocation Factors'!$P$3:$P$88)</f>
        <v>0.22613352113854845</v>
      </c>
      <c r="M182" s="283">
        <f t="shared" si="92"/>
        <v>18128</v>
      </c>
      <c r="N182" s="283">
        <f t="shared" si="79"/>
        <v>0</v>
      </c>
      <c r="O182" s="283">
        <f t="shared" si="80"/>
        <v>18128</v>
      </c>
    </row>
    <row r="183" spans="1:15">
      <c r="A183" s="80" t="str">
        <f>'Current Income Tax Expense'!A195</f>
        <v>PMI Development Cost Amortization</v>
      </c>
      <c r="B183" s="258">
        <f>'Current Income Tax Expense'!B195</f>
        <v>287720</v>
      </c>
      <c r="C183" s="289">
        <f>'Current Income Tax Expense'!C195</f>
        <v>610.1</v>
      </c>
      <c r="D183" s="258" t="str">
        <f>'Current Income Tax Expense'!D195</f>
        <v>- - - - -</v>
      </c>
      <c r="E183" s="258" t="str">
        <f>'Current Income Tax Expense'!E195</f>
        <v>U</v>
      </c>
      <c r="F183" s="283">
        <f>ROUND(-'Current Income Tax Expense'!F195*0.245866,0)</f>
        <v>-172463</v>
      </c>
      <c r="G183" s="283">
        <f>ROUND(-'Current Income Tax Expense'!G195*0.245866,0)</f>
        <v>0</v>
      </c>
      <c r="H183" s="283">
        <f>ROUND(-'Current Income Tax Expense'!H195*0.245866,0)</f>
        <v>-172463</v>
      </c>
      <c r="I183" s="283">
        <f>-ROUND('Current Income Tax Expense'!I195*0.245866,0)</f>
        <v>0</v>
      </c>
      <c r="J183" s="283">
        <f t="shared" si="91"/>
        <v>-172463</v>
      </c>
      <c r="K183" s="258" t="str">
        <f>'Current Income Tax Expense'!K195</f>
        <v>JBE</v>
      </c>
      <c r="L183" s="290">
        <f>SUMIF('Allocation Factors'!$B$3:$B$88,'Deferred Income Tax Expense'!K183,'Allocation Factors'!$P$3:$P$88)</f>
        <v>0.22613352113854845</v>
      </c>
      <c r="M183" s="283">
        <f t="shared" si="92"/>
        <v>-39000</v>
      </c>
      <c r="N183" s="283">
        <f t="shared" si="79"/>
        <v>0</v>
      </c>
      <c r="O183" s="283">
        <f t="shared" si="80"/>
        <v>-39000</v>
      </c>
    </row>
    <row r="184" spans="1:15">
      <c r="A184" s="80" t="str">
        <f>'Current Income Tax Expense'!A196</f>
        <v>Amortization NOPAs 99-00 RAR</v>
      </c>
      <c r="B184" s="258">
        <f>'Current Income Tax Expense'!B196</f>
        <v>287766</v>
      </c>
      <c r="C184" s="289" t="str">
        <f>'Current Income Tax Expense'!C196</f>
        <v>610.100N</v>
      </c>
      <c r="D184" s="258" t="str">
        <f>'Current Income Tax Expense'!D196</f>
        <v>- - - - -</v>
      </c>
      <c r="E184" s="258" t="str">
        <f>'Current Income Tax Expense'!E196</f>
        <v>U</v>
      </c>
      <c r="F184" s="283">
        <f>ROUND(-'Current Income Tax Expense'!F196*0.245866,0)</f>
        <v>6995</v>
      </c>
      <c r="G184" s="283">
        <f>ROUND(-'Current Income Tax Expense'!G196*0.245866,0)</f>
        <v>0</v>
      </c>
      <c r="H184" s="283">
        <f>ROUND(-'Current Income Tax Expense'!H196*0.245866,0)</f>
        <v>6995</v>
      </c>
      <c r="I184" s="283">
        <f>-ROUND('Current Income Tax Expense'!I196*0.245866,0)</f>
        <v>0</v>
      </c>
      <c r="J184" s="283">
        <f t="shared" si="91"/>
        <v>6995</v>
      </c>
      <c r="K184" s="258" t="str">
        <f>'Current Income Tax Expense'!K196</f>
        <v>SO</v>
      </c>
      <c r="L184" s="290">
        <f>SUMIF('Allocation Factors'!$B$3:$B$88,'Deferred Income Tax Expense'!K184,'Allocation Factors'!$P$3:$P$88)</f>
        <v>7.0845810240555085E-2</v>
      </c>
      <c r="M184" s="283">
        <f t="shared" si="92"/>
        <v>496</v>
      </c>
      <c r="N184" s="283">
        <f t="shared" si="79"/>
        <v>0</v>
      </c>
      <c r="O184" s="283">
        <f t="shared" si="80"/>
        <v>496</v>
      </c>
    </row>
    <row r="185" spans="1:15">
      <c r="A185" s="80" t="str">
        <f>'Current Income Tax Expense'!A197</f>
        <v>Bridger Coal Company Gain/Loss on Assets Disposed</v>
      </c>
      <c r="B185" s="258">
        <f>'Current Income Tax Expense'!B197</f>
        <v>287726</v>
      </c>
      <c r="C185" s="289">
        <f>'Current Income Tax Expense'!C197</f>
        <v>610.11099999999999</v>
      </c>
      <c r="D185" s="258" t="str">
        <f>'Current Income Tax Expense'!D197</f>
        <v>- - - - -</v>
      </c>
      <c r="E185" s="258" t="str">
        <f>'Current Income Tax Expense'!E197</f>
        <v>U</v>
      </c>
      <c r="F185" s="283">
        <f>ROUND(-'Current Income Tax Expense'!F197*0.245866,0)</f>
        <v>-134709</v>
      </c>
      <c r="G185" s="283">
        <f>ROUND(-'Current Income Tax Expense'!G197*0.245866,0)</f>
        <v>0</v>
      </c>
      <c r="H185" s="283">
        <f>ROUND(-'Current Income Tax Expense'!H197*0.245866,0)</f>
        <v>-134709</v>
      </c>
      <c r="I185" s="283">
        <f>-ROUND('Current Income Tax Expense'!I197*0.245866,0)</f>
        <v>0</v>
      </c>
      <c r="J185" s="283">
        <f t="shared" si="91"/>
        <v>-134709</v>
      </c>
      <c r="K185" s="258" t="str">
        <f>'Current Income Tax Expense'!K197</f>
        <v>JBE</v>
      </c>
      <c r="L185" s="290">
        <f>SUMIF('Allocation Factors'!$B$3:$B$88,'Deferred Income Tax Expense'!K185,'Allocation Factors'!$P$3:$P$88)</f>
        <v>0.22613352113854845</v>
      </c>
      <c r="M185" s="283">
        <f t="shared" si="92"/>
        <v>-30462</v>
      </c>
      <c r="N185" s="283">
        <f t="shared" si="79"/>
        <v>0</v>
      </c>
      <c r="O185" s="283">
        <f t="shared" si="80"/>
        <v>-30462</v>
      </c>
    </row>
    <row r="186" spans="1:15">
      <c r="A186" s="80" t="str">
        <f>'Current Income Tax Expense'!A198</f>
        <v>PMI EITF04-06 Pre-Stripping Cost</v>
      </c>
      <c r="B186" s="258">
        <f>'Current Income Tax Expense'!B198</f>
        <v>287302</v>
      </c>
      <c r="C186" s="289">
        <f>'Current Income Tax Expense'!C198</f>
        <v>610.11400000000003</v>
      </c>
      <c r="D186" s="258" t="str">
        <f>'Current Income Tax Expense'!D198</f>
        <v>- - - - -</v>
      </c>
      <c r="E186" s="258" t="str">
        <f>'Current Income Tax Expense'!E198</f>
        <v>U</v>
      </c>
      <c r="F186" s="283">
        <f>ROUND(-'Current Income Tax Expense'!F198*0.245866,0)</f>
        <v>-274911</v>
      </c>
      <c r="G186" s="283">
        <f>ROUND(-'Current Income Tax Expense'!G198*0.245866,0)</f>
        <v>0</v>
      </c>
      <c r="H186" s="283">
        <f>ROUND(-'Current Income Tax Expense'!H198*0.245866,0)</f>
        <v>-274911</v>
      </c>
      <c r="I186" s="283">
        <f>-ROUND('Current Income Tax Expense'!I198*0.245866,0)</f>
        <v>0</v>
      </c>
      <c r="J186" s="283">
        <f t="shared" si="91"/>
        <v>-274911</v>
      </c>
      <c r="K186" s="258" t="str">
        <f>'Current Income Tax Expense'!K198</f>
        <v>JBE</v>
      </c>
      <c r="L186" s="290">
        <f>SUMIF('Allocation Factors'!$B$3:$B$88,'Deferred Income Tax Expense'!K186,'Allocation Factors'!$P$3:$P$88)</f>
        <v>0.22613352113854845</v>
      </c>
      <c r="M186" s="283">
        <f t="shared" si="92"/>
        <v>-62167</v>
      </c>
      <c r="N186" s="283">
        <f t="shared" si="79"/>
        <v>0</v>
      </c>
      <c r="O186" s="283">
        <f t="shared" si="80"/>
        <v>-62167</v>
      </c>
    </row>
    <row r="187" spans="1:15">
      <c r="A187" s="80" t="str">
        <f>'Current Income Tax Expense'!A199</f>
        <v>OR Reg Asset/Liability Consolidation Account</v>
      </c>
      <c r="B187" s="258">
        <f>'Current Income Tax Expense'!B199</f>
        <v>287304</v>
      </c>
      <c r="C187" s="289">
        <f>'Current Income Tax Expense'!C199</f>
        <v>610.14599999999996</v>
      </c>
      <c r="D187" s="258" t="str">
        <f>'Current Income Tax Expense'!D199</f>
        <v>- - - - -</v>
      </c>
      <c r="E187" s="258" t="str">
        <f>'Current Income Tax Expense'!E199</f>
        <v>U</v>
      </c>
      <c r="F187" s="283">
        <f>ROUND(-'Current Income Tax Expense'!F199*0.245866,0)</f>
        <v>1375</v>
      </c>
      <c r="G187" s="283">
        <f>ROUND(-'Current Income Tax Expense'!G199*0.245866,0)</f>
        <v>0</v>
      </c>
      <c r="H187" s="283">
        <f>ROUND(-'Current Income Tax Expense'!H199*0.245866,0)</f>
        <v>1375</v>
      </c>
      <c r="I187" s="283">
        <f>-ROUND('Current Income Tax Expense'!I199*0.245866,0)</f>
        <v>0</v>
      </c>
      <c r="J187" s="283">
        <f t="shared" si="91"/>
        <v>1375</v>
      </c>
      <c r="K187" s="258" t="str">
        <f>'Current Income Tax Expense'!K199</f>
        <v>OR</v>
      </c>
      <c r="L187" s="290">
        <f>SUMIF('Allocation Factors'!$B$3:$B$88,'Deferred Income Tax Expense'!K187,'Allocation Factors'!$P$3:$P$88)</f>
        <v>0</v>
      </c>
      <c r="M187" s="283">
        <f t="shared" si="92"/>
        <v>0</v>
      </c>
      <c r="N187" s="283">
        <f t="shared" ref="N187:N194" si="93">ROUND(SUM(I187:I187)*L187,0)</f>
        <v>0</v>
      </c>
      <c r="O187" s="283">
        <f t="shared" ref="O187:O194" si="94">SUM(M187:N187)</f>
        <v>0</v>
      </c>
    </row>
    <row r="188" spans="1:15">
      <c r="A188" s="80" t="str">
        <f>'Current Income Tax Expense'!A200</f>
        <v>Reg Liability - Sale of Renewable Energy Credit - OR</v>
      </c>
      <c r="B188" s="258">
        <f>'Current Income Tax Expense'!B200</f>
        <v>287274</v>
      </c>
      <c r="C188" s="289">
        <f>'Current Income Tax Expense'!C200</f>
        <v>705.26099999999997</v>
      </c>
      <c r="D188" s="258" t="str">
        <f>'Current Income Tax Expense'!D200</f>
        <v>- - - - -</v>
      </c>
      <c r="E188" s="258" t="str">
        <f>'Current Income Tax Expense'!E200</f>
        <v>U</v>
      </c>
      <c r="F188" s="283">
        <f>ROUND(-'Current Income Tax Expense'!F200*0.245866,0)</f>
        <v>-115104</v>
      </c>
      <c r="G188" s="283">
        <f>ROUND(-'Current Income Tax Expense'!G200*0.245866,0)</f>
        <v>0</v>
      </c>
      <c r="H188" s="283">
        <f>ROUND(-'Current Income Tax Expense'!H200*0.245866,0)</f>
        <v>-115104</v>
      </c>
      <c r="I188" s="283">
        <f>-ROUND('Current Income Tax Expense'!I200*0.245866,0)</f>
        <v>0</v>
      </c>
      <c r="J188" s="283">
        <f t="shared" si="91"/>
        <v>-115104</v>
      </c>
      <c r="K188" s="258" t="str">
        <f>'Current Income Tax Expense'!K200</f>
        <v>OTHER</v>
      </c>
      <c r="L188" s="290">
        <f>SUMIF('Allocation Factors'!$B$3:$B$88,'Deferred Income Tax Expense'!K188,'Allocation Factors'!$P$3:$P$88)</f>
        <v>0</v>
      </c>
      <c r="M188" s="283">
        <f t="shared" si="92"/>
        <v>0</v>
      </c>
      <c r="N188" s="283">
        <f t="shared" si="93"/>
        <v>0</v>
      </c>
      <c r="O188" s="283">
        <f t="shared" si="94"/>
        <v>0</v>
      </c>
    </row>
    <row r="189" spans="1:15">
      <c r="A189" s="80" t="str">
        <f>'Current Income Tax Expense'!A201</f>
        <v>Reg Liability - OR Energy Conservation Charge</v>
      </c>
      <c r="B189" s="258">
        <f>'Current Income Tax Expense'!B201</f>
        <v>287299</v>
      </c>
      <c r="C189" s="289">
        <f>'Current Income Tax Expense'!C201</f>
        <v>705.26499999999999</v>
      </c>
      <c r="D189" s="258" t="str">
        <f>'Current Income Tax Expense'!D201</f>
        <v>- - - - -</v>
      </c>
      <c r="E189" s="258" t="str">
        <f>'Current Income Tax Expense'!E201</f>
        <v>U</v>
      </c>
      <c r="F189" s="283">
        <f>ROUND(-'Current Income Tax Expense'!F201*0.245866,0)</f>
        <v>-483639</v>
      </c>
      <c r="G189" s="283">
        <f>ROUND(-'Current Income Tax Expense'!G201*0.245866,0)</f>
        <v>0</v>
      </c>
      <c r="H189" s="283">
        <f>ROUND(-'Current Income Tax Expense'!H201*0.245866,0)</f>
        <v>-483639</v>
      </c>
      <c r="I189" s="283">
        <f>-ROUND('Current Income Tax Expense'!I201*0.245866,0)</f>
        <v>0</v>
      </c>
      <c r="J189" s="283">
        <f t="shared" si="91"/>
        <v>-483639</v>
      </c>
      <c r="K189" s="258" t="str">
        <f>'Current Income Tax Expense'!K201</f>
        <v>OTHER</v>
      </c>
      <c r="L189" s="290">
        <f>SUMIF('Allocation Factors'!$B$3:$B$88,'Deferred Income Tax Expense'!K189,'Allocation Factors'!$P$3:$P$88)</f>
        <v>0</v>
      </c>
      <c r="M189" s="283">
        <f t="shared" si="92"/>
        <v>0</v>
      </c>
      <c r="N189" s="283">
        <f t="shared" si="93"/>
        <v>0</v>
      </c>
      <c r="O189" s="283">
        <f t="shared" si="94"/>
        <v>0</v>
      </c>
    </row>
    <row r="190" spans="1:15">
      <c r="A190" s="80" t="str">
        <f>'Current Income Tax Expense'!A202</f>
        <v>Reg Liability - Sale of REC - WY</v>
      </c>
      <c r="B190" s="258">
        <f>'Current Income Tax Expense'!B202</f>
        <v>287272</v>
      </c>
      <c r="C190" s="289">
        <f>'Current Income Tax Expense'!C202</f>
        <v>705.33699999999999</v>
      </c>
      <c r="D190" s="258" t="str">
        <f>'Current Income Tax Expense'!D202</f>
        <v>- - - - -</v>
      </c>
      <c r="E190" s="258" t="str">
        <f>'Current Income Tax Expense'!E202</f>
        <v>U</v>
      </c>
      <c r="F190" s="283">
        <f>ROUND(-'Current Income Tax Expense'!F202*0.245866,0)</f>
        <v>-31127</v>
      </c>
      <c r="G190" s="283">
        <f>ROUND(-'Current Income Tax Expense'!G202*0.245866,0)</f>
        <v>0</v>
      </c>
      <c r="H190" s="283">
        <f>ROUND(-'Current Income Tax Expense'!H202*0.245866,0)</f>
        <v>-31127</v>
      </c>
      <c r="I190" s="283">
        <f>-ROUND('Current Income Tax Expense'!I202*0.245866,0)</f>
        <v>0</v>
      </c>
      <c r="J190" s="283">
        <f t="shared" si="91"/>
        <v>-31127</v>
      </c>
      <c r="K190" s="258" t="str">
        <f>'Current Income Tax Expense'!K202</f>
        <v>OTHER</v>
      </c>
      <c r="L190" s="290">
        <f>SUMIF('Allocation Factors'!$B$3:$B$88,'Deferred Income Tax Expense'!K190,'Allocation Factors'!$P$3:$P$88)</f>
        <v>0</v>
      </c>
      <c r="M190" s="283">
        <f t="shared" si="92"/>
        <v>0</v>
      </c>
      <c r="N190" s="283">
        <f t="shared" si="93"/>
        <v>0</v>
      </c>
      <c r="O190" s="283">
        <f t="shared" si="94"/>
        <v>0</v>
      </c>
    </row>
    <row r="191" spans="1:15">
      <c r="A191" s="80" t="str">
        <f>'Current Income Tax Expense'!A203</f>
        <v>Reg Liability - Property Insurance Reserve - UT</v>
      </c>
      <c r="B191" s="258">
        <f>'Current Income Tax Expense'!B203</f>
        <v>287258</v>
      </c>
      <c r="C191" s="289">
        <f>'Current Income Tax Expense'!C203</f>
        <v>705.45399999999995</v>
      </c>
      <c r="D191" s="258" t="str">
        <f>'Current Income Tax Expense'!D203</f>
        <v>- - - - -</v>
      </c>
      <c r="E191" s="258" t="str">
        <f>'Current Income Tax Expense'!E203</f>
        <v>U</v>
      </c>
      <c r="F191" s="283">
        <f>ROUND(-'Current Income Tax Expense'!F203*0.245866,0)</f>
        <v>522897</v>
      </c>
      <c r="G191" s="283">
        <f>ROUND(-'Current Income Tax Expense'!G203*0.245866,0)</f>
        <v>0</v>
      </c>
      <c r="H191" s="283">
        <f>ROUND(-'Current Income Tax Expense'!H203*0.245866,0)</f>
        <v>522897</v>
      </c>
      <c r="I191" s="283">
        <f>-ROUND('Current Income Tax Expense'!I203*0.245866,0)</f>
        <v>0</v>
      </c>
      <c r="J191" s="283">
        <f t="shared" si="91"/>
        <v>522897</v>
      </c>
      <c r="K191" s="258" t="str">
        <f>'Current Income Tax Expense'!K203</f>
        <v>UT</v>
      </c>
      <c r="L191" s="290">
        <f>SUMIF('Allocation Factors'!$B$3:$B$88,'Deferred Income Tax Expense'!K191,'Allocation Factors'!$P$3:$P$88)</f>
        <v>0</v>
      </c>
      <c r="M191" s="283">
        <f t="shared" si="92"/>
        <v>0</v>
      </c>
      <c r="N191" s="283">
        <f t="shared" si="93"/>
        <v>0</v>
      </c>
      <c r="O191" s="283">
        <f t="shared" si="94"/>
        <v>0</v>
      </c>
    </row>
    <row r="192" spans="1:15">
      <c r="A192" s="80" t="str">
        <f>'Current Income Tax Expense'!A204</f>
        <v>Reg Liability Reclass - Other</v>
      </c>
      <c r="B192" s="258">
        <f>'Current Income Tax Expense'!B204</f>
        <v>287237</v>
      </c>
      <c r="C192" s="289">
        <f>'Current Income Tax Expense'!C204</f>
        <v>705.755</v>
      </c>
      <c r="D192" s="258" t="str">
        <f>'Current Income Tax Expense'!D204</f>
        <v>- - - - -</v>
      </c>
      <c r="E192" s="258" t="str">
        <f>'Current Income Tax Expense'!E204</f>
        <v>U</v>
      </c>
      <c r="F192" s="283">
        <f>ROUND(-'Current Income Tax Expense'!F204*0.245866,0)</f>
        <v>123877</v>
      </c>
      <c r="G192" s="283">
        <f>ROUND(-'Current Income Tax Expense'!G204*0.245866,0)</f>
        <v>0</v>
      </c>
      <c r="H192" s="283">
        <f>ROUND(-'Current Income Tax Expense'!H204*0.245866,0)</f>
        <v>123877</v>
      </c>
      <c r="I192" s="283">
        <f>-ROUND('Current Income Tax Expense'!I204*0.245866,0)</f>
        <v>0</v>
      </c>
      <c r="J192" s="283">
        <f t="shared" si="91"/>
        <v>123877</v>
      </c>
      <c r="K192" s="258" t="str">
        <f>'Current Income Tax Expense'!K204</f>
        <v>OTHER</v>
      </c>
      <c r="L192" s="290">
        <f>SUMIF('Allocation Factors'!$B$3:$B$88,'Deferred Income Tax Expense'!K192,'Allocation Factors'!$P$3:$P$88)</f>
        <v>0</v>
      </c>
      <c r="M192" s="283">
        <f t="shared" si="92"/>
        <v>0</v>
      </c>
      <c r="N192" s="283">
        <f t="shared" si="93"/>
        <v>0</v>
      </c>
      <c r="O192" s="283">
        <f t="shared" si="94"/>
        <v>0</v>
      </c>
    </row>
    <row r="193" spans="1:15">
      <c r="A193" s="80" t="str">
        <f>'Current Income Tax Expense'!A205</f>
        <v>Deferred Compensation Plan Benefits - PPL</v>
      </c>
      <c r="B193" s="258">
        <f>'Current Income Tax Expense'!B205</f>
        <v>287324</v>
      </c>
      <c r="C193" s="289">
        <f>'Current Income Tax Expense'!C205</f>
        <v>720.2</v>
      </c>
      <c r="D193" s="258" t="str">
        <f>'Current Income Tax Expense'!D205</f>
        <v>- - - - -</v>
      </c>
      <c r="E193" s="258" t="str">
        <f>'Current Income Tax Expense'!E205</f>
        <v>U</v>
      </c>
      <c r="F193" s="283">
        <f>ROUND(-'Current Income Tax Expense'!F205*0.245866,0)</f>
        <v>479887</v>
      </c>
      <c r="G193" s="283">
        <f>ROUND(-'Current Income Tax Expense'!G205*0.245866,0)</f>
        <v>0</v>
      </c>
      <c r="H193" s="283">
        <f>ROUND(-'Current Income Tax Expense'!H205*0.245866,0)</f>
        <v>479887</v>
      </c>
      <c r="I193" s="283">
        <f>-ROUND('Current Income Tax Expense'!I205*0.245866,0)</f>
        <v>0</v>
      </c>
      <c r="J193" s="283">
        <f t="shared" si="91"/>
        <v>479887</v>
      </c>
      <c r="K193" s="258" t="str">
        <f>'Current Income Tax Expense'!K205</f>
        <v>SO</v>
      </c>
      <c r="L193" s="290">
        <f>SUMIF('Allocation Factors'!$B$3:$B$88,'Deferred Income Tax Expense'!K193,'Allocation Factors'!$P$3:$P$88)</f>
        <v>7.0845810240555085E-2</v>
      </c>
      <c r="M193" s="283">
        <f t="shared" si="92"/>
        <v>33998</v>
      </c>
      <c r="N193" s="283">
        <f t="shared" si="93"/>
        <v>0</v>
      </c>
      <c r="O193" s="283">
        <f t="shared" si="94"/>
        <v>33998</v>
      </c>
    </row>
    <row r="194" spans="1:15">
      <c r="A194" s="80" t="str">
        <f>'Current Income Tax Expense'!A206</f>
        <v>Accrued Severance</v>
      </c>
      <c r="B194" s="258">
        <f>'Current Income Tax Expense'!B206</f>
        <v>287326</v>
      </c>
      <c r="C194" s="289">
        <f>'Current Income Tax Expense'!C206</f>
        <v>720.5</v>
      </c>
      <c r="D194" s="258" t="str">
        <f>'Current Income Tax Expense'!D206</f>
        <v>- - - - -</v>
      </c>
      <c r="E194" s="258" t="str">
        <f>'Current Income Tax Expense'!E206</f>
        <v>U</v>
      </c>
      <c r="F194" s="283">
        <f>ROUND(-'Current Income Tax Expense'!F206*0.245866,0)</f>
        <v>104052</v>
      </c>
      <c r="G194" s="283">
        <f>ROUND(-'Current Income Tax Expense'!G206*0.245866,0)</f>
        <v>0</v>
      </c>
      <c r="H194" s="283">
        <f>ROUND(-'Current Income Tax Expense'!H206*0.245866,0)</f>
        <v>104052</v>
      </c>
      <c r="I194" s="283">
        <f>-ROUND('Current Income Tax Expense'!I206*0.245866,0)</f>
        <v>0</v>
      </c>
      <c r="J194" s="283">
        <f t="shared" si="91"/>
        <v>104052</v>
      </c>
      <c r="K194" s="258" t="str">
        <f>'Current Income Tax Expense'!K206</f>
        <v>SO</v>
      </c>
      <c r="L194" s="290">
        <f>SUMIF('Allocation Factors'!$B$3:$B$88,'Deferred Income Tax Expense'!K194,'Allocation Factors'!$P$3:$P$88)</f>
        <v>7.0845810240555085E-2</v>
      </c>
      <c r="M194" s="283">
        <f t="shared" si="92"/>
        <v>7372</v>
      </c>
      <c r="N194" s="283">
        <f t="shared" si="93"/>
        <v>0</v>
      </c>
      <c r="O194" s="283">
        <f t="shared" si="94"/>
        <v>7372</v>
      </c>
    </row>
    <row r="195" spans="1:15">
      <c r="A195" s="80" t="str">
        <f>+'Current Income Tax Expense'!A207</f>
        <v>PP&amp;E Adjustment - CAGE</v>
      </c>
      <c r="B195" s="258" t="str">
        <f>'Current Income Tax Expense'!B207</f>
        <v>- - - - -</v>
      </c>
      <c r="C195" s="289" t="str">
        <f>'Current Income Tax Expense'!C207</f>
        <v>- - - - -</v>
      </c>
      <c r="D195" s="258" t="s">
        <v>467</v>
      </c>
      <c r="E195" s="258" t="str">
        <f>'Current Income Tax Expense'!E207</f>
        <v>U</v>
      </c>
      <c r="F195" s="283">
        <f>ROUND(-'Current Income Tax Expense'!F207*0.245866,0)</f>
        <v>-114908</v>
      </c>
      <c r="G195" s="283">
        <f>ROUND(-'Current Income Tax Expense'!G207*0.245866,0)</f>
        <v>0</v>
      </c>
      <c r="H195" s="283">
        <f>ROUND(-'Current Income Tax Expense'!H207*0.245866,0)</f>
        <v>-114908</v>
      </c>
      <c r="I195" s="283">
        <f>-ROUND('Current Income Tax Expense'!I207*0.245866,0)</f>
        <v>-67824</v>
      </c>
      <c r="J195" s="283">
        <f t="shared" ref="J195" si="95">SUM(H195:I195)</f>
        <v>-182732</v>
      </c>
      <c r="K195" s="258" t="str">
        <f>'Current Income Tax Expense'!K207</f>
        <v>CAGE</v>
      </c>
      <c r="L195" s="290">
        <f>SUMIF('Allocation Factors'!$B$3:$B$88,'Deferred Income Tax Expense'!K195,'Allocation Factors'!$P$3:$P$88)</f>
        <v>0</v>
      </c>
      <c r="M195" s="283">
        <f t="shared" ref="M195" si="96">ROUND(H195*L195,0)</f>
        <v>0</v>
      </c>
      <c r="N195" s="283">
        <f t="shared" ref="N195" si="97">ROUND(SUM(I195:I195)*L195,0)</f>
        <v>0</v>
      </c>
      <c r="O195" s="283">
        <f t="shared" ref="O195" si="98">SUM(M195:N195)</f>
        <v>0</v>
      </c>
    </row>
    <row r="196" spans="1:15">
      <c r="A196" s="80" t="str">
        <f>+'Current Income Tax Expense'!A208</f>
        <v>PP&amp;E Adjustment - CAGW</v>
      </c>
      <c r="B196" s="258" t="str">
        <f>'Current Income Tax Expense'!B208</f>
        <v>- - - - -</v>
      </c>
      <c r="C196" s="289" t="str">
        <f>'Current Income Tax Expense'!C208</f>
        <v>- - - - -</v>
      </c>
      <c r="D196" s="258" t="s">
        <v>467</v>
      </c>
      <c r="E196" s="258" t="str">
        <f>'Current Income Tax Expense'!E208</f>
        <v>U</v>
      </c>
      <c r="F196" s="283">
        <f>ROUND(-'Current Income Tax Expense'!F208*0.245866,0)</f>
        <v>81753</v>
      </c>
      <c r="G196" s="283">
        <f>ROUND(-'Current Income Tax Expense'!G208*0.245866,0)</f>
        <v>0</v>
      </c>
      <c r="H196" s="283">
        <f>ROUND(-'Current Income Tax Expense'!H208*0.245866,0)</f>
        <v>81753</v>
      </c>
      <c r="I196" s="283">
        <f>-ROUND('Current Income Tax Expense'!I208*0.245866,0)</f>
        <v>17247</v>
      </c>
      <c r="J196" s="283">
        <f t="shared" ref="J196:J199" si="99">SUM(H196:I196)</f>
        <v>99000</v>
      </c>
      <c r="K196" s="258" t="str">
        <f>'Current Income Tax Expense'!K208</f>
        <v>CAGW</v>
      </c>
      <c r="L196" s="290">
        <f>SUMIF('Allocation Factors'!$B$3:$B$88,'Deferred Income Tax Expense'!K196,'Allocation Factors'!$P$3:$P$88)</f>
        <v>0.22162982918040364</v>
      </c>
      <c r="M196" s="283">
        <f t="shared" ref="M196" si="100">ROUND(H196*L196,0)</f>
        <v>18119</v>
      </c>
      <c r="N196" s="283">
        <f t="shared" ref="N196" si="101">ROUND(SUM(I196:I196)*L196,0)</f>
        <v>3822</v>
      </c>
      <c r="O196" s="283">
        <f t="shared" ref="O196" si="102">SUM(M196:N196)</f>
        <v>21941</v>
      </c>
    </row>
    <row r="197" spans="1:15">
      <c r="A197" s="80" t="str">
        <f>+'Current Income Tax Expense'!A209</f>
        <v>PP&amp;E Adjustment - JBG</v>
      </c>
      <c r="B197" s="258" t="str">
        <f>'Current Income Tax Expense'!B209</f>
        <v>- - - - -</v>
      </c>
      <c r="C197" s="289" t="str">
        <f>'Current Income Tax Expense'!C209</f>
        <v>- - - - -</v>
      </c>
      <c r="D197" s="258" t="s">
        <v>467</v>
      </c>
      <c r="E197" s="258" t="str">
        <f>'Current Income Tax Expense'!E209</f>
        <v>U</v>
      </c>
      <c r="F197" s="283">
        <f>ROUND(-'Current Income Tax Expense'!F209*0.245866,0)</f>
        <v>489416</v>
      </c>
      <c r="G197" s="283">
        <f>ROUND(-'Current Income Tax Expense'!G209*0.245866,0)</f>
        <v>0</v>
      </c>
      <c r="H197" s="283">
        <f>ROUND(-'Current Income Tax Expense'!H209*0.245866,0)</f>
        <v>489416</v>
      </c>
      <c r="I197" s="283">
        <f>-ROUND('Current Income Tax Expense'!I209*0.245866,0)</f>
        <v>214639</v>
      </c>
      <c r="J197" s="283">
        <f t="shared" si="99"/>
        <v>704055</v>
      </c>
      <c r="K197" s="258" t="str">
        <f>'Current Income Tax Expense'!K209</f>
        <v>JBG</v>
      </c>
      <c r="L197" s="290">
        <f>SUMIF('Allocation Factors'!$B$3:$B$88,'Deferred Income Tax Expense'!K197,'Allocation Factors'!$P$3:$P$88)</f>
        <v>0.22162982918040364</v>
      </c>
      <c r="M197" s="283">
        <f t="shared" ref="M197:M199" si="103">ROUND(H197*L197,0)</f>
        <v>108469</v>
      </c>
      <c r="N197" s="283">
        <f t="shared" ref="N197:N199" si="104">ROUND(SUM(I197:I197)*L197,0)</f>
        <v>47570</v>
      </c>
      <c r="O197" s="283">
        <f t="shared" ref="O197:O199" si="105">SUM(M197:N197)</f>
        <v>156039</v>
      </c>
    </row>
    <row r="198" spans="1:15">
      <c r="A198" s="80" t="str">
        <f>+'Current Income Tax Expense'!A210</f>
        <v>PP&amp;E Adjustment - SG</v>
      </c>
      <c r="B198" s="258" t="str">
        <f>'Current Income Tax Expense'!B210</f>
        <v>- - - - -</v>
      </c>
      <c r="C198" s="289" t="str">
        <f>'Current Income Tax Expense'!C210</f>
        <v>- - - - -</v>
      </c>
      <c r="D198" s="258" t="s">
        <v>467</v>
      </c>
      <c r="E198" s="258" t="str">
        <f>'Current Income Tax Expense'!E210</f>
        <v>U</v>
      </c>
      <c r="F198" s="283">
        <f>ROUND(-'Current Income Tax Expense'!F210*0.245866,0)</f>
        <v>-2616521</v>
      </c>
      <c r="G198" s="283">
        <f>ROUND(-'Current Income Tax Expense'!G210*0.245866,0)</f>
        <v>0</v>
      </c>
      <c r="H198" s="283">
        <f>ROUND(-'Current Income Tax Expense'!H210*0.245866,0)</f>
        <v>-2616521</v>
      </c>
      <c r="I198" s="283">
        <f>-ROUND('Current Income Tax Expense'!I210*0.245866,0)</f>
        <v>2211586</v>
      </c>
      <c r="J198" s="283">
        <f t="shared" si="99"/>
        <v>-404935</v>
      </c>
      <c r="K198" s="258" t="str">
        <f>'Current Income Tax Expense'!K210</f>
        <v>SG</v>
      </c>
      <c r="L198" s="290">
        <f>SUMIF('Allocation Factors'!$B$3:$B$88,'Deferred Income Tax Expense'!K198,'Allocation Factors'!$P$3:$P$88)</f>
        <v>7.9787774498314715E-2</v>
      </c>
      <c r="M198" s="283">
        <f t="shared" si="103"/>
        <v>-208766</v>
      </c>
      <c r="N198" s="283">
        <f t="shared" si="104"/>
        <v>176458</v>
      </c>
      <c r="O198" s="283">
        <f t="shared" si="105"/>
        <v>-32308</v>
      </c>
    </row>
    <row r="199" spans="1:15">
      <c r="A199" s="80" t="str">
        <f>+'Current Income Tax Expense'!A211</f>
        <v>PP&amp;E Adjustment - SO</v>
      </c>
      <c r="B199" s="258" t="str">
        <f>'Current Income Tax Expense'!B211</f>
        <v>- - - - -</v>
      </c>
      <c r="C199" s="289" t="str">
        <f>'Current Income Tax Expense'!C211</f>
        <v>- - - - -</v>
      </c>
      <c r="D199" s="258" t="s">
        <v>467</v>
      </c>
      <c r="E199" s="258" t="str">
        <f>'Current Income Tax Expense'!E211</f>
        <v>U</v>
      </c>
      <c r="F199" s="283">
        <f>ROUND(-'Current Income Tax Expense'!F211*0.245866,0)</f>
        <v>-10522403</v>
      </c>
      <c r="G199" s="283">
        <f>ROUND(-'Current Income Tax Expense'!G211*0.245866,0)</f>
        <v>0</v>
      </c>
      <c r="H199" s="283">
        <f>ROUND(-'Current Income Tax Expense'!H211*0.245866,0)</f>
        <v>-10522403</v>
      </c>
      <c r="I199" s="283">
        <f>-ROUND('Current Income Tax Expense'!I211*0.245866,0)</f>
        <v>9987977</v>
      </c>
      <c r="J199" s="283">
        <f t="shared" si="99"/>
        <v>-534426</v>
      </c>
      <c r="K199" s="258" t="str">
        <f>'Current Income Tax Expense'!K211</f>
        <v>SO</v>
      </c>
      <c r="L199" s="290">
        <f>SUMIF('Allocation Factors'!$B$3:$B$88,'Deferred Income Tax Expense'!K199,'Allocation Factors'!$P$3:$P$88)</f>
        <v>7.0845810240555085E-2</v>
      </c>
      <c r="M199" s="283">
        <f t="shared" si="103"/>
        <v>-745468</v>
      </c>
      <c r="N199" s="283">
        <f t="shared" si="104"/>
        <v>707606</v>
      </c>
      <c r="O199" s="283">
        <f t="shared" si="105"/>
        <v>-37862</v>
      </c>
    </row>
    <row r="200" spans="1:15">
      <c r="A200" s="80" t="str">
        <f>+'Current Income Tax Expense'!A212</f>
        <v>Colstrip #3 Removal</v>
      </c>
      <c r="B200" s="258" t="str">
        <f>'Current Income Tax Expense'!B212</f>
        <v>- - - - -</v>
      </c>
      <c r="C200" s="289" t="str">
        <f>'Current Income Tax Expense'!C212</f>
        <v>- - - - -</v>
      </c>
      <c r="D200" s="258" t="s">
        <v>467</v>
      </c>
      <c r="E200" s="258" t="str">
        <f>'Current Income Tax Expense'!E212</f>
        <v>U</v>
      </c>
      <c r="F200" s="402">
        <v>2588141</v>
      </c>
      <c r="G200" s="283">
        <f>ROUND(-'Current Income Tax Expense'!G212*0.245866,0)</f>
        <v>0</v>
      </c>
      <c r="H200" s="283">
        <v>2588141</v>
      </c>
      <c r="I200" s="283">
        <f>-ROUND('Current Income Tax Expense'!I212*0.245866,0)</f>
        <v>0</v>
      </c>
      <c r="J200" s="283">
        <f t="shared" ref="J200" si="106">SUM(H200:I200)</f>
        <v>2588141</v>
      </c>
      <c r="K200" s="258" t="str">
        <f>'Current Income Tax Expense'!K212</f>
        <v>CAGW</v>
      </c>
      <c r="L200" s="290">
        <f>SUMIF('Allocation Factors'!$B$3:$B$88,'Deferred Income Tax Expense'!K200,'Allocation Factors'!$P$3:$P$88)</f>
        <v>0.22162982918040364</v>
      </c>
      <c r="M200" s="283">
        <f t="shared" ref="M200" si="107">ROUND(H200*L200,0)</f>
        <v>573609</v>
      </c>
      <c r="N200" s="283">
        <f t="shared" ref="N200" si="108">ROUND(SUM(I200:I200)*L200,0)</f>
        <v>0</v>
      </c>
      <c r="O200" s="283">
        <f t="shared" ref="O200" si="109">SUM(M200:N200)</f>
        <v>573609</v>
      </c>
    </row>
    <row r="201" spans="1:15" s="175" customFormat="1">
      <c r="A201" s="170" t="s">
        <v>406</v>
      </c>
      <c r="B201" s="171"/>
      <c r="C201" s="293"/>
      <c r="D201" s="200"/>
      <c r="E201" s="150"/>
      <c r="F201" s="174">
        <f>SUBTOTAL(9,F105:F200)</f>
        <v>440357212</v>
      </c>
      <c r="G201" s="174">
        <f>SUBTOTAL(9,G105:G200)</f>
        <v>0</v>
      </c>
      <c r="H201" s="174">
        <f>SUBTOTAL(9,H105:H200)</f>
        <v>440357212</v>
      </c>
      <c r="I201" s="174">
        <f>SUBTOTAL(9,I105:I200)</f>
        <v>83171290</v>
      </c>
      <c r="J201" s="174">
        <f>SUBTOTAL(9,J105:J200)</f>
        <v>523528502</v>
      </c>
      <c r="K201" s="171"/>
      <c r="L201" s="150"/>
      <c r="M201" s="174">
        <f>SUBTOTAL(9,M105:M200)</f>
        <v>27962732</v>
      </c>
      <c r="N201" s="174">
        <f>SUBTOTAL(9,N105:N200)</f>
        <v>5340788</v>
      </c>
      <c r="O201" s="174">
        <f>SUBTOTAL(9,O105:O200)</f>
        <v>33303520</v>
      </c>
    </row>
    <row r="202" spans="1:15" s="175" customFormat="1">
      <c r="A202" s="170" t="s">
        <v>255</v>
      </c>
      <c r="B202" s="171"/>
      <c r="C202" s="293"/>
      <c r="D202" s="200"/>
      <c r="E202" s="150"/>
      <c r="F202" s="174">
        <f>SUBTOTAL(9,F3:F201)</f>
        <v>137440548</v>
      </c>
      <c r="G202" s="174">
        <f>SUBTOTAL(9,G3:G201)</f>
        <v>0</v>
      </c>
      <c r="H202" s="174">
        <f>SUBTOTAL(9,H3:H201)</f>
        <v>137564212</v>
      </c>
      <c r="I202" s="174">
        <f>SUBTOTAL(9,I3:I201)</f>
        <v>46053366</v>
      </c>
      <c r="J202" s="174">
        <f>SUBTOTAL(9,J3:J201)</f>
        <v>183617578</v>
      </c>
      <c r="K202" s="171"/>
      <c r="L202" s="150"/>
      <c r="M202" s="174">
        <f>SUBTOTAL(9,M3:M201)</f>
        <v>2926552</v>
      </c>
      <c r="N202" s="174">
        <f>SUBTOTAL(9,N3:N201)</f>
        <v>2246074</v>
      </c>
      <c r="O202" s="174">
        <f>SUBTOTAL(9,O3:O201)</f>
        <v>5172626</v>
      </c>
    </row>
    <row r="203" spans="1:15">
      <c r="A203" s="278" t="s">
        <v>48</v>
      </c>
      <c r="B203" s="279" t="s">
        <v>8</v>
      </c>
      <c r="C203" s="287">
        <v>100.105</v>
      </c>
      <c r="D203" s="279" t="s">
        <v>8</v>
      </c>
      <c r="E203" s="279" t="s">
        <v>9</v>
      </c>
      <c r="F203" s="402">
        <v>-2472986.979211146</v>
      </c>
      <c r="G203" s="283">
        <v>0</v>
      </c>
      <c r="H203" s="402">
        <f>+G203+F203</f>
        <v>-2472986.979211146</v>
      </c>
      <c r="I203" s="282">
        <v>0</v>
      </c>
      <c r="J203" s="283">
        <f>SUM(H203:I203)</f>
        <v>-2472986.979211146</v>
      </c>
      <c r="K203" s="279" t="s">
        <v>14</v>
      </c>
      <c r="L203" s="290">
        <f>SUMIF('Allocation Factors'!$B$3:$B$88,'Deferred Income Tax Expense'!K203,'Allocation Factors'!$P$3:$P$88)</f>
        <v>0</v>
      </c>
      <c r="M203" s="283">
        <f>ROUND(H203*L203,0)</f>
        <v>0</v>
      </c>
      <c r="N203" s="282">
        <f t="shared" ref="N203:N215" si="110">ROUND(I203*L203,0)</f>
        <v>0</v>
      </c>
      <c r="O203" s="282">
        <f t="shared" ref="O203:O215" si="111">SUM(M203:N203)</f>
        <v>0</v>
      </c>
    </row>
    <row r="204" spans="1:15">
      <c r="A204" s="80" t="s">
        <v>458</v>
      </c>
      <c r="B204" s="258" t="s">
        <v>8</v>
      </c>
      <c r="C204" s="289">
        <v>415.64499999999998</v>
      </c>
      <c r="D204" s="258" t="s">
        <v>8</v>
      </c>
      <c r="E204" s="258" t="s">
        <v>9</v>
      </c>
      <c r="F204" s="402">
        <v>-286833.42225</v>
      </c>
      <c r="G204" s="283">
        <v>0</v>
      </c>
      <c r="H204" s="283">
        <f>+G204+F204</f>
        <v>-286833.42225</v>
      </c>
      <c r="I204" s="283">
        <v>0</v>
      </c>
      <c r="J204" s="283">
        <f>SUM(H204:I204)</f>
        <v>-286833.42225</v>
      </c>
      <c r="K204" s="258" t="s">
        <v>14</v>
      </c>
      <c r="L204" s="290">
        <f>SUMIF('Allocation Factors'!$B$3:$B$88,'Deferred Income Tax Expense'!K204,'Allocation Factors'!$P$3:$P$88)</f>
        <v>0</v>
      </c>
      <c r="M204" s="283">
        <f>ROUND(H204*L204,0)</f>
        <v>0</v>
      </c>
      <c r="N204" s="283">
        <f>ROUND(I204*L204,0)</f>
        <v>0</v>
      </c>
      <c r="O204" s="283">
        <f>SUM(M204:N204)</f>
        <v>0</v>
      </c>
    </row>
    <row r="205" spans="1:15">
      <c r="A205" s="329" t="s">
        <v>290</v>
      </c>
      <c r="B205" s="258" t="s">
        <v>8</v>
      </c>
      <c r="C205" s="331">
        <v>999998</v>
      </c>
      <c r="D205" s="258" t="s">
        <v>8</v>
      </c>
      <c r="E205" s="258" t="s">
        <v>9</v>
      </c>
      <c r="F205" s="402">
        <v>15481.108608851118</v>
      </c>
      <c r="G205" s="283">
        <v>0</v>
      </c>
      <c r="H205" s="283">
        <f>+G205+F205</f>
        <v>15481.108608851118</v>
      </c>
      <c r="I205" s="283">
        <v>0</v>
      </c>
      <c r="J205" s="283">
        <f>SUM(H205:I205)</f>
        <v>15481.108608851118</v>
      </c>
      <c r="K205" s="258" t="s">
        <v>18</v>
      </c>
      <c r="L205" s="290">
        <f>SUMIF('Allocation Factors'!$B$3:$B$88,'Deferred Income Tax Expense'!K205,'Allocation Factors'!$P$3:$P$88)</f>
        <v>7.9787774498314715E-2</v>
      </c>
      <c r="M205" s="283">
        <f>ROUND(H205*L205,0)</f>
        <v>1235</v>
      </c>
      <c r="N205" s="283">
        <f>ROUND(I205*L205,0)</f>
        <v>0</v>
      </c>
      <c r="O205" s="283">
        <f>SUM(M205:N205)</f>
        <v>1235</v>
      </c>
    </row>
    <row r="206" spans="1:15" s="175" customFormat="1">
      <c r="A206" s="170" t="s">
        <v>410</v>
      </c>
      <c r="B206" s="171"/>
      <c r="C206" s="293"/>
      <c r="D206" s="200"/>
      <c r="E206" s="150"/>
      <c r="F206" s="174">
        <f>SUBTOTAL(9,F203:F205)</f>
        <v>-2744339.2928522946</v>
      </c>
      <c r="G206" s="174">
        <f>SUBTOTAL(9,G203:G205)</f>
        <v>0</v>
      </c>
      <c r="H206" s="174">
        <f>SUBTOTAL(9,H203:H205)</f>
        <v>-2744339.2928522946</v>
      </c>
      <c r="I206" s="174">
        <f>SUBTOTAL(9,I203:I205)</f>
        <v>0</v>
      </c>
      <c r="J206" s="174">
        <f>SUBTOTAL(9,J203:J205)</f>
        <v>-2744339.2928522946</v>
      </c>
      <c r="K206" s="171"/>
      <c r="L206" s="150"/>
      <c r="M206" s="174">
        <f>SUBTOTAL(9,M203:M205)</f>
        <v>1235</v>
      </c>
      <c r="N206" s="174">
        <f>SUBTOTAL(9,N203:N205)</f>
        <v>0</v>
      </c>
      <c r="O206" s="174">
        <f>SUBTOTAL(9,O203:O205)</f>
        <v>1235</v>
      </c>
    </row>
    <row r="207" spans="1:15">
      <c r="A207" s="80" t="s">
        <v>412</v>
      </c>
      <c r="B207" s="258" t="s">
        <v>8</v>
      </c>
      <c r="C207" s="433">
        <v>105.1151</v>
      </c>
      <c r="D207" s="258" t="s">
        <v>8</v>
      </c>
      <c r="E207" s="258" t="s">
        <v>9</v>
      </c>
      <c r="F207" s="402">
        <v>-289063.24516308564</v>
      </c>
      <c r="G207" s="283">
        <v>0</v>
      </c>
      <c r="H207" s="283">
        <f>+G207+F207</f>
        <v>-289063.24516308564</v>
      </c>
      <c r="I207" s="283">
        <v>0</v>
      </c>
      <c r="J207" s="283">
        <f t="shared" ref="J207:J215" si="112">SUM(H207:I207)</f>
        <v>-289063.24516308564</v>
      </c>
      <c r="K207" s="258" t="s">
        <v>16</v>
      </c>
      <c r="L207" s="290">
        <f>SUMIF('Allocation Factors'!$B$3:$B$88,'Deferred Income Tax Expense'!K207,'Allocation Factors'!$P$3:$P$88)</f>
        <v>0</v>
      </c>
      <c r="M207" s="283">
        <f t="shared" ref="M207:M215" si="113">ROUND(H207*L207,0)</f>
        <v>0</v>
      </c>
      <c r="N207" s="283">
        <f t="shared" si="110"/>
        <v>0</v>
      </c>
      <c r="O207" s="283">
        <f t="shared" si="111"/>
        <v>0</v>
      </c>
    </row>
    <row r="208" spans="1:15">
      <c r="A208" s="80" t="s">
        <v>413</v>
      </c>
      <c r="B208" s="258" t="s">
        <v>8</v>
      </c>
      <c r="C208" s="433">
        <v>105.1152</v>
      </c>
      <c r="D208" s="258" t="s">
        <v>8</v>
      </c>
      <c r="E208" s="258" t="s">
        <v>9</v>
      </c>
      <c r="F208" s="402">
        <v>-175670.39524482921</v>
      </c>
      <c r="G208" s="283">
        <v>0</v>
      </c>
      <c r="H208" s="283">
        <f>+G208+F208</f>
        <v>-175670.39524482921</v>
      </c>
      <c r="I208" s="283">
        <v>0</v>
      </c>
      <c r="J208" s="283">
        <f t="shared" si="112"/>
        <v>-175670.39524482921</v>
      </c>
      <c r="K208" s="258" t="s">
        <v>46</v>
      </c>
      <c r="L208" s="290">
        <f>SUMIF('Allocation Factors'!$B$3:$B$88,'Deferred Income Tax Expense'!K208,'Allocation Factors'!$P$3:$P$88)</f>
        <v>0</v>
      </c>
      <c r="M208" s="283">
        <f t="shared" si="113"/>
        <v>0</v>
      </c>
      <c r="N208" s="283">
        <f t="shared" si="110"/>
        <v>0</v>
      </c>
      <c r="O208" s="283">
        <f t="shared" si="111"/>
        <v>0</v>
      </c>
    </row>
    <row r="209" spans="1:15">
      <c r="A209" s="80" t="s">
        <v>414</v>
      </c>
      <c r="B209" s="258" t="s">
        <v>8</v>
      </c>
      <c r="C209" s="433">
        <v>150.11529999999999</v>
      </c>
      <c r="D209" s="258" t="s">
        <v>8</v>
      </c>
      <c r="E209" s="258" t="s">
        <v>9</v>
      </c>
      <c r="F209" s="402">
        <v>-245786.73759573844</v>
      </c>
      <c r="G209" s="283">
        <v>0</v>
      </c>
      <c r="H209" s="283">
        <f t="shared" ref="H209:H215" si="114">+G209+F209</f>
        <v>-245786.73759573844</v>
      </c>
      <c r="I209" s="283">
        <v>0</v>
      </c>
      <c r="J209" s="283">
        <f t="shared" si="112"/>
        <v>-245786.73759573844</v>
      </c>
      <c r="K209" s="258" t="s">
        <v>23</v>
      </c>
      <c r="L209" s="290">
        <f>SUMIF('Allocation Factors'!$B$3:$B$88,'Deferred Income Tax Expense'!K209,'Allocation Factors'!$P$3:$P$88)</f>
        <v>0</v>
      </c>
      <c r="M209" s="283">
        <f t="shared" si="113"/>
        <v>0</v>
      </c>
      <c r="N209" s="283">
        <f t="shared" si="110"/>
        <v>0</v>
      </c>
      <c r="O209" s="283">
        <f t="shared" si="111"/>
        <v>0</v>
      </c>
    </row>
    <row r="210" spans="1:15">
      <c r="A210" s="80" t="s">
        <v>415</v>
      </c>
      <c r="B210" s="258" t="s">
        <v>8</v>
      </c>
      <c r="C210" s="433">
        <v>105.11539999999999</v>
      </c>
      <c r="D210" s="258" t="s">
        <v>8</v>
      </c>
      <c r="E210" s="258" t="s">
        <v>9</v>
      </c>
      <c r="F210" s="402">
        <v>-1417488.7376878827</v>
      </c>
      <c r="G210" s="283">
        <v>0</v>
      </c>
      <c r="H210" s="283">
        <f t="shared" si="114"/>
        <v>-1417488.7376878827</v>
      </c>
      <c r="I210" s="283">
        <v>0</v>
      </c>
      <c r="J210" s="283">
        <f t="shared" si="112"/>
        <v>-1417488.7376878827</v>
      </c>
      <c r="K210" s="258" t="s">
        <v>24</v>
      </c>
      <c r="L210" s="290">
        <f>SUMIF('Allocation Factors'!$B$3:$B$88,'Deferred Income Tax Expense'!K210,'Allocation Factors'!$P$3:$P$88)</f>
        <v>0</v>
      </c>
      <c r="M210" s="283">
        <f t="shared" si="113"/>
        <v>0</v>
      </c>
      <c r="N210" s="283">
        <f t="shared" si="110"/>
        <v>0</v>
      </c>
      <c r="O210" s="283">
        <f t="shared" si="111"/>
        <v>0</v>
      </c>
    </row>
    <row r="211" spans="1:15">
      <c r="A211" s="80" t="s">
        <v>416</v>
      </c>
      <c r="B211" s="258" t="s">
        <v>8</v>
      </c>
      <c r="C211" s="433">
        <v>105.1155</v>
      </c>
      <c r="D211" s="258" t="s">
        <v>8</v>
      </c>
      <c r="E211" s="258" t="s">
        <v>9</v>
      </c>
      <c r="F211" s="402">
        <v>-1767952.6226739096</v>
      </c>
      <c r="G211" s="283">
        <v>0</v>
      </c>
      <c r="H211" s="283">
        <f t="shared" si="114"/>
        <v>-1767952.6226739096</v>
      </c>
      <c r="I211" s="283">
        <v>0</v>
      </c>
      <c r="J211" s="283">
        <f t="shared" si="112"/>
        <v>-1767952.6226739096</v>
      </c>
      <c r="K211" s="258" t="s">
        <v>14</v>
      </c>
      <c r="L211" s="290">
        <f>SUMIF('Allocation Factors'!$B$3:$B$88,'Deferred Income Tax Expense'!K211,'Allocation Factors'!$P$3:$P$88)</f>
        <v>0</v>
      </c>
      <c r="M211" s="283">
        <f t="shared" si="113"/>
        <v>0</v>
      </c>
      <c r="N211" s="283">
        <f t="shared" si="110"/>
        <v>0</v>
      </c>
      <c r="O211" s="283">
        <f t="shared" si="111"/>
        <v>0</v>
      </c>
    </row>
    <row r="212" spans="1:15">
      <c r="A212" s="80" t="s">
        <v>417</v>
      </c>
      <c r="B212" s="258" t="s">
        <v>8</v>
      </c>
      <c r="C212" s="433">
        <v>105.1156</v>
      </c>
      <c r="D212" s="258" t="s">
        <v>8</v>
      </c>
      <c r="E212" s="258" t="s">
        <v>9</v>
      </c>
      <c r="F212" s="402">
        <v>2321379.7878627754</v>
      </c>
      <c r="G212" s="283">
        <v>0</v>
      </c>
      <c r="H212" s="283">
        <f t="shared" si="114"/>
        <v>2321379.7878627754</v>
      </c>
      <c r="I212" s="283">
        <v>0</v>
      </c>
      <c r="J212" s="283">
        <f t="shared" si="112"/>
        <v>2321379.7878627754</v>
      </c>
      <c r="K212" s="258" t="s">
        <v>22</v>
      </c>
      <c r="L212" s="290">
        <f>SUMIF('Allocation Factors'!$B$3:$B$88,'Deferred Income Tax Expense'!K212,'Allocation Factors'!$P$3:$P$88)</f>
        <v>0</v>
      </c>
      <c r="M212" s="283">
        <f t="shared" si="113"/>
        <v>0</v>
      </c>
      <c r="N212" s="283">
        <f t="shared" si="110"/>
        <v>0</v>
      </c>
      <c r="O212" s="283">
        <f t="shared" si="111"/>
        <v>0</v>
      </c>
    </row>
    <row r="213" spans="1:15">
      <c r="A213" s="80" t="s">
        <v>418</v>
      </c>
      <c r="B213" s="258" t="s">
        <v>8</v>
      </c>
      <c r="C213" s="433">
        <v>105.1157</v>
      </c>
      <c r="D213" s="258" t="s">
        <v>460</v>
      </c>
      <c r="E213" s="258" t="s">
        <v>9</v>
      </c>
      <c r="F213" s="402">
        <v>-3651852.6412101001</v>
      </c>
      <c r="G213" s="283">
        <v>0</v>
      </c>
      <c r="H213" s="283">
        <f t="shared" si="114"/>
        <v>-3651852.6412101001</v>
      </c>
      <c r="I213" s="283">
        <f>'41110'!E14</f>
        <v>652784</v>
      </c>
      <c r="J213" s="283">
        <f t="shared" si="112"/>
        <v>-2999068.6412101001</v>
      </c>
      <c r="K213" s="258" t="s">
        <v>21</v>
      </c>
      <c r="L213" s="290">
        <f>SUMIF('Allocation Factors'!$B$3:$B$88,'Deferred Income Tax Expense'!K213,'Allocation Factors'!$P$3:$P$88)</f>
        <v>1</v>
      </c>
      <c r="M213" s="283">
        <f t="shared" si="113"/>
        <v>-3651853</v>
      </c>
      <c r="N213" s="283">
        <f t="shared" si="110"/>
        <v>652784</v>
      </c>
      <c r="O213" s="283">
        <f t="shared" si="111"/>
        <v>-2999069</v>
      </c>
    </row>
    <row r="214" spans="1:15">
      <c r="A214" s="80" t="s">
        <v>419</v>
      </c>
      <c r="B214" s="258" t="s">
        <v>8</v>
      </c>
      <c r="C214" s="433">
        <v>105.11579999999999</v>
      </c>
      <c r="D214" s="258" t="s">
        <v>8</v>
      </c>
      <c r="E214" s="258" t="s">
        <v>9</v>
      </c>
      <c r="F214" s="402">
        <v>-744877.54681437125</v>
      </c>
      <c r="G214" s="283">
        <v>0</v>
      </c>
      <c r="H214" s="283">
        <f t="shared" si="114"/>
        <v>-744877.54681437125</v>
      </c>
      <c r="I214" s="283">
        <v>0</v>
      </c>
      <c r="J214" s="283">
        <f t="shared" si="112"/>
        <v>-744877.54681437125</v>
      </c>
      <c r="K214" s="258" t="s">
        <v>26</v>
      </c>
      <c r="L214" s="290">
        <f>SUMIF('Allocation Factors'!$B$3:$B$88,'Deferred Income Tax Expense'!K214,'Allocation Factors'!$P$3:$P$88)</f>
        <v>0</v>
      </c>
      <c r="M214" s="283">
        <f t="shared" si="113"/>
        <v>0</v>
      </c>
      <c r="N214" s="283">
        <f t="shared" si="110"/>
        <v>0</v>
      </c>
      <c r="O214" s="283">
        <f t="shared" si="111"/>
        <v>0</v>
      </c>
    </row>
    <row r="215" spans="1:15">
      <c r="A215" s="80" t="s">
        <v>420</v>
      </c>
      <c r="B215" s="258" t="s">
        <v>8</v>
      </c>
      <c r="C215" s="433">
        <v>105.1159</v>
      </c>
      <c r="D215" s="258" t="s">
        <v>8</v>
      </c>
      <c r="E215" s="258" t="s">
        <v>9</v>
      </c>
      <c r="F215" s="402">
        <v>-641324.4091471443</v>
      </c>
      <c r="G215" s="283">
        <v>0</v>
      </c>
      <c r="H215" s="283">
        <f t="shared" si="114"/>
        <v>-641324.4091471443</v>
      </c>
      <c r="I215" s="283">
        <v>0</v>
      </c>
      <c r="J215" s="283">
        <f t="shared" si="112"/>
        <v>-641324.4091471443</v>
      </c>
      <c r="K215" s="258" t="s">
        <v>47</v>
      </c>
      <c r="L215" s="290">
        <f>SUMIF('Allocation Factors'!$B$3:$B$88,'Deferred Income Tax Expense'!K215,'Allocation Factors'!$P$3:$P$88)</f>
        <v>0</v>
      </c>
      <c r="M215" s="283">
        <f t="shared" si="113"/>
        <v>0</v>
      </c>
      <c r="N215" s="283">
        <f t="shared" si="110"/>
        <v>0</v>
      </c>
      <c r="O215" s="283">
        <f t="shared" si="111"/>
        <v>0</v>
      </c>
    </row>
    <row r="216" spans="1:15" s="175" customFormat="1">
      <c r="A216" s="170" t="s">
        <v>411</v>
      </c>
      <c r="B216" s="171"/>
      <c r="C216" s="293"/>
      <c r="D216" s="200"/>
      <c r="E216" s="150"/>
      <c r="F216" s="174">
        <f>SUBTOTAL(9,F207:F215)</f>
        <v>-6612636.5476742862</v>
      </c>
      <c r="G216" s="174">
        <f>SUBTOTAL(9,G207:G215)</f>
        <v>0</v>
      </c>
      <c r="H216" s="174">
        <f>SUBTOTAL(9,H207:H215)</f>
        <v>-6612636.5476742862</v>
      </c>
      <c r="I216" s="174">
        <f>SUBTOTAL(9,I207:I215)</f>
        <v>652784</v>
      </c>
      <c r="J216" s="174">
        <f>SUBTOTAL(9,J207:J215)</f>
        <v>-5959852.5476742862</v>
      </c>
      <c r="K216" s="171"/>
      <c r="L216" s="150"/>
      <c r="M216" s="174">
        <f>SUBTOTAL(9,M207:M215)</f>
        <v>-3651853</v>
      </c>
      <c r="N216" s="174">
        <f>SUBTOTAL(9,N207:N215)</f>
        <v>652784</v>
      </c>
      <c r="O216" s="174">
        <f>SUBTOTAL(9,O207:O215)</f>
        <v>-2999069</v>
      </c>
    </row>
    <row r="217" spans="1:15">
      <c r="A217" s="80" t="s">
        <v>421</v>
      </c>
      <c r="B217" s="258" t="s">
        <v>8</v>
      </c>
      <c r="C217" s="289" t="s">
        <v>8</v>
      </c>
      <c r="D217" s="258" t="s">
        <v>8</v>
      </c>
      <c r="E217" s="258" t="s">
        <v>9</v>
      </c>
      <c r="F217" s="402">
        <v>-2597043.4354949519</v>
      </c>
      <c r="G217" s="283">
        <v>0</v>
      </c>
      <c r="H217" s="283">
        <f>+G217+F217</f>
        <v>-2597043.4354949519</v>
      </c>
      <c r="I217" s="283">
        <v>0</v>
      </c>
      <c r="J217" s="283">
        <f t="shared" ref="J217:J222" si="115">SUM(H217:I217)</f>
        <v>-2597043.4354949519</v>
      </c>
      <c r="K217" s="405" t="s">
        <v>16</v>
      </c>
      <c r="L217" s="290">
        <f>SUMIF('Allocation Factors'!$B$3:$B$88,'Deferred Income Tax Expense'!K217,'Allocation Factors'!$P$3:$P$88)</f>
        <v>0</v>
      </c>
      <c r="M217" s="283">
        <f t="shared" ref="M217:M222" si="116">ROUND(H217*L217,0)</f>
        <v>0</v>
      </c>
      <c r="N217" s="283">
        <f t="shared" ref="N217:N222" si="117">ROUND(I217*L217,0)</f>
        <v>0</v>
      </c>
      <c r="O217" s="283">
        <f t="shared" ref="O217:O222" si="118">SUM(M217:N217)</f>
        <v>0</v>
      </c>
    </row>
    <row r="218" spans="1:15">
      <c r="A218" s="80" t="s">
        <v>423</v>
      </c>
      <c r="B218" s="258" t="s">
        <v>8</v>
      </c>
      <c r="C218" s="289" t="s">
        <v>8</v>
      </c>
      <c r="D218" s="258" t="s">
        <v>8</v>
      </c>
      <c r="E218" s="258" t="s">
        <v>9</v>
      </c>
      <c r="F218" s="402">
        <v>-2926587.4351756005</v>
      </c>
      <c r="G218" s="283">
        <v>0</v>
      </c>
      <c r="H218" s="283">
        <f t="shared" ref="H218:H222" si="119">+G218+F218</f>
        <v>-2926587.4351756005</v>
      </c>
      <c r="I218" s="283">
        <v>0</v>
      </c>
      <c r="J218" s="283">
        <f t="shared" si="115"/>
        <v>-2926587.4351756005</v>
      </c>
      <c r="K218" s="405" t="s">
        <v>23</v>
      </c>
      <c r="L218" s="290">
        <f>SUMIF('Allocation Factors'!$B$3:$B$88,'Deferred Income Tax Expense'!K218,'Allocation Factors'!$P$3:$P$88)</f>
        <v>0</v>
      </c>
      <c r="M218" s="283">
        <f t="shared" si="116"/>
        <v>0</v>
      </c>
      <c r="N218" s="283">
        <f t="shared" si="117"/>
        <v>0</v>
      </c>
      <c r="O218" s="283">
        <f t="shared" si="118"/>
        <v>0</v>
      </c>
    </row>
    <row r="219" spans="1:15">
      <c r="A219" s="80" t="s">
        <v>424</v>
      </c>
      <c r="B219" s="258" t="s">
        <v>8</v>
      </c>
      <c r="C219" s="289" t="s">
        <v>8</v>
      </c>
      <c r="D219" s="258" t="s">
        <v>8</v>
      </c>
      <c r="E219" s="258" t="s">
        <v>9</v>
      </c>
      <c r="F219" s="402">
        <v>-10672729.094954658</v>
      </c>
      <c r="G219" s="283">
        <v>0</v>
      </c>
      <c r="H219" s="283">
        <f t="shared" si="119"/>
        <v>-10672729.094954658</v>
      </c>
      <c r="I219" s="283">
        <v>0</v>
      </c>
      <c r="J219" s="283">
        <f t="shared" si="115"/>
        <v>-10672729.094954658</v>
      </c>
      <c r="K219" s="405" t="s">
        <v>24</v>
      </c>
      <c r="L219" s="290">
        <f>SUMIF('Allocation Factors'!$B$3:$B$88,'Deferred Income Tax Expense'!K219,'Allocation Factors'!$P$3:$P$88)</f>
        <v>0</v>
      </c>
      <c r="M219" s="283">
        <f t="shared" si="116"/>
        <v>0</v>
      </c>
      <c r="N219" s="283">
        <f t="shared" si="117"/>
        <v>0</v>
      </c>
      <c r="O219" s="283">
        <f t="shared" si="118"/>
        <v>0</v>
      </c>
    </row>
    <row r="220" spans="1:15">
      <c r="A220" s="80" t="s">
        <v>426</v>
      </c>
      <c r="B220" s="258" t="s">
        <v>8</v>
      </c>
      <c r="C220" s="289" t="s">
        <v>8</v>
      </c>
      <c r="D220" s="258">
        <v>15.3</v>
      </c>
      <c r="E220" s="258" t="s">
        <v>9</v>
      </c>
      <c r="F220" s="402">
        <v>-1987689.9995604493</v>
      </c>
      <c r="G220" s="283">
        <v>0</v>
      </c>
      <c r="H220" s="283">
        <f>+G220+F220</f>
        <v>-1987689.9995604493</v>
      </c>
      <c r="I220" s="283">
        <v>0</v>
      </c>
      <c r="J220" s="283">
        <f>SUM(H220:I220)</f>
        <v>-1987689.9995604493</v>
      </c>
      <c r="K220" s="405" t="s">
        <v>21</v>
      </c>
      <c r="L220" s="290">
        <f>SUMIF('Allocation Factors'!$B$3:$B$88,'Deferred Income Tax Expense'!K220,'Allocation Factors'!$P$3:$P$88)</f>
        <v>1</v>
      </c>
      <c r="M220" s="283">
        <f>ROUND(H220*L220,0)</f>
        <v>-1987690</v>
      </c>
      <c r="N220" s="283">
        <f>ROUND(I220*L220,0)</f>
        <v>0</v>
      </c>
      <c r="O220" s="283">
        <f>SUM(M220:N220)</f>
        <v>-1987690</v>
      </c>
    </row>
    <row r="221" spans="1:15">
      <c r="A221" s="80" t="s">
        <v>427</v>
      </c>
      <c r="B221" s="258" t="s">
        <v>8</v>
      </c>
      <c r="C221" s="289" t="s">
        <v>8</v>
      </c>
      <c r="D221" s="258" t="s">
        <v>8</v>
      </c>
      <c r="E221" s="258" t="s">
        <v>9</v>
      </c>
      <c r="F221" s="402">
        <v>-17954424.928969171</v>
      </c>
      <c r="G221" s="283">
        <v>0</v>
      </c>
      <c r="H221" s="283">
        <f>+G221+F221</f>
        <v>-17954424.928969171</v>
      </c>
      <c r="I221" s="283">
        <v>0</v>
      </c>
      <c r="J221" s="283">
        <f>SUM(H221:I221)</f>
        <v>-17954424.928969171</v>
      </c>
      <c r="K221" s="405" t="s">
        <v>26</v>
      </c>
      <c r="L221" s="290">
        <f>SUMIF('Allocation Factors'!$B$3:$B$88,'Deferred Income Tax Expense'!K221,'Allocation Factors'!$P$3:$P$88)</f>
        <v>0</v>
      </c>
      <c r="M221" s="283">
        <f>ROUND(H221*L221,0)</f>
        <v>0</v>
      </c>
      <c r="N221" s="283">
        <f>ROUND(I221*L221,0)</f>
        <v>0</v>
      </c>
      <c r="O221" s="283">
        <f>SUM(M221:N221)</f>
        <v>0</v>
      </c>
    </row>
    <row r="222" spans="1:15">
      <c r="A222" s="80" t="s">
        <v>425</v>
      </c>
      <c r="B222" s="258" t="s">
        <v>8</v>
      </c>
      <c r="C222" s="289" t="s">
        <v>8</v>
      </c>
      <c r="D222" s="258" t="s">
        <v>8</v>
      </c>
      <c r="E222" s="258" t="s">
        <v>9</v>
      </c>
      <c r="F222" s="402">
        <v>-41197987.466252193</v>
      </c>
      <c r="G222" s="283">
        <v>0</v>
      </c>
      <c r="H222" s="283">
        <f t="shared" si="119"/>
        <v>-41197987.466252193</v>
      </c>
      <c r="I222" s="283">
        <v>0</v>
      </c>
      <c r="J222" s="283">
        <f t="shared" si="115"/>
        <v>-41197987.466252193</v>
      </c>
      <c r="K222" s="405" t="s">
        <v>22</v>
      </c>
      <c r="L222" s="290">
        <f>SUMIF('Allocation Factors'!$B$3:$B$88,'Deferred Income Tax Expense'!K222,'Allocation Factors'!$P$3:$P$88)</f>
        <v>0</v>
      </c>
      <c r="M222" s="283">
        <f t="shared" si="116"/>
        <v>0</v>
      </c>
      <c r="N222" s="283">
        <f t="shared" si="117"/>
        <v>0</v>
      </c>
      <c r="O222" s="283">
        <f t="shared" si="118"/>
        <v>0</v>
      </c>
    </row>
    <row r="223" spans="1:15">
      <c r="A223" s="80" t="s">
        <v>422</v>
      </c>
      <c r="B223" s="258" t="s">
        <v>8</v>
      </c>
      <c r="C223" s="289" t="s">
        <v>8</v>
      </c>
      <c r="D223" s="258" t="s">
        <v>8</v>
      </c>
      <c r="E223" s="258" t="s">
        <v>9</v>
      </c>
      <c r="F223" s="402">
        <v>-263.29314303004469</v>
      </c>
      <c r="G223" s="283">
        <v>0</v>
      </c>
      <c r="H223" s="283">
        <f>+G223+F223</f>
        <v>-263.29314303004469</v>
      </c>
      <c r="I223" s="283">
        <v>0</v>
      </c>
      <c r="J223" s="283">
        <f>SUM(H223:I223)</f>
        <v>-263.29314303004469</v>
      </c>
      <c r="K223" s="405" t="s">
        <v>46</v>
      </c>
      <c r="L223" s="290">
        <f>SUMIF('Allocation Factors'!$B$3:$B$88,'Deferred Income Tax Expense'!K223,'Allocation Factors'!$P$3:$P$88)</f>
        <v>0</v>
      </c>
      <c r="M223" s="283">
        <f>ROUND(H223*L223,0)</f>
        <v>0</v>
      </c>
      <c r="N223" s="283">
        <f>ROUND(I223*L223,0)</f>
        <v>0</v>
      </c>
      <c r="O223" s="283">
        <f>SUM(M223:N223)</f>
        <v>0</v>
      </c>
    </row>
    <row r="224" spans="1:15" s="175" customFormat="1">
      <c r="A224" s="170" t="s">
        <v>428</v>
      </c>
      <c r="B224" s="171"/>
      <c r="C224" s="293"/>
      <c r="D224" s="200"/>
      <c r="E224" s="150"/>
      <c r="F224" s="174">
        <f>SUBTOTAL(9,F217:F223)</f>
        <v>-77336725.653550059</v>
      </c>
      <c r="G224" s="174">
        <f t="shared" ref="G224:J224" si="120">SUBTOTAL(9,G217:G223)</f>
        <v>0</v>
      </c>
      <c r="H224" s="174">
        <f t="shared" si="120"/>
        <v>-77336725.653550059</v>
      </c>
      <c r="I224" s="174">
        <f t="shared" si="120"/>
        <v>0</v>
      </c>
      <c r="J224" s="174">
        <f t="shared" si="120"/>
        <v>-77336725.653550059</v>
      </c>
      <c r="K224" s="171"/>
      <c r="L224" s="150"/>
      <c r="M224" s="174">
        <f t="shared" ref="M224" si="121">SUBTOTAL(9,M217:M223)</f>
        <v>-1987690</v>
      </c>
      <c r="N224" s="174">
        <f t="shared" ref="N224" si="122">SUBTOTAL(9,N217:N223)</f>
        <v>0</v>
      </c>
      <c r="O224" s="174">
        <f t="shared" ref="O224" si="123">SUBTOTAL(9,O217:O223)</f>
        <v>-1987690</v>
      </c>
    </row>
    <row r="225" spans="1:15">
      <c r="A225" s="170" t="s">
        <v>256</v>
      </c>
      <c r="B225" s="171"/>
      <c r="C225" s="293"/>
      <c r="D225" s="200"/>
      <c r="E225" s="150"/>
      <c r="F225" s="174">
        <f>SUBTOTAL(9,F3:F224)</f>
        <v>50746846.505923368</v>
      </c>
      <c r="G225" s="174">
        <f>SUBTOTAL(9,G3:G224)</f>
        <v>0</v>
      </c>
      <c r="H225" s="174">
        <f>SUBTOTAL(9,H3:H224)</f>
        <v>50870510.505923368</v>
      </c>
      <c r="I225" s="174">
        <f>SUBTOTAL(9,I3:I224)</f>
        <v>46706150</v>
      </c>
      <c r="J225" s="174">
        <f>SUBTOTAL(9,J3:J224)</f>
        <v>97576660.505923316</v>
      </c>
      <c r="K225" s="171"/>
      <c r="L225" s="150"/>
      <c r="M225" s="174">
        <f>SUBTOTAL(9,M3:M224)</f>
        <v>-2711756</v>
      </c>
      <c r="N225" s="174">
        <f>SUBTOTAL(9,N3:N224)</f>
        <v>2898858</v>
      </c>
      <c r="O225" s="174">
        <f>SUBTOTAL(9,O3:O224)</f>
        <v>187102</v>
      </c>
    </row>
    <row r="226" spans="1:15">
      <c r="A226" s="176"/>
      <c r="B226" s="148"/>
      <c r="C226" s="148"/>
      <c r="D226" s="148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>
      <c r="A227" s="177"/>
      <c r="B227" s="178"/>
      <c r="C227" s="178"/>
      <c r="D227" s="178"/>
      <c r="E227" s="178"/>
      <c r="F227" s="179"/>
      <c r="G227" s="403"/>
      <c r="H227" s="403"/>
      <c r="I227" s="179"/>
      <c r="J227" s="179"/>
      <c r="K227" s="179"/>
      <c r="L227" s="179"/>
      <c r="M227" s="179"/>
      <c r="N227" s="179"/>
      <c r="O227" s="179"/>
    </row>
    <row r="228" spans="1:15">
      <c r="A228" s="278" t="s">
        <v>261</v>
      </c>
      <c r="B228" s="251">
        <v>285610</v>
      </c>
      <c r="C228" s="324" t="s">
        <v>8</v>
      </c>
      <c r="D228" s="324" t="s">
        <v>8</v>
      </c>
      <c r="E228" s="325" t="s">
        <v>9</v>
      </c>
      <c r="F228" s="402">
        <v>-1222263</v>
      </c>
      <c r="G228" s="402">
        <v>0</v>
      </c>
      <c r="H228" s="402">
        <f>+G228+F228</f>
        <v>-1222263</v>
      </c>
      <c r="I228" s="282">
        <v>0</v>
      </c>
      <c r="J228" s="283">
        <f>SUM(H228:I228)</f>
        <v>-1222263</v>
      </c>
      <c r="K228" s="279" t="s">
        <v>77</v>
      </c>
      <c r="L228" s="290">
        <f>SUMIF('Allocation Factors'!$B$3:$B$88,'Deferred Income Tax Expense'!K228,'Allocation Factors'!$P$3:$P$88)</f>
        <v>0</v>
      </c>
      <c r="M228" s="283">
        <f>ROUND(H228*L228,0)</f>
        <v>0</v>
      </c>
      <c r="N228" s="282">
        <f>ROUND(I228*L228,0)</f>
        <v>0</v>
      </c>
      <c r="O228" s="282">
        <f t="shared" ref="O228" si="124">SUM(M228:N228)</f>
        <v>0</v>
      </c>
    </row>
    <row r="229" spans="1:15">
      <c r="A229" s="391" t="s">
        <v>262</v>
      </c>
      <c r="B229" s="31">
        <v>285690</v>
      </c>
      <c r="C229" s="326" t="s">
        <v>8</v>
      </c>
      <c r="D229" s="326" t="s">
        <v>8</v>
      </c>
      <c r="E229" s="327" t="s">
        <v>9</v>
      </c>
      <c r="F229" s="402">
        <v>-3344.0833333333335</v>
      </c>
      <c r="G229" s="348">
        <v>0</v>
      </c>
      <c r="H229" s="402">
        <f>+G229+F229</f>
        <v>-3344.0833333333335</v>
      </c>
      <c r="I229" s="284">
        <v>0</v>
      </c>
      <c r="J229" s="283">
        <f>SUM(H229:I229)</f>
        <v>-3344.0833333333335</v>
      </c>
      <c r="K229" s="291" t="s">
        <v>77</v>
      </c>
      <c r="L229" s="290">
        <f>SUMIF('Allocation Factors'!$B$3:$B$88,'Deferred Income Tax Expense'!K229,'Allocation Factors'!$P$3:$P$88)</f>
        <v>0</v>
      </c>
      <c r="M229" s="283">
        <f>ROUND(H229*L229,0)</f>
        <v>0</v>
      </c>
      <c r="N229" s="284">
        <f>ROUND(I229*L229,0)</f>
        <v>0</v>
      </c>
      <c r="O229" s="284">
        <f t="shared" ref="O229" si="125">SUM(M229:N229)</f>
        <v>0</v>
      </c>
    </row>
    <row r="230" spans="1:15">
      <c r="A230" s="170" t="s">
        <v>490</v>
      </c>
      <c r="B230" s="171"/>
      <c r="C230" s="293"/>
      <c r="D230" s="200"/>
      <c r="E230" s="150"/>
      <c r="F230" s="174">
        <f>SUBTOTAL(9,F228:F229)</f>
        <v>-1225607.0833333333</v>
      </c>
      <c r="G230" s="174">
        <f t="shared" ref="G230:H230" si="126">SUBTOTAL(9,G228:G229)</f>
        <v>0</v>
      </c>
      <c r="H230" s="174">
        <f t="shared" si="126"/>
        <v>-1225607.0833333333</v>
      </c>
      <c r="I230" s="174">
        <f t="shared" ref="I230:J230" si="127">SUBTOTAL(9,I228:I229)</f>
        <v>0</v>
      </c>
      <c r="J230" s="174">
        <f t="shared" si="127"/>
        <v>-1225607.0833333333</v>
      </c>
      <c r="K230" s="171"/>
      <c r="L230" s="150"/>
      <c r="M230" s="174">
        <f t="shared" ref="M230" si="128">SUBTOTAL(9,M228:M229)</f>
        <v>0</v>
      </c>
      <c r="N230" s="174">
        <f t="shared" ref="N230" si="129">SUBTOTAL(9,N228:N229)</f>
        <v>0</v>
      </c>
      <c r="O230" s="174">
        <f>SUBTOTAL(9,O228:O229)</f>
        <v>0</v>
      </c>
    </row>
  </sheetData>
  <autoFilter ref="A2:O226" xr:uid="{00000000-0009-0000-0000-000006000000}"/>
  <phoneticPr fontId="109" type="noConversion"/>
  <pageMargins left="0.75" right="0.75" top="1" bottom="0.75" header="0.5" footer="0.5"/>
  <pageSetup paperSize="3" scale="58" fitToHeight="100" orientation="landscape" r:id="rId1"/>
  <headerFooter>
    <oddHeader>&amp;L&amp;"Arial,Bold"&amp;10PacifiCorp 
Washington General Rate Case
Twelve Months Ending December 31, 2025</oddHeader>
    <oddFooter>&amp;L&amp;"Arial,Bold"&amp;10DEFERRED INCOME TAX EXPENSE&amp;R&amp;"Arial,Bold"&amp;10Page &amp;P of &amp;N</oddFooter>
  </headerFooter>
  <ignoredErrors>
    <ignoredError sqref="J10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9"/>
  <sheetViews>
    <sheetView zoomScale="80" zoomScaleNormal="80" zoomScaleSheetLayoutView="70" workbookViewId="0">
      <pane xSplit="6" ySplit="2" topLeftCell="H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6.42578125" style="190" customWidth="1"/>
    <col min="2" max="2" width="10.7109375" style="191" customWidth="1"/>
    <col min="3" max="3" width="65.7109375" style="66" customWidth="1"/>
    <col min="4" max="4" width="15.7109375" style="192" customWidth="1"/>
    <col min="5" max="6" width="15.7109375" style="191" customWidth="1"/>
    <col min="7" max="8" width="20.7109375" style="187" customWidth="1"/>
    <col min="9" max="9" width="20.7109375" style="66" customWidth="1"/>
    <col min="10" max="10" width="20.7109375" style="186" customWidth="1"/>
    <col min="11" max="11" width="20.7109375" style="187" customWidth="1"/>
    <col min="12" max="13" width="20.7109375" style="66" customWidth="1"/>
    <col min="14" max="15" width="20.7109375" style="195" customWidth="1"/>
    <col min="16" max="16" width="20.7109375" style="66" customWidth="1"/>
    <col min="17" max="16384" width="9.140625" style="66"/>
  </cols>
  <sheetData>
    <row r="1" spans="1:16" s="185" customFormat="1" ht="13.5" customHeight="1">
      <c r="A1" s="239" t="s">
        <v>218</v>
      </c>
      <c r="B1" s="240"/>
      <c r="C1" s="237" t="s">
        <v>219</v>
      </c>
      <c r="D1" s="238"/>
      <c r="E1" s="242" t="s">
        <v>239</v>
      </c>
      <c r="F1" s="244" t="s">
        <v>1</v>
      </c>
      <c r="G1" s="246" t="s">
        <v>609</v>
      </c>
      <c r="H1" s="246" t="s">
        <v>440</v>
      </c>
      <c r="I1" s="212" t="s">
        <v>2</v>
      </c>
      <c r="J1" s="247"/>
      <c r="K1" s="248"/>
      <c r="L1" s="210" t="s">
        <v>267</v>
      </c>
      <c r="M1" s="211"/>
      <c r="N1" s="211"/>
      <c r="O1" s="211"/>
      <c r="P1" s="212"/>
    </row>
    <row r="2" spans="1:16">
      <c r="A2" s="196" t="s">
        <v>4</v>
      </c>
      <c r="B2" s="197" t="s">
        <v>46</v>
      </c>
      <c r="C2" s="197" t="s">
        <v>3</v>
      </c>
      <c r="D2" s="241" t="s">
        <v>5</v>
      </c>
      <c r="E2" s="243" t="s">
        <v>5</v>
      </c>
      <c r="F2" s="245" t="s">
        <v>273</v>
      </c>
      <c r="G2" s="476" t="s">
        <v>610</v>
      </c>
      <c r="H2" s="79" t="s">
        <v>277</v>
      </c>
      <c r="I2" s="205" t="s">
        <v>56</v>
      </c>
      <c r="J2" s="250" t="s">
        <v>239</v>
      </c>
      <c r="K2" s="249" t="s">
        <v>53</v>
      </c>
      <c r="L2" s="206" t="s">
        <v>564</v>
      </c>
      <c r="M2" s="207" t="s">
        <v>55</v>
      </c>
      <c r="N2" s="205" t="s">
        <v>56</v>
      </c>
      <c r="O2" s="205" t="s">
        <v>239</v>
      </c>
      <c r="P2" s="205" t="s">
        <v>54</v>
      </c>
    </row>
    <row r="3" spans="1:16">
      <c r="A3" s="258">
        <v>286801</v>
      </c>
      <c r="B3" s="258">
        <v>190</v>
      </c>
      <c r="C3" s="43" t="s">
        <v>517</v>
      </c>
      <c r="D3" s="328">
        <v>105.15</v>
      </c>
      <c r="E3" s="292" t="s">
        <v>8</v>
      </c>
      <c r="F3" s="258" t="s">
        <v>9</v>
      </c>
      <c r="G3" s="330">
        <v>276623</v>
      </c>
      <c r="H3" s="283">
        <f t="shared" ref="H3:H28" si="0">+G3</f>
        <v>276623</v>
      </c>
      <c r="I3" s="283">
        <f t="shared" ref="I3:I31" si="1">IF(F3="U",H3,0)</f>
        <v>276623</v>
      </c>
      <c r="J3" s="214">
        <v>0</v>
      </c>
      <c r="K3" s="214">
        <f t="shared" ref="K3" si="2">SUM(I3:J3)</f>
        <v>276623</v>
      </c>
      <c r="L3" s="258" t="s">
        <v>135</v>
      </c>
      <c r="M3" s="254">
        <f>SUMIF('Allocation Factors'!$B$3:$B$88,'Accumulated Deferred Income Tax'!L3,'Allocation Factors'!$P$3:$P$88)</f>
        <v>0.22613352113854845</v>
      </c>
      <c r="N3" s="342">
        <f t="shared" ref="N3" si="3">ROUND(I3*M3,0)</f>
        <v>62554</v>
      </c>
      <c r="O3" s="342">
        <f t="shared" ref="O3:O43" si="4">ROUND(J3*M3,0)</f>
        <v>0</v>
      </c>
      <c r="P3" s="283">
        <f t="shared" ref="P3:P43" si="5">SUM(N3:O3)</f>
        <v>62554</v>
      </c>
    </row>
    <row r="4" spans="1:16">
      <c r="A4" s="258">
        <v>287045</v>
      </c>
      <c r="B4" s="258">
        <v>190</v>
      </c>
      <c r="C4" s="43" t="s">
        <v>503</v>
      </c>
      <c r="D4" s="328">
        <v>610.15499999999997</v>
      </c>
      <c r="E4" s="292">
        <v>14.4</v>
      </c>
      <c r="F4" s="258" t="s">
        <v>9</v>
      </c>
      <c r="G4" s="330">
        <v>1166653</v>
      </c>
      <c r="H4" s="283">
        <f t="shared" si="0"/>
        <v>1166653</v>
      </c>
      <c r="I4" s="283">
        <f t="shared" si="1"/>
        <v>1166653</v>
      </c>
      <c r="J4" s="214">
        <v>333329</v>
      </c>
      <c r="K4" s="214">
        <f t="shared" ref="K4" si="6">SUM(I4:J4)</f>
        <v>1499982</v>
      </c>
      <c r="L4" s="258" t="s">
        <v>21</v>
      </c>
      <c r="M4" s="254">
        <f>SUMIF('Allocation Factors'!$B$3:$B$88,'Accumulated Deferred Income Tax'!L4,'Allocation Factors'!$P$3:$P$88)</f>
        <v>1</v>
      </c>
      <c r="N4" s="342">
        <f t="shared" ref="N4" si="7">ROUND(I4*M4,0)</f>
        <v>1166653</v>
      </c>
      <c r="O4" s="342">
        <f t="shared" si="4"/>
        <v>333329</v>
      </c>
      <c r="P4" s="283">
        <f t="shared" si="5"/>
        <v>1499982</v>
      </c>
    </row>
    <row r="5" spans="1:16">
      <c r="A5" s="258">
        <v>287047</v>
      </c>
      <c r="B5" s="258">
        <v>190</v>
      </c>
      <c r="C5" s="43" t="s">
        <v>474</v>
      </c>
      <c r="D5" s="328">
        <v>610.15</v>
      </c>
      <c r="E5" s="292" t="s">
        <v>8</v>
      </c>
      <c r="F5" s="258" t="s">
        <v>9</v>
      </c>
      <c r="G5" s="330">
        <v>894809</v>
      </c>
      <c r="H5" s="283">
        <f t="shared" si="0"/>
        <v>894809</v>
      </c>
      <c r="I5" s="283">
        <f t="shared" si="1"/>
        <v>894809</v>
      </c>
      <c r="J5" s="214">
        <v>0</v>
      </c>
      <c r="K5" s="214">
        <f t="shared" ref="K5" si="8">SUM(I5:J5)</f>
        <v>894809</v>
      </c>
      <c r="L5" s="258" t="s">
        <v>24</v>
      </c>
      <c r="M5" s="254">
        <f>SUMIF('Allocation Factors'!$B$3:$B$88,'Accumulated Deferred Income Tax'!L5,'Allocation Factors'!$P$3:$P$88)</f>
        <v>0</v>
      </c>
      <c r="N5" s="342">
        <f t="shared" ref="N5" si="9">ROUND(I5*M5,0)</f>
        <v>0</v>
      </c>
      <c r="O5" s="342">
        <f t="shared" si="4"/>
        <v>0</v>
      </c>
      <c r="P5" s="283">
        <f t="shared" si="5"/>
        <v>0</v>
      </c>
    </row>
    <row r="6" spans="1:16">
      <c r="A6" s="258">
        <v>287048</v>
      </c>
      <c r="B6" s="258">
        <v>190</v>
      </c>
      <c r="C6" s="43" t="s">
        <v>504</v>
      </c>
      <c r="D6" s="328">
        <v>705.42499999999995</v>
      </c>
      <c r="E6" s="292">
        <v>14.4</v>
      </c>
      <c r="F6" s="258" t="s">
        <v>9</v>
      </c>
      <c r="G6" s="330">
        <v>2154959</v>
      </c>
      <c r="H6" s="283">
        <f t="shared" si="0"/>
        <v>2154959</v>
      </c>
      <c r="I6" s="283">
        <f t="shared" si="1"/>
        <v>2154959</v>
      </c>
      <c r="J6" s="214">
        <v>549041.44866938377</v>
      </c>
      <c r="K6" s="214">
        <f t="shared" ref="K6:K7" si="10">SUM(I6:J6)</f>
        <v>2704000.4486693838</v>
      </c>
      <c r="L6" s="258" t="s">
        <v>21</v>
      </c>
      <c r="M6" s="254">
        <f>SUMIF('Allocation Factors'!$B$3:$B$88,'Accumulated Deferred Income Tax'!L6,'Allocation Factors'!$P$3:$P$88)</f>
        <v>1</v>
      </c>
      <c r="N6" s="342">
        <f t="shared" ref="N6:N7" si="11">ROUND(I6*M6,0)</f>
        <v>2154959</v>
      </c>
      <c r="O6" s="342">
        <f t="shared" si="4"/>
        <v>549041</v>
      </c>
      <c r="P6" s="283">
        <f t="shared" si="5"/>
        <v>2704000</v>
      </c>
    </row>
    <row r="7" spans="1:16">
      <c r="A7" s="258">
        <v>287049</v>
      </c>
      <c r="B7" s="258">
        <v>190</v>
      </c>
      <c r="C7" s="43" t="s">
        <v>473</v>
      </c>
      <c r="D7" s="328">
        <v>705.35199999999998</v>
      </c>
      <c r="E7" s="292" t="s">
        <v>8</v>
      </c>
      <c r="F7" s="258" t="s">
        <v>9</v>
      </c>
      <c r="G7" s="330">
        <v>64423</v>
      </c>
      <c r="H7" s="283">
        <f t="shared" si="0"/>
        <v>64423</v>
      </c>
      <c r="I7" s="283">
        <f t="shared" si="1"/>
        <v>64423</v>
      </c>
      <c r="J7" s="214">
        <v>0</v>
      </c>
      <c r="K7" s="214">
        <f t="shared" si="10"/>
        <v>64423</v>
      </c>
      <c r="L7" s="258" t="s">
        <v>16</v>
      </c>
      <c r="M7" s="254">
        <f>SUMIF('Allocation Factors'!$B$3:$B$88,'Accumulated Deferred Income Tax'!L7,'Allocation Factors'!$P$3:$P$88)</f>
        <v>0</v>
      </c>
      <c r="N7" s="342">
        <f t="shared" si="11"/>
        <v>0</v>
      </c>
      <c r="O7" s="342">
        <f t="shared" si="4"/>
        <v>0</v>
      </c>
      <c r="P7" s="283">
        <f t="shared" si="5"/>
        <v>0</v>
      </c>
    </row>
    <row r="8" spans="1:16" s="169" customFormat="1">
      <c r="A8" s="258">
        <v>287051</v>
      </c>
      <c r="B8" s="258">
        <v>190</v>
      </c>
      <c r="C8" s="43" t="s">
        <v>309</v>
      </c>
      <c r="D8" s="328">
        <v>705.34</v>
      </c>
      <c r="E8" s="292" t="s">
        <v>8</v>
      </c>
      <c r="F8" s="258" t="s">
        <v>9</v>
      </c>
      <c r="G8" s="330">
        <v>693407</v>
      </c>
      <c r="H8" s="283">
        <f t="shared" si="0"/>
        <v>693407</v>
      </c>
      <c r="I8" s="283">
        <f t="shared" si="1"/>
        <v>693407</v>
      </c>
      <c r="J8" s="214">
        <v>0</v>
      </c>
      <c r="K8" s="214">
        <f t="shared" ref="K8:K19" si="12">SUM(I8:J8)</f>
        <v>693407</v>
      </c>
      <c r="L8" s="258" t="s">
        <v>14</v>
      </c>
      <c r="M8" s="254">
        <f>SUMIF('Allocation Factors'!$B$3:$B$88,'Accumulated Deferred Income Tax'!L8,'Allocation Factors'!$P$3:$P$88)</f>
        <v>0</v>
      </c>
      <c r="N8" s="342">
        <f t="shared" ref="N8:N47" si="13">ROUND(I8*M8,0)</f>
        <v>0</v>
      </c>
      <c r="O8" s="342">
        <f t="shared" si="4"/>
        <v>0</v>
      </c>
      <c r="P8" s="283">
        <f t="shared" si="5"/>
        <v>0</v>
      </c>
    </row>
    <row r="9" spans="1:16" s="169" customFormat="1">
      <c r="A9" s="258">
        <v>287053</v>
      </c>
      <c r="B9" s="258">
        <v>190</v>
      </c>
      <c r="C9" s="43" t="s">
        <v>310</v>
      </c>
      <c r="D9" s="328">
        <v>705.34199999999998</v>
      </c>
      <c r="E9" s="292" t="s">
        <v>8</v>
      </c>
      <c r="F9" s="258" t="s">
        <v>9</v>
      </c>
      <c r="G9" s="330">
        <v>1619831</v>
      </c>
      <c r="H9" s="283">
        <f t="shared" si="0"/>
        <v>1619831</v>
      </c>
      <c r="I9" s="283">
        <f t="shared" si="1"/>
        <v>1619831</v>
      </c>
      <c r="J9" s="214">
        <v>0</v>
      </c>
      <c r="K9" s="214">
        <f t="shared" si="12"/>
        <v>1619831</v>
      </c>
      <c r="L9" s="258" t="s">
        <v>14</v>
      </c>
      <c r="M9" s="254">
        <f>SUMIF('Allocation Factors'!$B$3:$B$88,'Accumulated Deferred Income Tax'!L9,'Allocation Factors'!$P$3:$P$88)</f>
        <v>0</v>
      </c>
      <c r="N9" s="342">
        <f t="shared" si="13"/>
        <v>0</v>
      </c>
      <c r="O9" s="342">
        <f t="shared" si="4"/>
        <v>0</v>
      </c>
      <c r="P9" s="283">
        <f t="shared" si="5"/>
        <v>0</v>
      </c>
    </row>
    <row r="10" spans="1:16" s="169" customFormat="1">
      <c r="A10" s="258">
        <v>287055</v>
      </c>
      <c r="B10" s="258">
        <v>190</v>
      </c>
      <c r="C10" s="43" t="s">
        <v>311</v>
      </c>
      <c r="D10" s="328">
        <v>705.34400000000005</v>
      </c>
      <c r="E10" s="292" t="s">
        <v>8</v>
      </c>
      <c r="F10" s="258" t="s">
        <v>9</v>
      </c>
      <c r="G10" s="330">
        <v>2179167</v>
      </c>
      <c r="H10" s="283">
        <f t="shared" si="0"/>
        <v>2179167</v>
      </c>
      <c r="I10" s="283">
        <f t="shared" si="1"/>
        <v>2179167</v>
      </c>
      <c r="J10" s="214">
        <v>0</v>
      </c>
      <c r="K10" s="214">
        <f t="shared" si="12"/>
        <v>2179167</v>
      </c>
      <c r="L10" s="258" t="s">
        <v>14</v>
      </c>
      <c r="M10" s="254">
        <f>SUMIF('Allocation Factors'!$B$3:$B$88,'Accumulated Deferred Income Tax'!L10,'Allocation Factors'!$P$3:$P$88)</f>
        <v>0</v>
      </c>
      <c r="N10" s="342">
        <f t="shared" si="13"/>
        <v>0</v>
      </c>
      <c r="O10" s="342">
        <f t="shared" si="4"/>
        <v>0</v>
      </c>
      <c r="P10" s="283">
        <f t="shared" si="5"/>
        <v>0</v>
      </c>
    </row>
    <row r="11" spans="1:16" s="169" customFormat="1">
      <c r="A11" s="258">
        <v>287056</v>
      </c>
      <c r="B11" s="258">
        <v>190</v>
      </c>
      <c r="C11" s="43" t="s">
        <v>312</v>
      </c>
      <c r="D11" s="328">
        <v>705.34500000000003</v>
      </c>
      <c r="E11" s="292" t="s">
        <v>8</v>
      </c>
      <c r="F11" s="258" t="s">
        <v>9</v>
      </c>
      <c r="G11" s="330">
        <v>187882</v>
      </c>
      <c r="H11" s="283">
        <f t="shared" si="0"/>
        <v>187882</v>
      </c>
      <c r="I11" s="283">
        <f t="shared" si="1"/>
        <v>187882</v>
      </c>
      <c r="J11" s="214">
        <v>0</v>
      </c>
      <c r="K11" s="214">
        <f t="shared" si="12"/>
        <v>187882</v>
      </c>
      <c r="L11" s="258" t="s">
        <v>14</v>
      </c>
      <c r="M11" s="254">
        <f>SUMIF('Allocation Factors'!$B$3:$B$88,'Accumulated Deferred Income Tax'!L11,'Allocation Factors'!$P$3:$P$88)</f>
        <v>0</v>
      </c>
      <c r="N11" s="342">
        <f t="shared" si="13"/>
        <v>0</v>
      </c>
      <c r="O11" s="342">
        <f t="shared" si="4"/>
        <v>0</v>
      </c>
      <c r="P11" s="283">
        <f t="shared" si="5"/>
        <v>0</v>
      </c>
    </row>
    <row r="12" spans="1:16" s="169" customFormat="1">
      <c r="A12" s="258">
        <v>287061</v>
      </c>
      <c r="B12" s="258">
        <v>190</v>
      </c>
      <c r="C12" s="43" t="s">
        <v>508</v>
      </c>
      <c r="D12" s="328">
        <v>705.346</v>
      </c>
      <c r="E12" s="292" t="s">
        <v>8</v>
      </c>
      <c r="F12" s="258" t="s">
        <v>9</v>
      </c>
      <c r="G12" s="330">
        <v>499198</v>
      </c>
      <c r="H12" s="283">
        <f t="shared" si="0"/>
        <v>499198</v>
      </c>
      <c r="I12" s="283">
        <f t="shared" si="1"/>
        <v>499198</v>
      </c>
      <c r="J12" s="214">
        <v>0</v>
      </c>
      <c r="K12" s="214">
        <f t="shared" si="12"/>
        <v>499198</v>
      </c>
      <c r="L12" s="258" t="s">
        <v>16</v>
      </c>
      <c r="M12" s="254">
        <f>SUMIF('Allocation Factors'!$B$3:$B$88,'Accumulated Deferred Income Tax'!L12,'Allocation Factors'!$P$3:$P$88)</f>
        <v>0</v>
      </c>
      <c r="N12" s="342">
        <f t="shared" ref="N12:N17" si="14">ROUND(I12*M12,0)</f>
        <v>0</v>
      </c>
      <c r="O12" s="342">
        <f t="shared" si="4"/>
        <v>0</v>
      </c>
      <c r="P12" s="283">
        <f t="shared" si="5"/>
        <v>0</v>
      </c>
    </row>
    <row r="13" spans="1:16" s="169" customFormat="1">
      <c r="A13" s="258">
        <v>287062</v>
      </c>
      <c r="B13" s="258">
        <v>190</v>
      </c>
      <c r="C13" s="43" t="s">
        <v>509</v>
      </c>
      <c r="D13" s="328">
        <v>705.34699999999998</v>
      </c>
      <c r="E13" s="268" t="s">
        <v>8</v>
      </c>
      <c r="F13" s="258" t="s">
        <v>9</v>
      </c>
      <c r="G13" s="330">
        <v>2052064</v>
      </c>
      <c r="H13" s="283">
        <f t="shared" si="0"/>
        <v>2052064</v>
      </c>
      <c r="I13" s="283">
        <f t="shared" si="1"/>
        <v>2052064</v>
      </c>
      <c r="J13" s="214">
        <v>0</v>
      </c>
      <c r="K13" s="214">
        <f t="shared" si="12"/>
        <v>2052064</v>
      </c>
      <c r="L13" s="258" t="s">
        <v>23</v>
      </c>
      <c r="M13" s="254">
        <f>SUMIF('Allocation Factors'!$B$3:$B$88,'Accumulated Deferred Income Tax'!L13,'Allocation Factors'!$P$3:$P$88)</f>
        <v>0</v>
      </c>
      <c r="N13" s="342">
        <f t="shared" si="14"/>
        <v>0</v>
      </c>
      <c r="O13" s="342">
        <f t="shared" si="4"/>
        <v>0</v>
      </c>
      <c r="P13" s="283">
        <f t="shared" si="5"/>
        <v>0</v>
      </c>
    </row>
    <row r="14" spans="1:16" s="169" customFormat="1">
      <c r="A14" s="258">
        <v>287063</v>
      </c>
      <c r="B14" s="258">
        <v>190</v>
      </c>
      <c r="C14" s="43" t="s">
        <v>510</v>
      </c>
      <c r="D14" s="328">
        <v>705.34799999999996</v>
      </c>
      <c r="E14" s="292" t="s">
        <v>8</v>
      </c>
      <c r="F14" s="258" t="s">
        <v>9</v>
      </c>
      <c r="G14" s="330">
        <v>439</v>
      </c>
      <c r="H14" s="283">
        <f t="shared" si="0"/>
        <v>439</v>
      </c>
      <c r="I14" s="283">
        <f t="shared" si="1"/>
        <v>439</v>
      </c>
      <c r="J14" s="214">
        <v>0</v>
      </c>
      <c r="K14" s="214">
        <f t="shared" si="12"/>
        <v>439</v>
      </c>
      <c r="L14" s="258" t="s">
        <v>24</v>
      </c>
      <c r="M14" s="254">
        <f>SUMIF('Allocation Factors'!$B$3:$B$88,'Accumulated Deferred Income Tax'!L14,'Allocation Factors'!$P$3:$P$88)</f>
        <v>0</v>
      </c>
      <c r="N14" s="342">
        <f t="shared" si="14"/>
        <v>0</v>
      </c>
      <c r="O14" s="342">
        <f t="shared" si="4"/>
        <v>0</v>
      </c>
      <c r="P14" s="283">
        <f t="shared" si="5"/>
        <v>0</v>
      </c>
    </row>
    <row r="15" spans="1:16" s="169" customFormat="1">
      <c r="A15" s="258">
        <v>287064</v>
      </c>
      <c r="B15" s="258">
        <v>190</v>
      </c>
      <c r="C15" s="43" t="s">
        <v>511</v>
      </c>
      <c r="D15" s="328">
        <v>705.34900000000005</v>
      </c>
      <c r="E15" s="292" t="s">
        <v>8</v>
      </c>
      <c r="F15" s="258" t="s">
        <v>9</v>
      </c>
      <c r="G15" s="330">
        <v>6677060</v>
      </c>
      <c r="H15" s="283">
        <f t="shared" si="0"/>
        <v>6677060</v>
      </c>
      <c r="I15" s="283">
        <f t="shared" si="1"/>
        <v>6677060</v>
      </c>
      <c r="J15" s="214">
        <v>0</v>
      </c>
      <c r="K15" s="214">
        <f t="shared" si="12"/>
        <v>6677060</v>
      </c>
      <c r="L15" s="258" t="s">
        <v>22</v>
      </c>
      <c r="M15" s="254">
        <f>SUMIF('Allocation Factors'!$B$3:$B$88,'Accumulated Deferred Income Tax'!L15,'Allocation Factors'!$P$3:$P$88)</f>
        <v>0</v>
      </c>
      <c r="N15" s="342">
        <f t="shared" si="14"/>
        <v>0</v>
      </c>
      <c r="O15" s="342">
        <f t="shared" si="4"/>
        <v>0</v>
      </c>
      <c r="P15" s="283">
        <f t="shared" si="5"/>
        <v>0</v>
      </c>
    </row>
    <row r="16" spans="1:16" s="169" customFormat="1">
      <c r="A16" s="258">
        <v>287065</v>
      </c>
      <c r="B16" s="258">
        <v>190</v>
      </c>
      <c r="C16" s="43" t="s">
        <v>512</v>
      </c>
      <c r="D16" s="328">
        <v>705.35</v>
      </c>
      <c r="E16" s="292">
        <v>15.3</v>
      </c>
      <c r="F16" s="258" t="s">
        <v>9</v>
      </c>
      <c r="G16" s="330">
        <v>0</v>
      </c>
      <c r="H16" s="283">
        <f t="shared" si="0"/>
        <v>0</v>
      </c>
      <c r="I16" s="283">
        <f t="shared" si="1"/>
        <v>0</v>
      </c>
      <c r="J16" s="214">
        <v>0</v>
      </c>
      <c r="K16" s="214">
        <f t="shared" si="12"/>
        <v>0</v>
      </c>
      <c r="L16" s="258" t="s">
        <v>21</v>
      </c>
      <c r="M16" s="254">
        <f>SUMIF('Allocation Factors'!$B$3:$B$88,'Accumulated Deferred Income Tax'!L16,'Allocation Factors'!$P$3:$P$88)</f>
        <v>1</v>
      </c>
      <c r="N16" s="342">
        <f t="shared" si="14"/>
        <v>0</v>
      </c>
      <c r="O16" s="342">
        <f t="shared" si="4"/>
        <v>0</v>
      </c>
      <c r="P16" s="283">
        <f t="shared" si="5"/>
        <v>0</v>
      </c>
    </row>
    <row r="17" spans="1:16" s="169" customFormat="1">
      <c r="A17" s="258">
        <v>287066</v>
      </c>
      <c r="B17" s="258">
        <v>190</v>
      </c>
      <c r="C17" s="43" t="s">
        <v>513</v>
      </c>
      <c r="D17" s="328">
        <v>705.351</v>
      </c>
      <c r="E17" s="292" t="s">
        <v>8</v>
      </c>
      <c r="F17" s="258" t="s">
        <v>9</v>
      </c>
      <c r="G17" s="330">
        <v>8308480</v>
      </c>
      <c r="H17" s="283">
        <f t="shared" si="0"/>
        <v>8308480</v>
      </c>
      <c r="I17" s="283">
        <f t="shared" si="1"/>
        <v>8308480</v>
      </c>
      <c r="J17" s="214">
        <v>0</v>
      </c>
      <c r="K17" s="214">
        <f t="shared" si="12"/>
        <v>8308480</v>
      </c>
      <c r="L17" s="258" t="s">
        <v>47</v>
      </c>
      <c r="M17" s="254">
        <f>SUMIF('Allocation Factors'!$B$3:$B$88,'Accumulated Deferred Income Tax'!L17,'Allocation Factors'!$P$3:$P$88)</f>
        <v>0</v>
      </c>
      <c r="N17" s="342">
        <f t="shared" si="14"/>
        <v>0</v>
      </c>
      <c r="O17" s="342">
        <f t="shared" si="4"/>
        <v>0</v>
      </c>
      <c r="P17" s="283">
        <f t="shared" si="5"/>
        <v>0</v>
      </c>
    </row>
    <row r="18" spans="1:16" s="169" customFormat="1">
      <c r="A18" s="258">
        <v>287067</v>
      </c>
      <c r="B18" s="258">
        <v>190</v>
      </c>
      <c r="C18" s="43" t="s">
        <v>483</v>
      </c>
      <c r="D18" s="447">
        <v>505.45010000000002</v>
      </c>
      <c r="E18" s="292" t="s">
        <v>8</v>
      </c>
      <c r="F18" s="258" t="s">
        <v>9</v>
      </c>
      <c r="G18" s="330">
        <v>185855</v>
      </c>
      <c r="H18" s="283">
        <f t="shared" si="0"/>
        <v>185855</v>
      </c>
      <c r="I18" s="283">
        <f t="shared" si="1"/>
        <v>185855</v>
      </c>
      <c r="J18" s="214">
        <v>0</v>
      </c>
      <c r="K18" s="214">
        <f t="shared" si="12"/>
        <v>185855</v>
      </c>
      <c r="L18" s="258" t="s">
        <v>135</v>
      </c>
      <c r="M18" s="254">
        <f>SUMIF('Allocation Factors'!$B$3:$B$88,'Accumulated Deferred Income Tax'!L18,'Allocation Factors'!$P$3:$P$88)</f>
        <v>0.22613352113854845</v>
      </c>
      <c r="N18" s="342">
        <f t="shared" ref="N18" si="15">ROUND(I18*M18,0)</f>
        <v>42028</v>
      </c>
      <c r="O18" s="342">
        <f t="shared" si="4"/>
        <v>0</v>
      </c>
      <c r="P18" s="283">
        <f t="shared" si="5"/>
        <v>42028</v>
      </c>
    </row>
    <row r="19" spans="1:16" s="169" customFormat="1">
      <c r="A19" s="258">
        <v>287111</v>
      </c>
      <c r="B19" s="258">
        <v>190</v>
      </c>
      <c r="C19" s="43" t="s">
        <v>555</v>
      </c>
      <c r="D19" s="328">
        <v>705.28700000000003</v>
      </c>
      <c r="E19" s="292" t="s">
        <v>8</v>
      </c>
      <c r="F19" s="258" t="s">
        <v>9</v>
      </c>
      <c r="G19" s="330">
        <v>8017233</v>
      </c>
      <c r="H19" s="283">
        <f t="shared" si="0"/>
        <v>8017233</v>
      </c>
      <c r="I19" s="283">
        <f t="shared" si="1"/>
        <v>8017233</v>
      </c>
      <c r="J19" s="214">
        <v>0</v>
      </c>
      <c r="K19" s="214">
        <f t="shared" si="12"/>
        <v>8017233</v>
      </c>
      <c r="L19" s="258" t="s">
        <v>16</v>
      </c>
      <c r="M19" s="254">
        <f>SUMIF('Allocation Factors'!$B$3:$B$88,'Accumulated Deferred Income Tax'!L19,'Allocation Factors'!$P$3:$P$88)</f>
        <v>0</v>
      </c>
      <c r="N19" s="342">
        <f t="shared" si="13"/>
        <v>0</v>
      </c>
      <c r="O19" s="342">
        <f t="shared" si="4"/>
        <v>0</v>
      </c>
      <c r="P19" s="283">
        <f t="shared" si="5"/>
        <v>0</v>
      </c>
    </row>
    <row r="20" spans="1:16" s="169" customFormat="1">
      <c r="A20" s="258">
        <v>287112</v>
      </c>
      <c r="B20" s="258">
        <v>190</v>
      </c>
      <c r="C20" s="43" t="s">
        <v>556</v>
      </c>
      <c r="D20" s="328">
        <v>705.28800000000001</v>
      </c>
      <c r="E20" s="292" t="s">
        <v>8</v>
      </c>
      <c r="F20" s="258" t="s">
        <v>9</v>
      </c>
      <c r="G20" s="330">
        <v>20544549</v>
      </c>
      <c r="H20" s="283">
        <f t="shared" si="0"/>
        <v>20544549</v>
      </c>
      <c r="I20" s="283">
        <f t="shared" si="1"/>
        <v>20544549</v>
      </c>
      <c r="J20" s="214">
        <v>0</v>
      </c>
      <c r="K20" s="214">
        <f t="shared" ref="K20:K35" si="16">SUM(I20:J20)</f>
        <v>20544549</v>
      </c>
      <c r="L20" s="258" t="s">
        <v>23</v>
      </c>
      <c r="M20" s="254">
        <f>SUMIF('Allocation Factors'!$B$3:$B$88,'Accumulated Deferred Income Tax'!L20,'Allocation Factors'!$P$3:$P$88)</f>
        <v>0</v>
      </c>
      <c r="N20" s="342">
        <f t="shared" ref="N20:N28" si="17">ROUND(I20*M20,0)</f>
        <v>0</v>
      </c>
      <c r="O20" s="342">
        <f t="shared" si="4"/>
        <v>0</v>
      </c>
      <c r="P20" s="283">
        <f t="shared" si="5"/>
        <v>0</v>
      </c>
    </row>
    <row r="21" spans="1:16" s="169" customFormat="1">
      <c r="A21" s="258">
        <v>287113</v>
      </c>
      <c r="B21" s="258">
        <v>190</v>
      </c>
      <c r="C21" s="43" t="s">
        <v>557</v>
      </c>
      <c r="D21" s="328">
        <v>705.28899999999999</v>
      </c>
      <c r="E21" s="292" t="s">
        <v>8</v>
      </c>
      <c r="F21" s="258" t="s">
        <v>9</v>
      </c>
      <c r="G21" s="330">
        <v>89947315</v>
      </c>
      <c r="H21" s="283">
        <f t="shared" si="0"/>
        <v>89947315</v>
      </c>
      <c r="I21" s="283">
        <f t="shared" si="1"/>
        <v>89947315</v>
      </c>
      <c r="J21" s="214">
        <v>0</v>
      </c>
      <c r="K21" s="214">
        <f t="shared" si="16"/>
        <v>89947315</v>
      </c>
      <c r="L21" s="258" t="s">
        <v>24</v>
      </c>
      <c r="M21" s="254">
        <f>SUMIF('Allocation Factors'!$B$3:$B$88,'Accumulated Deferred Income Tax'!L21,'Allocation Factors'!$P$3:$P$88)</f>
        <v>0</v>
      </c>
      <c r="N21" s="342">
        <f t="shared" si="17"/>
        <v>0</v>
      </c>
      <c r="O21" s="342">
        <f t="shared" si="4"/>
        <v>0</v>
      </c>
      <c r="P21" s="283">
        <f t="shared" si="5"/>
        <v>0</v>
      </c>
    </row>
    <row r="22" spans="1:16" s="169" customFormat="1">
      <c r="A22" s="258">
        <v>287114</v>
      </c>
      <c r="B22" s="258">
        <v>190</v>
      </c>
      <c r="C22" s="43" t="s">
        <v>558</v>
      </c>
      <c r="D22" s="328">
        <v>705.29</v>
      </c>
      <c r="E22" s="292">
        <v>15.3</v>
      </c>
      <c r="F22" s="258" t="s">
        <v>9</v>
      </c>
      <c r="G22" s="330">
        <v>16625844</v>
      </c>
      <c r="H22" s="283">
        <f t="shared" si="0"/>
        <v>16625844</v>
      </c>
      <c r="I22" s="283">
        <f t="shared" si="1"/>
        <v>16625844</v>
      </c>
      <c r="J22" s="214">
        <v>-638856</v>
      </c>
      <c r="K22" s="214">
        <f t="shared" si="16"/>
        <v>15986988</v>
      </c>
      <c r="L22" s="258" t="s">
        <v>21</v>
      </c>
      <c r="M22" s="254">
        <f>SUMIF('Allocation Factors'!$B$3:$B$88,'Accumulated Deferred Income Tax'!L22,'Allocation Factors'!$P$3:$P$88)</f>
        <v>1</v>
      </c>
      <c r="N22" s="342">
        <f t="shared" si="17"/>
        <v>16625844</v>
      </c>
      <c r="O22" s="342">
        <f t="shared" si="4"/>
        <v>-638856</v>
      </c>
      <c r="P22" s="283">
        <f t="shared" si="5"/>
        <v>15986988</v>
      </c>
    </row>
    <row r="23" spans="1:16" s="169" customFormat="1">
      <c r="A23" s="258">
        <v>287115</v>
      </c>
      <c r="B23" s="258">
        <v>190</v>
      </c>
      <c r="C23" s="43" t="s">
        <v>559</v>
      </c>
      <c r="D23" s="328">
        <v>705.29100000000005</v>
      </c>
      <c r="E23" s="292" t="s">
        <v>8</v>
      </c>
      <c r="F23" s="258" t="s">
        <v>9</v>
      </c>
      <c r="G23" s="330">
        <v>51035513</v>
      </c>
      <c r="H23" s="283">
        <f t="shared" si="0"/>
        <v>51035513</v>
      </c>
      <c r="I23" s="283">
        <f t="shared" si="1"/>
        <v>51035513</v>
      </c>
      <c r="J23" s="214">
        <v>0</v>
      </c>
      <c r="K23" s="214">
        <f t="shared" si="16"/>
        <v>51035513</v>
      </c>
      <c r="L23" s="258" t="s">
        <v>26</v>
      </c>
      <c r="M23" s="254">
        <f>SUMIF('Allocation Factors'!$B$3:$B$88,'Accumulated Deferred Income Tax'!L23,'Allocation Factors'!$P$3:$P$88)</f>
        <v>0</v>
      </c>
      <c r="N23" s="342">
        <f t="shared" si="17"/>
        <v>0</v>
      </c>
      <c r="O23" s="342">
        <f t="shared" si="4"/>
        <v>0</v>
      </c>
      <c r="P23" s="283">
        <f t="shared" si="5"/>
        <v>0</v>
      </c>
    </row>
    <row r="24" spans="1:16" s="169" customFormat="1">
      <c r="A24" s="258">
        <v>287116</v>
      </c>
      <c r="B24" s="258">
        <v>190</v>
      </c>
      <c r="C24" s="43" t="s">
        <v>560</v>
      </c>
      <c r="D24" s="328">
        <v>705.29200000000003</v>
      </c>
      <c r="E24" s="292" t="s">
        <v>8</v>
      </c>
      <c r="F24" s="258" t="s">
        <v>9</v>
      </c>
      <c r="G24" s="330">
        <v>158862259</v>
      </c>
      <c r="H24" s="283">
        <f t="shared" si="0"/>
        <v>158862259</v>
      </c>
      <c r="I24" s="283">
        <f t="shared" si="1"/>
        <v>158862259</v>
      </c>
      <c r="J24" s="214">
        <v>0</v>
      </c>
      <c r="K24" s="214">
        <f t="shared" si="16"/>
        <v>158862259</v>
      </c>
      <c r="L24" s="258" t="s">
        <v>22</v>
      </c>
      <c r="M24" s="254">
        <f>SUMIF('Allocation Factors'!$B$3:$B$88,'Accumulated Deferred Income Tax'!L24,'Allocation Factors'!$P$3:$P$88)</f>
        <v>0</v>
      </c>
      <c r="N24" s="342">
        <f t="shared" si="17"/>
        <v>0</v>
      </c>
      <c r="O24" s="342">
        <f t="shared" si="4"/>
        <v>0</v>
      </c>
      <c r="P24" s="283">
        <f t="shared" si="5"/>
        <v>0</v>
      </c>
    </row>
    <row r="25" spans="1:16" s="169" customFormat="1">
      <c r="A25" s="258">
        <v>287121</v>
      </c>
      <c r="B25" s="258">
        <v>190</v>
      </c>
      <c r="C25" s="445" t="s">
        <v>505</v>
      </c>
      <c r="D25" s="328">
        <v>705.29399999999998</v>
      </c>
      <c r="E25" s="292" t="s">
        <v>8</v>
      </c>
      <c r="F25" s="258" t="s">
        <v>9</v>
      </c>
      <c r="G25" s="330">
        <v>397688</v>
      </c>
      <c r="H25" s="283">
        <f t="shared" si="0"/>
        <v>397688</v>
      </c>
      <c r="I25" s="283">
        <f t="shared" si="1"/>
        <v>397688</v>
      </c>
      <c r="J25" s="214">
        <v>0</v>
      </c>
      <c r="K25" s="214">
        <f t="shared" si="16"/>
        <v>397688</v>
      </c>
      <c r="L25" s="258" t="s">
        <v>16</v>
      </c>
      <c r="M25" s="254">
        <f>SUMIF('Allocation Factors'!$B$3:$B$88,'Accumulated Deferred Income Tax'!L25,'Allocation Factors'!$P$3:$P$88)</f>
        <v>0</v>
      </c>
      <c r="N25" s="342">
        <f t="shared" si="17"/>
        <v>0</v>
      </c>
      <c r="O25" s="342">
        <f t="shared" si="4"/>
        <v>0</v>
      </c>
      <c r="P25" s="283">
        <f t="shared" si="5"/>
        <v>0</v>
      </c>
    </row>
    <row r="26" spans="1:16" s="169" customFormat="1">
      <c r="A26" s="258">
        <v>287122</v>
      </c>
      <c r="B26" s="258">
        <v>190</v>
      </c>
      <c r="C26" s="445" t="s">
        <v>506</v>
      </c>
      <c r="D26" s="328">
        <v>705.29499999999996</v>
      </c>
      <c r="E26" s="292" t="s">
        <v>8</v>
      </c>
      <c r="F26" s="258" t="s">
        <v>9</v>
      </c>
      <c r="G26" s="330">
        <v>23088</v>
      </c>
      <c r="H26" s="283">
        <f t="shared" si="0"/>
        <v>23088</v>
      </c>
      <c r="I26" s="283">
        <f t="shared" si="1"/>
        <v>23088</v>
      </c>
      <c r="J26" s="214">
        <v>0</v>
      </c>
      <c r="K26" s="214">
        <f t="shared" si="16"/>
        <v>23088</v>
      </c>
      <c r="L26" s="258" t="s">
        <v>23</v>
      </c>
      <c r="M26" s="254">
        <f>SUMIF('Allocation Factors'!$B$3:$B$88,'Accumulated Deferred Income Tax'!L26,'Allocation Factors'!$P$3:$P$88)</f>
        <v>0</v>
      </c>
      <c r="N26" s="342">
        <f t="shared" si="17"/>
        <v>0</v>
      </c>
      <c r="O26" s="342">
        <f t="shared" si="4"/>
        <v>0</v>
      </c>
      <c r="P26" s="283">
        <f t="shared" si="5"/>
        <v>0</v>
      </c>
    </row>
    <row r="27" spans="1:16" s="182" customFormat="1">
      <c r="A27" s="258">
        <v>287124</v>
      </c>
      <c r="B27" s="258">
        <v>190</v>
      </c>
      <c r="C27" s="445" t="s">
        <v>507</v>
      </c>
      <c r="D27" s="328">
        <v>705.29600000000005</v>
      </c>
      <c r="E27" s="292">
        <v>15.3</v>
      </c>
      <c r="F27" s="258" t="s">
        <v>9</v>
      </c>
      <c r="G27" s="330">
        <v>0</v>
      </c>
      <c r="H27" s="283">
        <f t="shared" si="0"/>
        <v>0</v>
      </c>
      <c r="I27" s="283">
        <f t="shared" si="1"/>
        <v>0</v>
      </c>
      <c r="J27" s="214">
        <v>0</v>
      </c>
      <c r="K27" s="214">
        <f t="shared" si="16"/>
        <v>0</v>
      </c>
      <c r="L27" s="258" t="s">
        <v>21</v>
      </c>
      <c r="M27" s="254">
        <f>SUMIF('Allocation Factors'!$B$3:$B$88,'Accumulated Deferred Income Tax'!L27,'Allocation Factors'!$P$3:$P$88)</f>
        <v>1</v>
      </c>
      <c r="N27" s="342">
        <f t="shared" si="17"/>
        <v>0</v>
      </c>
      <c r="O27" s="342">
        <f t="shared" si="4"/>
        <v>0</v>
      </c>
      <c r="P27" s="283">
        <f t="shared" si="5"/>
        <v>0</v>
      </c>
    </row>
    <row r="28" spans="1:16" s="182" customFormat="1">
      <c r="A28" s="258">
        <v>287125</v>
      </c>
      <c r="B28" s="258">
        <v>190</v>
      </c>
      <c r="C28" s="186" t="s">
        <v>438</v>
      </c>
      <c r="D28" s="328">
        <v>705.29700000000003</v>
      </c>
      <c r="E28" s="292" t="s">
        <v>8</v>
      </c>
      <c r="F28" s="258" t="s">
        <v>9</v>
      </c>
      <c r="G28" s="330">
        <v>9066762</v>
      </c>
      <c r="H28" s="283">
        <f t="shared" si="0"/>
        <v>9066762</v>
      </c>
      <c r="I28" s="283">
        <f t="shared" si="1"/>
        <v>9066762</v>
      </c>
      <c r="J28" s="214">
        <v>0</v>
      </c>
      <c r="K28" s="214">
        <f t="shared" si="16"/>
        <v>9066762</v>
      </c>
      <c r="L28" s="258" t="s">
        <v>26</v>
      </c>
      <c r="M28" s="254">
        <f>SUMIF('Allocation Factors'!$B$3:$B$88,'Accumulated Deferred Income Tax'!L28,'Allocation Factors'!$P$3:$P$88)</f>
        <v>0</v>
      </c>
      <c r="N28" s="342">
        <f t="shared" si="17"/>
        <v>0</v>
      </c>
      <c r="O28" s="342">
        <f t="shared" si="4"/>
        <v>0</v>
      </c>
      <c r="P28" s="283">
        <f t="shared" si="5"/>
        <v>0</v>
      </c>
    </row>
    <row r="29" spans="1:16" s="169" customFormat="1">
      <c r="A29" s="258">
        <v>287173</v>
      </c>
      <c r="B29" s="258">
        <v>190</v>
      </c>
      <c r="C29" s="445" t="s">
        <v>480</v>
      </c>
      <c r="D29" s="328">
        <v>415.94200000000001</v>
      </c>
      <c r="E29" s="292" t="s">
        <v>8</v>
      </c>
      <c r="F29" s="258" t="s">
        <v>9</v>
      </c>
      <c r="G29" s="330">
        <v>877641</v>
      </c>
      <c r="H29" s="283">
        <f t="shared" ref="H29:H43" si="18">+G29</f>
        <v>877641</v>
      </c>
      <c r="I29" s="283">
        <f t="shared" si="1"/>
        <v>877641</v>
      </c>
      <c r="J29" s="214">
        <v>0</v>
      </c>
      <c r="K29" s="214">
        <f t="shared" ref="K29:K31" si="19">SUM(I29:J29)</f>
        <v>877641</v>
      </c>
      <c r="L29" s="258" t="s">
        <v>127</v>
      </c>
      <c r="M29" s="254">
        <f>SUMIF('Allocation Factors'!$B$3:$B$88,'Accumulated Deferred Income Tax'!L29,'Allocation Factors'!$P$3:$P$88)</f>
        <v>0</v>
      </c>
      <c r="N29" s="342">
        <f t="shared" ref="N29:N31" si="20">ROUND(I29*M29,0)</f>
        <v>0</v>
      </c>
      <c r="O29" s="342">
        <f t="shared" si="4"/>
        <v>0</v>
      </c>
      <c r="P29" s="283">
        <f t="shared" si="5"/>
        <v>0</v>
      </c>
    </row>
    <row r="30" spans="1:16" s="169" customFormat="1">
      <c r="A30" s="258">
        <v>287174</v>
      </c>
      <c r="B30" s="258">
        <v>190</v>
      </c>
      <c r="C30" s="445" t="s">
        <v>470</v>
      </c>
      <c r="D30" s="328">
        <v>705.41</v>
      </c>
      <c r="E30" s="292" t="s">
        <v>8</v>
      </c>
      <c r="F30" s="258" t="s">
        <v>9</v>
      </c>
      <c r="G30" s="330">
        <v>-12140</v>
      </c>
      <c r="H30" s="283">
        <f t="shared" si="18"/>
        <v>-12140</v>
      </c>
      <c r="I30" s="283">
        <f t="shared" si="1"/>
        <v>-12140</v>
      </c>
      <c r="J30" s="214">
        <v>0</v>
      </c>
      <c r="K30" s="214">
        <f t="shared" si="19"/>
        <v>-12140</v>
      </c>
      <c r="L30" s="258" t="s">
        <v>16</v>
      </c>
      <c r="M30" s="254">
        <f>SUMIF('Allocation Factors'!$B$3:$B$88,'Accumulated Deferred Income Tax'!L30,'Allocation Factors'!$P$3:$P$88)</f>
        <v>0</v>
      </c>
      <c r="N30" s="342">
        <f t="shared" si="20"/>
        <v>0</v>
      </c>
      <c r="O30" s="342">
        <f t="shared" si="4"/>
        <v>0</v>
      </c>
      <c r="P30" s="283">
        <f t="shared" si="5"/>
        <v>0</v>
      </c>
    </row>
    <row r="31" spans="1:16" s="169" customFormat="1">
      <c r="A31" s="258">
        <v>287175</v>
      </c>
      <c r="B31" s="258">
        <v>190</v>
      </c>
      <c r="C31" s="445" t="s">
        <v>502</v>
      </c>
      <c r="D31" s="328">
        <v>705.41099999999994</v>
      </c>
      <c r="E31" s="292" t="s">
        <v>8</v>
      </c>
      <c r="F31" s="258" t="s">
        <v>9</v>
      </c>
      <c r="G31" s="330">
        <v>314951</v>
      </c>
      <c r="H31" s="283">
        <f t="shared" si="18"/>
        <v>314951</v>
      </c>
      <c r="I31" s="283">
        <f t="shared" si="1"/>
        <v>314951</v>
      </c>
      <c r="J31" s="214">
        <v>0</v>
      </c>
      <c r="K31" s="214">
        <f t="shared" si="19"/>
        <v>314951</v>
      </c>
      <c r="L31" s="258" t="s">
        <v>23</v>
      </c>
      <c r="M31" s="254">
        <f>SUMIF('Allocation Factors'!$B$3:$B$88,'Accumulated Deferred Income Tax'!L31,'Allocation Factors'!$P$3:$P$88)</f>
        <v>0</v>
      </c>
      <c r="N31" s="342">
        <f t="shared" si="20"/>
        <v>0</v>
      </c>
      <c r="O31" s="342">
        <f t="shared" si="4"/>
        <v>0</v>
      </c>
      <c r="P31" s="283">
        <f t="shared" si="5"/>
        <v>0</v>
      </c>
    </row>
    <row r="32" spans="1:16" s="169" customFormat="1">
      <c r="A32" s="258">
        <v>287176</v>
      </c>
      <c r="B32" s="258">
        <v>190</v>
      </c>
      <c r="C32" s="445" t="s">
        <v>465</v>
      </c>
      <c r="D32" s="328">
        <v>705.41200000000003</v>
      </c>
      <c r="E32" s="292" t="s">
        <v>8</v>
      </c>
      <c r="F32" s="258" t="s">
        <v>9</v>
      </c>
      <c r="G32" s="330">
        <v>2058005</v>
      </c>
      <c r="H32" s="283">
        <f t="shared" si="18"/>
        <v>2058005</v>
      </c>
      <c r="I32" s="283">
        <f t="shared" ref="I32:I48" si="21">IF(F32="U",H32,0)</f>
        <v>2058005</v>
      </c>
      <c r="J32" s="214">
        <v>0</v>
      </c>
      <c r="K32" s="214">
        <f t="shared" si="16"/>
        <v>2058005</v>
      </c>
      <c r="L32" s="258" t="s">
        <v>24</v>
      </c>
      <c r="M32" s="254">
        <f>SUMIF('Allocation Factors'!$B$3:$B$88,'Accumulated Deferred Income Tax'!L32,'Allocation Factors'!$P$3:$P$88)</f>
        <v>0</v>
      </c>
      <c r="N32" s="342">
        <f t="shared" ref="N32:N33" si="22">ROUND(I32*M32,0)</f>
        <v>0</v>
      </c>
      <c r="O32" s="342">
        <f t="shared" si="4"/>
        <v>0</v>
      </c>
      <c r="P32" s="283">
        <f t="shared" si="5"/>
        <v>0</v>
      </c>
    </row>
    <row r="33" spans="1:16" s="169" customFormat="1">
      <c r="A33" s="258">
        <v>287177</v>
      </c>
      <c r="B33" s="258">
        <v>190</v>
      </c>
      <c r="C33" s="445" t="s">
        <v>466</v>
      </c>
      <c r="D33" s="328">
        <v>705.41300000000001</v>
      </c>
      <c r="E33" s="292" t="s">
        <v>8</v>
      </c>
      <c r="F33" s="258" t="s">
        <v>9</v>
      </c>
      <c r="G33" s="330">
        <v>4688580</v>
      </c>
      <c r="H33" s="283">
        <f t="shared" si="18"/>
        <v>4688580</v>
      </c>
      <c r="I33" s="283">
        <f t="shared" si="21"/>
        <v>4688580</v>
      </c>
      <c r="J33" s="214">
        <v>0</v>
      </c>
      <c r="K33" s="214">
        <f t="shared" si="16"/>
        <v>4688580</v>
      </c>
      <c r="L33" s="258" t="s">
        <v>22</v>
      </c>
      <c r="M33" s="254">
        <f>SUMIF('Allocation Factors'!$B$3:$B$88,'Accumulated Deferred Income Tax'!L33,'Allocation Factors'!$P$3:$P$88)</f>
        <v>0</v>
      </c>
      <c r="N33" s="342">
        <f t="shared" si="22"/>
        <v>0</v>
      </c>
      <c r="O33" s="342">
        <f t="shared" si="4"/>
        <v>0</v>
      </c>
      <c r="P33" s="283">
        <f t="shared" si="5"/>
        <v>0</v>
      </c>
    </row>
    <row r="34" spans="1:16" s="169" customFormat="1">
      <c r="A34" s="258">
        <v>287178</v>
      </c>
      <c r="B34" s="258">
        <v>190</v>
      </c>
      <c r="C34" s="445" t="s">
        <v>472</v>
      </c>
      <c r="D34" s="328">
        <v>705.41399999999999</v>
      </c>
      <c r="E34" s="292" t="s">
        <v>8</v>
      </c>
      <c r="F34" s="258" t="s">
        <v>9</v>
      </c>
      <c r="G34" s="330">
        <v>-36455</v>
      </c>
      <c r="H34" s="283">
        <f t="shared" si="18"/>
        <v>-36455</v>
      </c>
      <c r="I34" s="283">
        <f t="shared" si="21"/>
        <v>-36455</v>
      </c>
      <c r="J34" s="214">
        <v>0</v>
      </c>
      <c r="K34" s="214">
        <f t="shared" si="16"/>
        <v>-36455</v>
      </c>
      <c r="L34" s="258" t="s">
        <v>26</v>
      </c>
      <c r="M34" s="254">
        <f>SUMIF('Allocation Factors'!$B$3:$B$88,'Accumulated Deferred Income Tax'!L34,'Allocation Factors'!$P$3:$P$88)</f>
        <v>0</v>
      </c>
      <c r="N34" s="342">
        <f t="shared" ref="N34" si="23">ROUND(I34*M34,0)</f>
        <v>0</v>
      </c>
      <c r="O34" s="342">
        <f t="shared" si="4"/>
        <v>0</v>
      </c>
      <c r="P34" s="283">
        <f t="shared" si="5"/>
        <v>0</v>
      </c>
    </row>
    <row r="35" spans="1:16" s="169" customFormat="1">
      <c r="A35" s="258">
        <v>287180</v>
      </c>
      <c r="B35" s="258">
        <v>190</v>
      </c>
      <c r="C35" s="445" t="s">
        <v>501</v>
      </c>
      <c r="D35" s="328">
        <v>505.45</v>
      </c>
      <c r="E35" s="292" t="s">
        <v>8</v>
      </c>
      <c r="F35" s="258" t="s">
        <v>9</v>
      </c>
      <c r="G35" s="330">
        <v>4489399</v>
      </c>
      <c r="H35" s="283">
        <f t="shared" si="18"/>
        <v>4489399</v>
      </c>
      <c r="I35" s="283">
        <f t="shared" si="21"/>
        <v>4489399</v>
      </c>
      <c r="J35" s="214">
        <v>0</v>
      </c>
      <c r="K35" s="214">
        <f t="shared" si="16"/>
        <v>4489399</v>
      </c>
      <c r="L35" s="258" t="s">
        <v>10</v>
      </c>
      <c r="M35" s="254">
        <f>SUMIF('Allocation Factors'!$B$3:$B$88,'Accumulated Deferred Income Tax'!L35,'Allocation Factors'!$P$3:$P$88)</f>
        <v>7.0845810240555085E-2</v>
      </c>
      <c r="N35" s="342">
        <f t="shared" ref="N35" si="24">ROUND(I35*M35,0)</f>
        <v>318055</v>
      </c>
      <c r="O35" s="342">
        <f t="shared" si="4"/>
        <v>0</v>
      </c>
      <c r="P35" s="283">
        <f t="shared" si="5"/>
        <v>318055</v>
      </c>
    </row>
    <row r="36" spans="1:16" s="169" customFormat="1">
      <c r="A36" s="258">
        <v>287191</v>
      </c>
      <c r="B36" s="258">
        <v>190</v>
      </c>
      <c r="C36" s="43" t="s">
        <v>384</v>
      </c>
      <c r="D36" s="328">
        <v>705.28</v>
      </c>
      <c r="E36" s="292" t="s">
        <v>8</v>
      </c>
      <c r="F36" s="258" t="s">
        <v>9</v>
      </c>
      <c r="G36" s="330">
        <v>104919</v>
      </c>
      <c r="H36" s="283">
        <f t="shared" si="18"/>
        <v>104919</v>
      </c>
      <c r="I36" s="283">
        <f t="shared" si="21"/>
        <v>104919</v>
      </c>
      <c r="J36" s="214">
        <v>0</v>
      </c>
      <c r="K36" s="214">
        <f t="shared" ref="K36:K39" si="25">SUM(I36:J36)</f>
        <v>104919</v>
      </c>
      <c r="L36" s="258" t="s">
        <v>16</v>
      </c>
      <c r="M36" s="254">
        <f>SUMIF('Allocation Factors'!$B$3:$B$88,'Accumulated Deferred Income Tax'!L36,'Allocation Factors'!$P$3:$P$88)</f>
        <v>0</v>
      </c>
      <c r="N36" s="342">
        <f t="shared" si="13"/>
        <v>0</v>
      </c>
      <c r="O36" s="342">
        <f t="shared" si="4"/>
        <v>0</v>
      </c>
      <c r="P36" s="283">
        <f t="shared" si="5"/>
        <v>0</v>
      </c>
    </row>
    <row r="37" spans="1:16" s="169" customFormat="1">
      <c r="A37" s="258">
        <v>287192</v>
      </c>
      <c r="B37" s="258">
        <v>190</v>
      </c>
      <c r="C37" s="43" t="s">
        <v>385</v>
      </c>
      <c r="D37" s="328">
        <v>705.28099999999995</v>
      </c>
      <c r="E37" s="292" t="s">
        <v>8</v>
      </c>
      <c r="F37" s="258" t="s">
        <v>9</v>
      </c>
      <c r="G37" s="330">
        <v>2803</v>
      </c>
      <c r="H37" s="283">
        <f t="shared" si="18"/>
        <v>2803</v>
      </c>
      <c r="I37" s="283">
        <f t="shared" si="21"/>
        <v>2803</v>
      </c>
      <c r="J37" s="214">
        <v>0</v>
      </c>
      <c r="K37" s="214">
        <f t="shared" si="25"/>
        <v>2803</v>
      </c>
      <c r="L37" s="258" t="s">
        <v>23</v>
      </c>
      <c r="M37" s="254">
        <f>SUMIF('Allocation Factors'!$B$3:$B$88,'Accumulated Deferred Income Tax'!L37,'Allocation Factors'!$P$3:$P$88)</f>
        <v>0</v>
      </c>
      <c r="N37" s="342">
        <f t="shared" si="13"/>
        <v>0</v>
      </c>
      <c r="O37" s="342">
        <f t="shared" si="4"/>
        <v>0</v>
      </c>
      <c r="P37" s="283">
        <f t="shared" si="5"/>
        <v>0</v>
      </c>
    </row>
    <row r="38" spans="1:16" s="169" customFormat="1">
      <c r="A38" s="258">
        <v>287195</v>
      </c>
      <c r="B38" s="258">
        <v>190</v>
      </c>
      <c r="C38" s="43" t="s">
        <v>386</v>
      </c>
      <c r="D38" s="328">
        <v>705.28399999999999</v>
      </c>
      <c r="E38" s="292">
        <v>15.3</v>
      </c>
      <c r="F38" s="258" t="s">
        <v>9</v>
      </c>
      <c r="G38" s="330">
        <v>0</v>
      </c>
      <c r="H38" s="283">
        <f t="shared" si="18"/>
        <v>0</v>
      </c>
      <c r="I38" s="283">
        <f t="shared" si="21"/>
        <v>0</v>
      </c>
      <c r="J38" s="214">
        <v>0</v>
      </c>
      <c r="K38" s="214">
        <f t="shared" si="25"/>
        <v>0</v>
      </c>
      <c r="L38" s="258" t="s">
        <v>21</v>
      </c>
      <c r="M38" s="254">
        <f>SUMIF('Allocation Factors'!$B$3:$B$88,'Accumulated Deferred Income Tax'!L38,'Allocation Factors'!$P$3:$P$88)</f>
        <v>1</v>
      </c>
      <c r="N38" s="342">
        <f t="shared" si="13"/>
        <v>0</v>
      </c>
      <c r="O38" s="342">
        <f t="shared" si="4"/>
        <v>0</v>
      </c>
      <c r="P38" s="283">
        <f t="shared" si="5"/>
        <v>0</v>
      </c>
    </row>
    <row r="39" spans="1:16" s="169" customFormat="1">
      <c r="A39" s="258">
        <v>287196</v>
      </c>
      <c r="B39" s="258">
        <v>190</v>
      </c>
      <c r="C39" s="43" t="s">
        <v>387</v>
      </c>
      <c r="D39" s="328">
        <v>705.28499999999997</v>
      </c>
      <c r="E39" s="292" t="s">
        <v>8</v>
      </c>
      <c r="F39" s="258" t="s">
        <v>9</v>
      </c>
      <c r="G39" s="330">
        <v>27599</v>
      </c>
      <c r="H39" s="283">
        <f t="shared" si="18"/>
        <v>27599</v>
      </c>
      <c r="I39" s="283">
        <f t="shared" si="21"/>
        <v>27599</v>
      </c>
      <c r="J39" s="214">
        <v>0</v>
      </c>
      <c r="K39" s="214">
        <f t="shared" si="25"/>
        <v>27599</v>
      </c>
      <c r="L39" s="258" t="s">
        <v>47</v>
      </c>
      <c r="M39" s="254">
        <f>SUMIF('Allocation Factors'!$B$3:$B$88,'Accumulated Deferred Income Tax'!L39,'Allocation Factors'!$P$3:$P$88)</f>
        <v>0</v>
      </c>
      <c r="N39" s="342">
        <f t="shared" si="13"/>
        <v>0</v>
      </c>
      <c r="O39" s="342">
        <f t="shared" si="4"/>
        <v>0</v>
      </c>
      <c r="P39" s="283">
        <f t="shared" si="5"/>
        <v>0</v>
      </c>
    </row>
    <row r="40" spans="1:16" s="169" customFormat="1">
      <c r="A40" s="258">
        <v>287200</v>
      </c>
      <c r="B40" s="258">
        <v>190</v>
      </c>
      <c r="C40" s="43" t="s">
        <v>305</v>
      </c>
      <c r="D40" s="328">
        <v>705.26700000000005</v>
      </c>
      <c r="E40" s="292" t="s">
        <v>8</v>
      </c>
      <c r="F40" s="258" t="s">
        <v>9</v>
      </c>
      <c r="G40" s="330">
        <v>204017</v>
      </c>
      <c r="H40" s="283">
        <f t="shared" si="18"/>
        <v>204017</v>
      </c>
      <c r="I40" s="283">
        <f t="shared" si="21"/>
        <v>204017</v>
      </c>
      <c r="J40" s="214">
        <v>0</v>
      </c>
      <c r="K40" s="214">
        <f t="shared" ref="K40:K54" si="26">SUM(I40:J40)</f>
        <v>204017</v>
      </c>
      <c r="L40" s="258" t="s">
        <v>14</v>
      </c>
      <c r="M40" s="254">
        <f>SUMIF('Allocation Factors'!$B$3:$B$88,'Accumulated Deferred Income Tax'!L40,'Allocation Factors'!$P$3:$P$88)</f>
        <v>0</v>
      </c>
      <c r="N40" s="342">
        <f t="shared" si="13"/>
        <v>0</v>
      </c>
      <c r="O40" s="342">
        <f t="shared" si="4"/>
        <v>0</v>
      </c>
      <c r="P40" s="283">
        <f t="shared" si="5"/>
        <v>0</v>
      </c>
    </row>
    <row r="41" spans="1:16" s="169" customFormat="1">
      <c r="A41" s="258">
        <v>287209</v>
      </c>
      <c r="B41" s="258">
        <v>190</v>
      </c>
      <c r="C41" s="43" t="s">
        <v>304</v>
      </c>
      <c r="D41" s="328">
        <v>705.26599999999996</v>
      </c>
      <c r="E41" s="292" t="s">
        <v>8</v>
      </c>
      <c r="F41" s="258" t="s">
        <v>9</v>
      </c>
      <c r="G41" s="330">
        <v>157343</v>
      </c>
      <c r="H41" s="283">
        <f t="shared" si="18"/>
        <v>157343</v>
      </c>
      <c r="I41" s="283">
        <f t="shared" si="21"/>
        <v>157343</v>
      </c>
      <c r="J41" s="214">
        <v>0</v>
      </c>
      <c r="K41" s="214">
        <f t="shared" ref="K41" si="27">SUM(I41:J41)</f>
        <v>157343</v>
      </c>
      <c r="L41" s="258" t="s">
        <v>14</v>
      </c>
      <c r="M41" s="254">
        <f>SUMIF('Allocation Factors'!$B$3:$B$88,'Accumulated Deferred Income Tax'!L41,'Allocation Factors'!$P$3:$P$88)</f>
        <v>0</v>
      </c>
      <c r="N41" s="342">
        <f t="shared" si="13"/>
        <v>0</v>
      </c>
      <c r="O41" s="342">
        <f t="shared" si="4"/>
        <v>0</v>
      </c>
      <c r="P41" s="283">
        <f t="shared" si="5"/>
        <v>0</v>
      </c>
    </row>
    <row r="42" spans="1:16" s="169" customFormat="1">
      <c r="A42" s="258">
        <v>287211</v>
      </c>
      <c r="B42" s="258">
        <v>190</v>
      </c>
      <c r="C42" s="43" t="s">
        <v>299</v>
      </c>
      <c r="D42" s="328">
        <v>425.226</v>
      </c>
      <c r="E42" s="292" t="s">
        <v>8</v>
      </c>
      <c r="F42" s="258" t="s">
        <v>9</v>
      </c>
      <c r="G42" s="330">
        <v>210763</v>
      </c>
      <c r="H42" s="283">
        <f t="shared" si="18"/>
        <v>210763</v>
      </c>
      <c r="I42" s="283">
        <f t="shared" si="21"/>
        <v>210763</v>
      </c>
      <c r="J42" s="214">
        <v>0</v>
      </c>
      <c r="K42" s="214">
        <f t="shared" si="26"/>
        <v>210763</v>
      </c>
      <c r="L42" s="258" t="s">
        <v>14</v>
      </c>
      <c r="M42" s="254">
        <f>SUMIF('Allocation Factors'!$B$3:$B$88,'Accumulated Deferred Income Tax'!L42,'Allocation Factors'!$P$3:$P$88)</f>
        <v>0</v>
      </c>
      <c r="N42" s="342">
        <f t="shared" si="13"/>
        <v>0</v>
      </c>
      <c r="O42" s="342">
        <f t="shared" si="4"/>
        <v>0</v>
      </c>
      <c r="P42" s="283">
        <f t="shared" si="5"/>
        <v>0</v>
      </c>
    </row>
    <row r="43" spans="1:16" s="169" customFormat="1">
      <c r="A43" s="258">
        <v>287212</v>
      </c>
      <c r="B43" s="258">
        <v>190</v>
      </c>
      <c r="C43" s="43" t="s">
        <v>340</v>
      </c>
      <c r="D43" s="328">
        <v>705.245</v>
      </c>
      <c r="E43" s="292" t="s">
        <v>8</v>
      </c>
      <c r="F43" s="258" t="s">
        <v>9</v>
      </c>
      <c r="G43" s="330">
        <v>1673308</v>
      </c>
      <c r="H43" s="283">
        <f t="shared" si="18"/>
        <v>1673308</v>
      </c>
      <c r="I43" s="283">
        <f t="shared" si="21"/>
        <v>1673308</v>
      </c>
      <c r="J43" s="214">
        <v>0</v>
      </c>
      <c r="K43" s="214">
        <f t="shared" si="26"/>
        <v>1673308</v>
      </c>
      <c r="L43" s="258" t="s">
        <v>14</v>
      </c>
      <c r="M43" s="254">
        <f>SUMIF('Allocation Factors'!$B$3:$B$88,'Accumulated Deferred Income Tax'!L43,'Allocation Factors'!$P$3:$P$88)</f>
        <v>0</v>
      </c>
      <c r="N43" s="342">
        <f t="shared" si="13"/>
        <v>0</v>
      </c>
      <c r="O43" s="342">
        <f t="shared" si="4"/>
        <v>0</v>
      </c>
      <c r="P43" s="283">
        <f t="shared" si="5"/>
        <v>0</v>
      </c>
    </row>
    <row r="44" spans="1:16" s="169" customFormat="1">
      <c r="A44" s="258">
        <v>287214</v>
      </c>
      <c r="B44" s="258">
        <v>190</v>
      </c>
      <c r="C44" s="43" t="s">
        <v>296</v>
      </c>
      <c r="D44" s="328">
        <v>910.245</v>
      </c>
      <c r="E44" s="292" t="s">
        <v>8</v>
      </c>
      <c r="F44" s="258" t="s">
        <v>9</v>
      </c>
      <c r="G44" s="330">
        <v>57935</v>
      </c>
      <c r="H44" s="283">
        <f t="shared" ref="H44:H63" si="28">+G44</f>
        <v>57935</v>
      </c>
      <c r="I44" s="283">
        <f t="shared" si="21"/>
        <v>57935</v>
      </c>
      <c r="J44" s="214">
        <v>0</v>
      </c>
      <c r="K44" s="214">
        <f t="shared" si="26"/>
        <v>57935</v>
      </c>
      <c r="L44" s="258" t="s">
        <v>10</v>
      </c>
      <c r="M44" s="254">
        <f>SUMIF('Allocation Factors'!$B$3:$B$88,'Accumulated Deferred Income Tax'!L44,'Allocation Factors'!$P$3:$P$88)</f>
        <v>7.0845810240555085E-2</v>
      </c>
      <c r="N44" s="342">
        <f t="shared" si="13"/>
        <v>4104</v>
      </c>
      <c r="O44" s="342">
        <f t="shared" ref="O44:O73" si="29">ROUND(J44*M44,0)</f>
        <v>0</v>
      </c>
      <c r="P44" s="283">
        <f t="shared" ref="P44:P73" si="30">SUM(N44:O44)</f>
        <v>4104</v>
      </c>
    </row>
    <row r="45" spans="1:16" s="169" customFormat="1">
      <c r="A45" s="258">
        <v>287216</v>
      </c>
      <c r="B45" s="258">
        <v>190</v>
      </c>
      <c r="C45" s="43" t="s">
        <v>300</v>
      </c>
      <c r="D45" s="328">
        <v>605.71500000000003</v>
      </c>
      <c r="E45" s="292" t="s">
        <v>8</v>
      </c>
      <c r="F45" s="258" t="s">
        <v>9</v>
      </c>
      <c r="G45" s="330">
        <v>2011403</v>
      </c>
      <c r="H45" s="283">
        <f t="shared" si="28"/>
        <v>2011403</v>
      </c>
      <c r="I45" s="283">
        <f t="shared" si="21"/>
        <v>2011403</v>
      </c>
      <c r="J45" s="214">
        <v>0</v>
      </c>
      <c r="K45" s="214">
        <f t="shared" si="26"/>
        <v>2011403</v>
      </c>
      <c r="L45" s="258" t="s">
        <v>84</v>
      </c>
      <c r="M45" s="254">
        <f>SUMIF('Allocation Factors'!$B$3:$B$88,'Accumulated Deferred Income Tax'!L45,'Allocation Factors'!$P$3:$P$88)</f>
        <v>0</v>
      </c>
      <c r="N45" s="342">
        <f t="shared" si="13"/>
        <v>0</v>
      </c>
      <c r="O45" s="342">
        <f t="shared" si="29"/>
        <v>0</v>
      </c>
      <c r="P45" s="283">
        <f t="shared" si="30"/>
        <v>0</v>
      </c>
    </row>
    <row r="46" spans="1:16" s="169" customFormat="1">
      <c r="A46" s="258">
        <v>287219</v>
      </c>
      <c r="B46" s="258">
        <v>190</v>
      </c>
      <c r="C46" s="43" t="s">
        <v>295</v>
      </c>
      <c r="D46" s="328">
        <v>715.81</v>
      </c>
      <c r="E46" s="292" t="s">
        <v>8</v>
      </c>
      <c r="F46" s="258" t="s">
        <v>9</v>
      </c>
      <c r="G46" s="330">
        <v>57749</v>
      </c>
      <c r="H46" s="283">
        <f t="shared" si="28"/>
        <v>57749</v>
      </c>
      <c r="I46" s="283">
        <f t="shared" si="21"/>
        <v>57749</v>
      </c>
      <c r="J46" s="214">
        <v>0</v>
      </c>
      <c r="K46" s="214">
        <f t="shared" ref="K46" si="31">SUM(I46:J46)</f>
        <v>57749</v>
      </c>
      <c r="L46" s="258" t="s">
        <v>125</v>
      </c>
      <c r="M46" s="254">
        <f>SUMIF('Allocation Factors'!$B$3:$B$88,'Accumulated Deferred Income Tax'!L46,'Allocation Factors'!$P$3:$P$88)</f>
        <v>0.22162982918040364</v>
      </c>
      <c r="N46" s="342">
        <f t="shared" si="13"/>
        <v>12799</v>
      </c>
      <c r="O46" s="342">
        <f t="shared" si="29"/>
        <v>0</v>
      </c>
      <c r="P46" s="283">
        <f t="shared" si="30"/>
        <v>12799</v>
      </c>
    </row>
    <row r="47" spans="1:16" s="169" customFormat="1">
      <c r="A47" s="258">
        <v>287220</v>
      </c>
      <c r="B47" s="258">
        <v>190</v>
      </c>
      <c r="C47" s="43" t="s">
        <v>388</v>
      </c>
      <c r="D47" s="328">
        <v>720.56</v>
      </c>
      <c r="E47" s="292" t="s">
        <v>8</v>
      </c>
      <c r="F47" s="258" t="s">
        <v>9</v>
      </c>
      <c r="G47" s="330">
        <v>28303642</v>
      </c>
      <c r="H47" s="283">
        <f t="shared" si="28"/>
        <v>28303642</v>
      </c>
      <c r="I47" s="283">
        <f t="shared" si="21"/>
        <v>28303642</v>
      </c>
      <c r="J47" s="214">
        <v>0</v>
      </c>
      <c r="K47" s="214">
        <f t="shared" si="26"/>
        <v>28303642</v>
      </c>
      <c r="L47" s="258" t="s">
        <v>84</v>
      </c>
      <c r="M47" s="254">
        <f>SUMIF('Allocation Factors'!$B$3:$B$88,'Accumulated Deferred Income Tax'!L47,'Allocation Factors'!$P$3:$P$88)</f>
        <v>0</v>
      </c>
      <c r="N47" s="342">
        <f t="shared" si="13"/>
        <v>0</v>
      </c>
      <c r="O47" s="342">
        <f t="shared" si="29"/>
        <v>0</v>
      </c>
      <c r="P47" s="283">
        <f t="shared" si="30"/>
        <v>0</v>
      </c>
    </row>
    <row r="48" spans="1:16" s="169" customFormat="1">
      <c r="A48" s="258">
        <v>287227</v>
      </c>
      <c r="B48" s="258">
        <v>190</v>
      </c>
      <c r="C48" s="43" t="s">
        <v>585</v>
      </c>
      <c r="D48" s="328">
        <v>705.53099999999995</v>
      </c>
      <c r="E48" s="292" t="s">
        <v>8</v>
      </c>
      <c r="F48" s="258" t="s">
        <v>9</v>
      </c>
      <c r="G48" s="330">
        <v>3616712</v>
      </c>
      <c r="H48" s="283">
        <f t="shared" si="28"/>
        <v>3616712</v>
      </c>
      <c r="I48" s="283">
        <f t="shared" si="21"/>
        <v>3616712</v>
      </c>
      <c r="J48" s="214">
        <v>0</v>
      </c>
      <c r="K48" s="214">
        <f t="shared" si="26"/>
        <v>3616712</v>
      </c>
      <c r="L48" s="258" t="s">
        <v>14</v>
      </c>
      <c r="M48" s="254">
        <f>SUMIF('Allocation Factors'!$B$3:$B$88,'Accumulated Deferred Income Tax'!L48,'Allocation Factors'!$P$3:$P$88)</f>
        <v>0</v>
      </c>
      <c r="N48" s="342">
        <f t="shared" ref="N48:N67" si="32">ROUND(I48*M48,0)</f>
        <v>0</v>
      </c>
      <c r="O48" s="342">
        <f t="shared" si="29"/>
        <v>0</v>
      </c>
      <c r="P48" s="283">
        <f t="shared" si="30"/>
        <v>0</v>
      </c>
    </row>
    <row r="49" spans="1:16" s="169" customFormat="1">
      <c r="A49" s="258">
        <v>287230</v>
      </c>
      <c r="B49" s="258">
        <v>190</v>
      </c>
      <c r="C49" s="43" t="s">
        <v>584</v>
      </c>
      <c r="D49" s="328">
        <v>705.52099999999996</v>
      </c>
      <c r="E49" s="292" t="s">
        <v>8</v>
      </c>
      <c r="F49" s="258" t="s">
        <v>9</v>
      </c>
      <c r="G49" s="330">
        <v>439</v>
      </c>
      <c r="H49" s="283">
        <f t="shared" si="28"/>
        <v>439</v>
      </c>
      <c r="I49" s="283">
        <f t="shared" ref="I49:I65" si="33">IF(F49="U",H49,0)</f>
        <v>439</v>
      </c>
      <c r="J49" s="214">
        <v>0</v>
      </c>
      <c r="K49" s="214">
        <f t="shared" ref="K49:K50" si="34">SUM(I49:J49)</f>
        <v>439</v>
      </c>
      <c r="L49" s="258" t="s">
        <v>14</v>
      </c>
      <c r="M49" s="254">
        <f>SUMIF('Allocation Factors'!$B$3:$B$88,'Accumulated Deferred Income Tax'!L49,'Allocation Factors'!$P$3:$P$88)</f>
        <v>0</v>
      </c>
      <c r="N49" s="342">
        <f t="shared" si="32"/>
        <v>0</v>
      </c>
      <c r="O49" s="342">
        <f t="shared" si="29"/>
        <v>0</v>
      </c>
      <c r="P49" s="283">
        <f t="shared" si="30"/>
        <v>0</v>
      </c>
    </row>
    <row r="50" spans="1:16" s="169" customFormat="1">
      <c r="A50" s="258">
        <v>287231</v>
      </c>
      <c r="B50" s="258">
        <v>190</v>
      </c>
      <c r="C50" s="43" t="s">
        <v>583</v>
      </c>
      <c r="D50" s="328">
        <v>705.51900000000001</v>
      </c>
      <c r="E50" s="292" t="s">
        <v>8</v>
      </c>
      <c r="F50" s="258" t="s">
        <v>9</v>
      </c>
      <c r="G50" s="330">
        <v>475576</v>
      </c>
      <c r="H50" s="283">
        <f t="shared" si="28"/>
        <v>475576</v>
      </c>
      <c r="I50" s="283">
        <f t="shared" si="33"/>
        <v>475576</v>
      </c>
      <c r="J50" s="214">
        <v>0</v>
      </c>
      <c r="K50" s="214">
        <f t="shared" si="34"/>
        <v>475576</v>
      </c>
      <c r="L50" s="258" t="s">
        <v>14</v>
      </c>
      <c r="M50" s="254">
        <f>SUMIF('Allocation Factors'!$B$3:$B$88,'Accumulated Deferred Income Tax'!L50,'Allocation Factors'!$P$3:$P$88)</f>
        <v>0</v>
      </c>
      <c r="N50" s="342">
        <f t="shared" si="32"/>
        <v>0</v>
      </c>
      <c r="O50" s="342">
        <f t="shared" si="29"/>
        <v>0</v>
      </c>
      <c r="P50" s="283">
        <f t="shared" si="30"/>
        <v>0</v>
      </c>
    </row>
    <row r="51" spans="1:16" s="169" customFormat="1">
      <c r="A51" s="258">
        <v>287233</v>
      </c>
      <c r="B51" s="258">
        <v>190</v>
      </c>
      <c r="C51" s="43" t="s">
        <v>582</v>
      </c>
      <c r="D51" s="328">
        <v>705.51499999999999</v>
      </c>
      <c r="E51" s="292" t="s">
        <v>8</v>
      </c>
      <c r="F51" s="258" t="s">
        <v>9</v>
      </c>
      <c r="G51" s="330">
        <v>1951190</v>
      </c>
      <c r="H51" s="283">
        <f t="shared" si="28"/>
        <v>1951190</v>
      </c>
      <c r="I51" s="283">
        <f t="shared" si="33"/>
        <v>1951190</v>
      </c>
      <c r="J51" s="214">
        <v>0</v>
      </c>
      <c r="K51" s="214">
        <f t="shared" si="26"/>
        <v>1951190</v>
      </c>
      <c r="L51" s="258" t="s">
        <v>14</v>
      </c>
      <c r="M51" s="254">
        <f>SUMIF('Allocation Factors'!$B$3:$B$88,'Accumulated Deferred Income Tax'!L51,'Allocation Factors'!$P$3:$P$88)</f>
        <v>0</v>
      </c>
      <c r="N51" s="342">
        <f t="shared" si="32"/>
        <v>0</v>
      </c>
      <c r="O51" s="342">
        <f t="shared" si="29"/>
        <v>0</v>
      </c>
      <c r="P51" s="283">
        <f t="shared" si="30"/>
        <v>0</v>
      </c>
    </row>
    <row r="52" spans="1:16" s="169" customFormat="1">
      <c r="A52" s="258">
        <v>287235</v>
      </c>
      <c r="B52" s="258">
        <v>190</v>
      </c>
      <c r="C52" s="43" t="s">
        <v>597</v>
      </c>
      <c r="D52" s="328">
        <v>705.51099999999997</v>
      </c>
      <c r="E52" s="292" t="s">
        <v>8</v>
      </c>
      <c r="F52" s="258" t="s">
        <v>9</v>
      </c>
      <c r="G52" s="330">
        <v>279516</v>
      </c>
      <c r="H52" s="283">
        <f t="shared" si="28"/>
        <v>279516</v>
      </c>
      <c r="I52" s="283">
        <f t="shared" si="33"/>
        <v>279516</v>
      </c>
      <c r="J52" s="214">
        <v>0</v>
      </c>
      <c r="K52" s="214">
        <f t="shared" si="26"/>
        <v>279516</v>
      </c>
      <c r="L52" s="258" t="s">
        <v>14</v>
      </c>
      <c r="M52" s="254">
        <f>SUMIF('Allocation Factors'!$B$3:$B$88,'Accumulated Deferred Income Tax'!L52,'Allocation Factors'!$P$3:$P$88)</f>
        <v>0</v>
      </c>
      <c r="N52" s="342">
        <f t="shared" ref="N52" si="35">ROUND(I52*M52,0)</f>
        <v>0</v>
      </c>
      <c r="O52" s="342">
        <f t="shared" si="29"/>
        <v>0</v>
      </c>
      <c r="P52" s="283">
        <f t="shared" si="30"/>
        <v>0</v>
      </c>
    </row>
    <row r="53" spans="1:16" s="169" customFormat="1">
      <c r="A53" s="258">
        <v>287237</v>
      </c>
      <c r="B53" s="258">
        <v>190</v>
      </c>
      <c r="C53" s="43" t="s">
        <v>595</v>
      </c>
      <c r="D53" s="328">
        <v>705.755</v>
      </c>
      <c r="E53" s="292" t="s">
        <v>8</v>
      </c>
      <c r="F53" s="258" t="s">
        <v>9</v>
      </c>
      <c r="G53" s="330">
        <v>94264</v>
      </c>
      <c r="H53" s="283">
        <f t="shared" si="28"/>
        <v>94264</v>
      </c>
      <c r="I53" s="283">
        <f t="shared" si="33"/>
        <v>94264</v>
      </c>
      <c r="J53" s="214">
        <v>0</v>
      </c>
      <c r="K53" s="214">
        <f t="shared" si="26"/>
        <v>94264</v>
      </c>
      <c r="L53" s="258" t="s">
        <v>14</v>
      </c>
      <c r="M53" s="254">
        <f>SUMIF('Allocation Factors'!$B$3:$B$88,'Accumulated Deferred Income Tax'!L53,'Allocation Factors'!$P$3:$P$88)</f>
        <v>0</v>
      </c>
      <c r="N53" s="342">
        <f t="shared" si="32"/>
        <v>0</v>
      </c>
      <c r="O53" s="342">
        <f t="shared" si="29"/>
        <v>0</v>
      </c>
      <c r="P53" s="283">
        <f t="shared" si="30"/>
        <v>0</v>
      </c>
    </row>
    <row r="54" spans="1:16" s="169" customFormat="1">
      <c r="A54" s="258">
        <v>287238</v>
      </c>
      <c r="B54" s="258">
        <v>190</v>
      </c>
      <c r="C54" s="43" t="s">
        <v>580</v>
      </c>
      <c r="D54" s="328">
        <v>705.42</v>
      </c>
      <c r="E54" s="292" t="s">
        <v>8</v>
      </c>
      <c r="F54" s="258" t="s">
        <v>9</v>
      </c>
      <c r="G54" s="330">
        <v>1541747</v>
      </c>
      <c r="H54" s="283">
        <f t="shared" si="28"/>
        <v>1541747</v>
      </c>
      <c r="I54" s="283">
        <f t="shared" si="33"/>
        <v>1541747</v>
      </c>
      <c r="J54" s="214">
        <v>0</v>
      </c>
      <c r="K54" s="214">
        <f t="shared" si="26"/>
        <v>1541747</v>
      </c>
      <c r="L54" s="258" t="s">
        <v>14</v>
      </c>
      <c r="M54" s="254">
        <f>SUMIF('Allocation Factors'!$B$3:$B$88,'Accumulated Deferred Income Tax'!L54,'Allocation Factors'!$P$3:$P$88)</f>
        <v>0</v>
      </c>
      <c r="N54" s="342">
        <f t="shared" si="32"/>
        <v>0</v>
      </c>
      <c r="O54" s="342">
        <f t="shared" si="29"/>
        <v>0</v>
      </c>
      <c r="P54" s="283">
        <f t="shared" si="30"/>
        <v>0</v>
      </c>
    </row>
    <row r="55" spans="1:16" s="169" customFormat="1">
      <c r="A55" s="258">
        <v>287252</v>
      </c>
      <c r="B55" s="258">
        <v>190</v>
      </c>
      <c r="C55" s="395" t="s">
        <v>436</v>
      </c>
      <c r="D55" s="328">
        <v>705.26300000000003</v>
      </c>
      <c r="E55" s="292" t="s">
        <v>8</v>
      </c>
      <c r="F55" s="258" t="s">
        <v>9</v>
      </c>
      <c r="G55" s="330">
        <v>7325</v>
      </c>
      <c r="H55" s="283">
        <f t="shared" si="28"/>
        <v>7325</v>
      </c>
      <c r="I55" s="283">
        <f t="shared" si="33"/>
        <v>7325</v>
      </c>
      <c r="J55" s="214">
        <v>0</v>
      </c>
      <c r="K55" s="214">
        <f t="shared" ref="K55" si="36">SUM(I55:J55)</f>
        <v>7325</v>
      </c>
      <c r="L55" s="258" t="s">
        <v>14</v>
      </c>
      <c r="M55" s="254">
        <f>SUMIF('Allocation Factors'!$B$3:$B$88,'Accumulated Deferred Income Tax'!L55,'Allocation Factors'!$P$3:$P$88)</f>
        <v>0</v>
      </c>
      <c r="N55" s="342">
        <f t="shared" ref="N55" si="37">ROUND(I55*M55,0)</f>
        <v>0</v>
      </c>
      <c r="O55" s="342">
        <f t="shared" si="29"/>
        <v>0</v>
      </c>
      <c r="P55" s="283">
        <f t="shared" si="30"/>
        <v>0</v>
      </c>
    </row>
    <row r="56" spans="1:16" s="169" customFormat="1">
      <c r="A56" s="258">
        <v>287253</v>
      </c>
      <c r="B56" s="258">
        <v>190</v>
      </c>
      <c r="C56" s="43" t="s">
        <v>347</v>
      </c>
      <c r="D56" s="328">
        <v>705.4</v>
      </c>
      <c r="E56" s="292" t="s">
        <v>8</v>
      </c>
      <c r="F56" s="258" t="s">
        <v>9</v>
      </c>
      <c r="G56" s="330">
        <v>3164127</v>
      </c>
      <c r="H56" s="283">
        <f t="shared" si="28"/>
        <v>3164127</v>
      </c>
      <c r="I56" s="283">
        <f t="shared" si="33"/>
        <v>3164127</v>
      </c>
      <c r="J56" s="214">
        <v>0</v>
      </c>
      <c r="K56" s="214">
        <f t="shared" ref="K56:K65" si="38">SUM(I56:J56)</f>
        <v>3164127</v>
      </c>
      <c r="L56" s="258" t="s">
        <v>24</v>
      </c>
      <c r="M56" s="254">
        <f>SUMIF('Allocation Factors'!$B$3:$B$88,'Accumulated Deferred Income Tax'!L56,'Allocation Factors'!$P$3:$P$88)</f>
        <v>0</v>
      </c>
      <c r="N56" s="342">
        <f t="shared" si="32"/>
        <v>0</v>
      </c>
      <c r="O56" s="342">
        <f t="shared" si="29"/>
        <v>0</v>
      </c>
      <c r="P56" s="283">
        <f t="shared" si="30"/>
        <v>0</v>
      </c>
    </row>
    <row r="57" spans="1:16" s="169" customFormat="1">
      <c r="A57" s="258">
        <v>287254</v>
      </c>
      <c r="B57" s="258">
        <v>190</v>
      </c>
      <c r="C57" s="43" t="s">
        <v>449</v>
      </c>
      <c r="D57" s="328">
        <v>705.5</v>
      </c>
      <c r="E57" s="292" t="s">
        <v>8</v>
      </c>
      <c r="F57" s="258" t="s">
        <v>9</v>
      </c>
      <c r="G57" s="330">
        <v>215997</v>
      </c>
      <c r="H57" s="283">
        <f t="shared" si="28"/>
        <v>215997</v>
      </c>
      <c r="I57" s="283">
        <f t="shared" si="33"/>
        <v>215997</v>
      </c>
      <c r="J57" s="214">
        <v>0</v>
      </c>
      <c r="K57" s="214">
        <f t="shared" si="38"/>
        <v>215997</v>
      </c>
      <c r="L57" s="258" t="s">
        <v>16</v>
      </c>
      <c r="M57" s="254">
        <f>SUMIF('Allocation Factors'!$B$3:$B$88,'Accumulated Deferred Income Tax'!L57,'Allocation Factors'!$P$3:$P$88)</f>
        <v>0</v>
      </c>
      <c r="N57" s="342">
        <f t="shared" ref="N57:N59" si="39">ROUND(I57*M57,0)</f>
        <v>0</v>
      </c>
      <c r="O57" s="342">
        <f t="shared" si="29"/>
        <v>0</v>
      </c>
      <c r="P57" s="283">
        <f t="shared" si="30"/>
        <v>0</v>
      </c>
    </row>
    <row r="58" spans="1:16" s="169" customFormat="1">
      <c r="A58" s="258">
        <v>287256</v>
      </c>
      <c r="B58" s="258">
        <v>190</v>
      </c>
      <c r="C58" s="43" t="s">
        <v>468</v>
      </c>
      <c r="D58" s="328">
        <v>705.452</v>
      </c>
      <c r="E58" s="292" t="s">
        <v>8</v>
      </c>
      <c r="F58" s="258" t="s">
        <v>9</v>
      </c>
      <c r="G58" s="330">
        <v>-2011</v>
      </c>
      <c r="H58" s="283">
        <f t="shared" si="28"/>
        <v>-2011</v>
      </c>
      <c r="I58" s="283">
        <f t="shared" si="33"/>
        <v>-2011</v>
      </c>
      <c r="J58" s="214">
        <v>0</v>
      </c>
      <c r="K58" s="214">
        <f t="shared" si="38"/>
        <v>-2011</v>
      </c>
      <c r="L58" s="258" t="s">
        <v>21</v>
      </c>
      <c r="M58" s="254">
        <f>SUMIF('Allocation Factors'!$B$3:$B$88,'Accumulated Deferred Income Tax'!L58,'Allocation Factors'!$P$3:$P$88)</f>
        <v>1</v>
      </c>
      <c r="N58" s="342">
        <f t="shared" ref="N58" si="40">ROUND(I58*M58,0)</f>
        <v>-2011</v>
      </c>
      <c r="O58" s="342">
        <f t="shared" si="29"/>
        <v>0</v>
      </c>
      <c r="P58" s="283">
        <f t="shared" si="30"/>
        <v>-2011</v>
      </c>
    </row>
    <row r="59" spans="1:16" s="169" customFormat="1">
      <c r="A59" s="258">
        <v>287257</v>
      </c>
      <c r="B59" s="258">
        <v>190</v>
      </c>
      <c r="C59" s="43" t="s">
        <v>349</v>
      </c>
      <c r="D59" s="328">
        <v>705.45299999999997</v>
      </c>
      <c r="E59" s="292" t="s">
        <v>8</v>
      </c>
      <c r="F59" s="258" t="s">
        <v>9</v>
      </c>
      <c r="G59" s="330">
        <v>271090</v>
      </c>
      <c r="H59" s="283">
        <f t="shared" si="28"/>
        <v>271090</v>
      </c>
      <c r="I59" s="283">
        <f t="shared" si="33"/>
        <v>271090</v>
      </c>
      <c r="J59" s="214">
        <v>0</v>
      </c>
      <c r="K59" s="214">
        <f t="shared" si="38"/>
        <v>271090</v>
      </c>
      <c r="L59" s="258" t="s">
        <v>23</v>
      </c>
      <c r="M59" s="254">
        <f>SUMIF('Allocation Factors'!$B$3:$B$88,'Accumulated Deferred Income Tax'!L59,'Allocation Factors'!$P$3:$P$88)</f>
        <v>0</v>
      </c>
      <c r="N59" s="342">
        <f t="shared" si="39"/>
        <v>0</v>
      </c>
      <c r="O59" s="342">
        <f t="shared" si="29"/>
        <v>0</v>
      </c>
      <c r="P59" s="283">
        <f t="shared" si="30"/>
        <v>0</v>
      </c>
    </row>
    <row r="60" spans="1:16" s="169" customFormat="1">
      <c r="A60" s="258">
        <v>287258</v>
      </c>
      <c r="B60" s="258">
        <v>190</v>
      </c>
      <c r="C60" s="43" t="s">
        <v>380</v>
      </c>
      <c r="D60" s="328">
        <v>705.45399999999995</v>
      </c>
      <c r="E60" s="292" t="s">
        <v>8</v>
      </c>
      <c r="F60" s="258" t="s">
        <v>9</v>
      </c>
      <c r="G60" s="330">
        <v>473586</v>
      </c>
      <c r="H60" s="283">
        <f t="shared" si="28"/>
        <v>473586</v>
      </c>
      <c r="I60" s="283">
        <f t="shared" si="33"/>
        <v>473586</v>
      </c>
      <c r="J60" s="214">
        <v>0</v>
      </c>
      <c r="K60" s="214">
        <f t="shared" si="38"/>
        <v>473586</v>
      </c>
      <c r="L60" s="258" t="s">
        <v>22</v>
      </c>
      <c r="M60" s="254">
        <f>SUMIF('Allocation Factors'!$B$3:$B$88,'Accumulated Deferred Income Tax'!L60,'Allocation Factors'!$P$3:$P$88)</f>
        <v>0</v>
      </c>
      <c r="N60" s="342">
        <f t="shared" si="32"/>
        <v>0</v>
      </c>
      <c r="O60" s="342">
        <f t="shared" si="29"/>
        <v>0</v>
      </c>
      <c r="P60" s="283">
        <f t="shared" si="30"/>
        <v>0</v>
      </c>
    </row>
    <row r="61" spans="1:16" s="169" customFormat="1">
      <c r="A61" s="258">
        <v>287259</v>
      </c>
      <c r="B61" s="258">
        <v>190</v>
      </c>
      <c r="C61" s="43" t="s">
        <v>350</v>
      </c>
      <c r="D61" s="328">
        <v>705.45500000000004</v>
      </c>
      <c r="E61" s="292" t="s">
        <v>8</v>
      </c>
      <c r="F61" s="258" t="s">
        <v>9</v>
      </c>
      <c r="G61" s="330">
        <v>227365</v>
      </c>
      <c r="H61" s="283">
        <f t="shared" si="28"/>
        <v>227365</v>
      </c>
      <c r="I61" s="283">
        <f t="shared" si="33"/>
        <v>227365</v>
      </c>
      <c r="J61" s="214">
        <v>0</v>
      </c>
      <c r="K61" s="214">
        <f t="shared" si="38"/>
        <v>227365</v>
      </c>
      <c r="L61" s="258" t="s">
        <v>26</v>
      </c>
      <c r="M61" s="254">
        <f>SUMIF('Allocation Factors'!$B$3:$B$88,'Accumulated Deferred Income Tax'!L61,'Allocation Factors'!$P$3:$P$88)</f>
        <v>0</v>
      </c>
      <c r="N61" s="342">
        <f t="shared" si="32"/>
        <v>0</v>
      </c>
      <c r="O61" s="342">
        <f t="shared" si="29"/>
        <v>0</v>
      </c>
      <c r="P61" s="283">
        <f t="shared" si="30"/>
        <v>0</v>
      </c>
    </row>
    <row r="62" spans="1:16" s="169" customFormat="1">
      <c r="A62" s="258">
        <v>287271</v>
      </c>
      <c r="B62" s="258">
        <v>190</v>
      </c>
      <c r="C62" s="43" t="s">
        <v>579</v>
      </c>
      <c r="D62" s="328">
        <v>705.33600000000001</v>
      </c>
      <c r="E62" s="292" t="s">
        <v>8</v>
      </c>
      <c r="F62" s="258" t="s">
        <v>9</v>
      </c>
      <c r="G62" s="330">
        <v>344310</v>
      </c>
      <c r="H62" s="283">
        <f t="shared" si="28"/>
        <v>344310</v>
      </c>
      <c r="I62" s="283">
        <f t="shared" si="33"/>
        <v>344310</v>
      </c>
      <c r="J62" s="214">
        <v>0</v>
      </c>
      <c r="K62" s="214">
        <f t="shared" si="38"/>
        <v>344310</v>
      </c>
      <c r="L62" s="258" t="s">
        <v>14</v>
      </c>
      <c r="M62" s="254">
        <f>SUMIF('Allocation Factors'!$B$3:$B$88,'Accumulated Deferred Income Tax'!L62,'Allocation Factors'!$P$3:$P$88)</f>
        <v>0</v>
      </c>
      <c r="N62" s="342">
        <f t="shared" si="32"/>
        <v>0</v>
      </c>
      <c r="O62" s="342">
        <f t="shared" si="29"/>
        <v>0</v>
      </c>
      <c r="P62" s="283">
        <f t="shared" si="30"/>
        <v>0</v>
      </c>
    </row>
    <row r="63" spans="1:16" s="169" customFormat="1">
      <c r="A63" s="258">
        <v>287272</v>
      </c>
      <c r="B63" s="258">
        <v>190</v>
      </c>
      <c r="C63" s="43" t="s">
        <v>594</v>
      </c>
      <c r="D63" s="328">
        <v>705.33699999999999</v>
      </c>
      <c r="E63" s="292" t="s">
        <v>8</v>
      </c>
      <c r="F63" s="258" t="s">
        <v>9</v>
      </c>
      <c r="G63" s="330">
        <v>128297</v>
      </c>
      <c r="H63" s="283">
        <f t="shared" si="28"/>
        <v>128297</v>
      </c>
      <c r="I63" s="283">
        <f t="shared" si="33"/>
        <v>128297</v>
      </c>
      <c r="J63" s="214">
        <v>0</v>
      </c>
      <c r="K63" s="214">
        <f t="shared" si="38"/>
        <v>128297</v>
      </c>
      <c r="L63" s="258" t="s">
        <v>14</v>
      </c>
      <c r="M63" s="254">
        <f>SUMIF('Allocation Factors'!$B$3:$B$88,'Accumulated Deferred Income Tax'!L63,'Allocation Factors'!$P$3:$P$88)</f>
        <v>0</v>
      </c>
      <c r="N63" s="342">
        <f t="shared" ref="N63" si="41">ROUND(I63*M63,0)</f>
        <v>0</v>
      </c>
      <c r="O63" s="342">
        <f t="shared" si="29"/>
        <v>0</v>
      </c>
      <c r="P63" s="283">
        <f t="shared" si="30"/>
        <v>0</v>
      </c>
    </row>
    <row r="64" spans="1:16" s="169" customFormat="1">
      <c r="A64" s="258">
        <v>287274</v>
      </c>
      <c r="B64" s="258">
        <v>190</v>
      </c>
      <c r="C64" s="395" t="s">
        <v>561</v>
      </c>
      <c r="D64" s="328">
        <v>705.26099999999997</v>
      </c>
      <c r="E64" s="292" t="s">
        <v>8</v>
      </c>
      <c r="F64" s="258" t="s">
        <v>9</v>
      </c>
      <c r="G64" s="330">
        <v>89612</v>
      </c>
      <c r="H64" s="283">
        <f t="shared" ref="H64:H82" si="42">+G64</f>
        <v>89612</v>
      </c>
      <c r="I64" s="283">
        <f t="shared" si="33"/>
        <v>89612</v>
      </c>
      <c r="J64" s="214">
        <v>0</v>
      </c>
      <c r="K64" s="214">
        <f t="shared" ref="K64" si="43">SUM(I64:J64)</f>
        <v>89612</v>
      </c>
      <c r="L64" s="258" t="s">
        <v>14</v>
      </c>
      <c r="M64" s="254">
        <f>SUMIF('Allocation Factors'!$B$3:$B$88,'Accumulated Deferred Income Tax'!L64,'Allocation Factors'!$P$3:$P$88)</f>
        <v>0</v>
      </c>
      <c r="N64" s="342">
        <f t="shared" ref="N64" si="44">ROUND(I64*M64,0)</f>
        <v>0</v>
      </c>
      <c r="O64" s="342">
        <f t="shared" si="29"/>
        <v>0</v>
      </c>
      <c r="P64" s="283">
        <f t="shared" si="30"/>
        <v>0</v>
      </c>
    </row>
    <row r="65" spans="1:16" s="169" customFormat="1">
      <c r="A65" s="258">
        <v>287281</v>
      </c>
      <c r="B65" s="258">
        <v>190</v>
      </c>
      <c r="C65" s="43" t="s">
        <v>499</v>
      </c>
      <c r="D65" s="328" t="s">
        <v>8</v>
      </c>
      <c r="E65" s="292" t="s">
        <v>8</v>
      </c>
      <c r="F65" s="258" t="s">
        <v>9</v>
      </c>
      <c r="G65" s="330">
        <v>275386</v>
      </c>
      <c r="H65" s="283">
        <f t="shared" si="42"/>
        <v>275386</v>
      </c>
      <c r="I65" s="283">
        <f t="shared" si="33"/>
        <v>275386</v>
      </c>
      <c r="J65" s="214">
        <v>0</v>
      </c>
      <c r="K65" s="214">
        <f t="shared" si="38"/>
        <v>275386</v>
      </c>
      <c r="L65" s="258" t="s">
        <v>14</v>
      </c>
      <c r="M65" s="254">
        <f>SUMIF('Allocation Factors'!$B$3:$B$88,'Accumulated Deferred Income Tax'!L65,'Allocation Factors'!$P$3:$P$88)</f>
        <v>0</v>
      </c>
      <c r="N65" s="342">
        <f t="shared" si="32"/>
        <v>0</v>
      </c>
      <c r="O65" s="342">
        <f t="shared" si="29"/>
        <v>0</v>
      </c>
      <c r="P65" s="283">
        <f t="shared" si="30"/>
        <v>0</v>
      </c>
    </row>
    <row r="66" spans="1:16" s="169" customFormat="1">
      <c r="A66" s="258">
        <v>287298</v>
      </c>
      <c r="B66" s="258">
        <v>190</v>
      </c>
      <c r="C66" s="43" t="s">
        <v>389</v>
      </c>
      <c r="D66" s="328">
        <v>205.21</v>
      </c>
      <c r="E66" s="292" t="s">
        <v>8</v>
      </c>
      <c r="F66" s="258" t="s">
        <v>9</v>
      </c>
      <c r="G66" s="330">
        <v>501562</v>
      </c>
      <c r="H66" s="283">
        <f t="shared" si="42"/>
        <v>501562</v>
      </c>
      <c r="I66" s="283">
        <f t="shared" ref="I66:I83" si="45">IF(F66="U",H66,0)</f>
        <v>501562</v>
      </c>
      <c r="J66" s="214">
        <v>0</v>
      </c>
      <c r="K66" s="214">
        <f t="shared" ref="K66:K67" si="46">SUM(I66:J66)</f>
        <v>501562</v>
      </c>
      <c r="L66" s="258" t="s">
        <v>84</v>
      </c>
      <c r="M66" s="254">
        <f>SUMIF('Allocation Factors'!$B$3:$B$88,'Accumulated Deferred Income Tax'!L66,'Allocation Factors'!$P$3:$P$88)</f>
        <v>0</v>
      </c>
      <c r="N66" s="342">
        <f t="shared" si="32"/>
        <v>0</v>
      </c>
      <c r="O66" s="342">
        <f t="shared" si="29"/>
        <v>0</v>
      </c>
      <c r="P66" s="283">
        <f t="shared" si="30"/>
        <v>0</v>
      </c>
    </row>
    <row r="67" spans="1:16" s="169" customFormat="1">
      <c r="A67" s="258">
        <v>287299</v>
      </c>
      <c r="B67" s="258">
        <v>190</v>
      </c>
      <c r="C67" s="43" t="s">
        <v>379</v>
      </c>
      <c r="D67" s="328">
        <v>705.26499999999999</v>
      </c>
      <c r="E67" s="292" t="s">
        <v>8</v>
      </c>
      <c r="F67" s="258" t="s">
        <v>9</v>
      </c>
      <c r="G67" s="330">
        <v>1052875</v>
      </c>
      <c r="H67" s="283">
        <f t="shared" si="42"/>
        <v>1052875</v>
      </c>
      <c r="I67" s="283">
        <f t="shared" si="45"/>
        <v>1052875</v>
      </c>
      <c r="J67" s="214">
        <v>0</v>
      </c>
      <c r="K67" s="214">
        <f t="shared" si="46"/>
        <v>1052875</v>
      </c>
      <c r="L67" s="258" t="s">
        <v>14</v>
      </c>
      <c r="M67" s="254">
        <f>SUMIF('Allocation Factors'!$B$3:$B$88,'Accumulated Deferred Income Tax'!L67,'Allocation Factors'!$P$3:$P$88)</f>
        <v>0</v>
      </c>
      <c r="N67" s="342">
        <f t="shared" si="32"/>
        <v>0</v>
      </c>
      <c r="O67" s="342">
        <f t="shared" si="29"/>
        <v>0</v>
      </c>
      <c r="P67" s="283">
        <f t="shared" si="30"/>
        <v>0</v>
      </c>
    </row>
    <row r="68" spans="1:16" s="169" customFormat="1">
      <c r="A68" s="258">
        <v>287302</v>
      </c>
      <c r="B68" s="258">
        <v>190</v>
      </c>
      <c r="C68" s="43" t="s">
        <v>377</v>
      </c>
      <c r="D68" s="328">
        <v>610.11400000000003</v>
      </c>
      <c r="E68" s="292" t="s">
        <v>8</v>
      </c>
      <c r="F68" s="258" t="s">
        <v>9</v>
      </c>
      <c r="G68" s="330">
        <v>1282431</v>
      </c>
      <c r="H68" s="283">
        <f t="shared" si="42"/>
        <v>1282431</v>
      </c>
      <c r="I68" s="283">
        <f t="shared" si="45"/>
        <v>1282431</v>
      </c>
      <c r="J68" s="214">
        <v>0</v>
      </c>
      <c r="K68" s="214">
        <f t="shared" ref="K68:K87" si="47">SUM(I68:J68)</f>
        <v>1282431</v>
      </c>
      <c r="L68" s="258" t="s">
        <v>135</v>
      </c>
      <c r="M68" s="254">
        <f>SUMIF('Allocation Factors'!$B$3:$B$88,'Accumulated Deferred Income Tax'!L68,'Allocation Factors'!$P$3:$P$88)</f>
        <v>0.22613352113854845</v>
      </c>
      <c r="N68" s="342">
        <f t="shared" ref="N68:N87" si="48">ROUND(I68*M68,0)</f>
        <v>290001</v>
      </c>
      <c r="O68" s="342">
        <f t="shared" si="29"/>
        <v>0</v>
      </c>
      <c r="P68" s="283">
        <f t="shared" si="30"/>
        <v>290001</v>
      </c>
    </row>
    <row r="69" spans="1:16" s="169" customFormat="1">
      <c r="A69" s="258">
        <v>287304</v>
      </c>
      <c r="B69" s="258">
        <v>190</v>
      </c>
      <c r="C69" s="43" t="s">
        <v>378</v>
      </c>
      <c r="D69" s="328">
        <v>610.14599999999996</v>
      </c>
      <c r="E69" s="292" t="s">
        <v>8</v>
      </c>
      <c r="F69" s="258" t="s">
        <v>9</v>
      </c>
      <c r="G69" s="330">
        <v>-111528</v>
      </c>
      <c r="H69" s="283">
        <f t="shared" si="42"/>
        <v>-111528</v>
      </c>
      <c r="I69" s="283">
        <f t="shared" si="45"/>
        <v>-111528</v>
      </c>
      <c r="J69" s="214">
        <v>0</v>
      </c>
      <c r="K69" s="214">
        <f t="shared" si="47"/>
        <v>-111528</v>
      </c>
      <c r="L69" s="258" t="s">
        <v>24</v>
      </c>
      <c r="M69" s="254">
        <f>SUMIF('Allocation Factors'!$B$3:$B$88,'Accumulated Deferred Income Tax'!L69,'Allocation Factors'!$P$3:$P$88)</f>
        <v>0</v>
      </c>
      <c r="N69" s="342">
        <f t="shared" si="48"/>
        <v>0</v>
      </c>
      <c r="O69" s="342">
        <f t="shared" si="29"/>
        <v>0</v>
      </c>
      <c r="P69" s="283">
        <f t="shared" si="30"/>
        <v>0</v>
      </c>
    </row>
    <row r="70" spans="1:16" s="169" customFormat="1">
      <c r="A70" s="258">
        <v>287323</v>
      </c>
      <c r="B70" s="258">
        <v>190</v>
      </c>
      <c r="C70" s="43" t="s">
        <v>334</v>
      </c>
      <c r="D70" s="328">
        <v>505.4</v>
      </c>
      <c r="E70" s="292" t="s">
        <v>8</v>
      </c>
      <c r="F70" s="258" t="s">
        <v>9</v>
      </c>
      <c r="G70" s="330">
        <v>95201</v>
      </c>
      <c r="H70" s="283">
        <f t="shared" si="42"/>
        <v>95201</v>
      </c>
      <c r="I70" s="283">
        <f t="shared" si="45"/>
        <v>95201</v>
      </c>
      <c r="J70" s="214">
        <v>0</v>
      </c>
      <c r="K70" s="214">
        <f t="shared" si="47"/>
        <v>95201</v>
      </c>
      <c r="L70" s="258" t="s">
        <v>10</v>
      </c>
      <c r="M70" s="254">
        <f>SUMIF('Allocation Factors'!$B$3:$B$88,'Accumulated Deferred Income Tax'!L70,'Allocation Factors'!$P$3:$P$88)</f>
        <v>7.0845810240555085E-2</v>
      </c>
      <c r="N70" s="342">
        <f t="shared" si="48"/>
        <v>6745</v>
      </c>
      <c r="O70" s="342">
        <f t="shared" si="29"/>
        <v>0</v>
      </c>
      <c r="P70" s="283">
        <f t="shared" si="30"/>
        <v>6745</v>
      </c>
    </row>
    <row r="71" spans="1:16" s="169" customFormat="1">
      <c r="A71" s="258">
        <v>287324</v>
      </c>
      <c r="B71" s="258">
        <v>190</v>
      </c>
      <c r="C71" s="43" t="s">
        <v>381</v>
      </c>
      <c r="D71" s="328">
        <v>720.2</v>
      </c>
      <c r="E71" s="292" t="s">
        <v>8</v>
      </c>
      <c r="F71" s="258" t="s">
        <v>9</v>
      </c>
      <c r="G71" s="330">
        <v>1814640</v>
      </c>
      <c r="H71" s="283">
        <f t="shared" si="42"/>
        <v>1814640</v>
      </c>
      <c r="I71" s="283">
        <f t="shared" si="45"/>
        <v>1814640</v>
      </c>
      <c r="J71" s="214">
        <v>0</v>
      </c>
      <c r="K71" s="214">
        <f t="shared" si="47"/>
        <v>1814640</v>
      </c>
      <c r="L71" s="258" t="s">
        <v>10</v>
      </c>
      <c r="M71" s="254">
        <f>SUMIF('Allocation Factors'!$B$3:$B$88,'Accumulated Deferred Income Tax'!L71,'Allocation Factors'!$P$3:$P$88)</f>
        <v>7.0845810240555085E-2</v>
      </c>
      <c r="N71" s="342">
        <f t="shared" si="48"/>
        <v>128560</v>
      </c>
      <c r="O71" s="342">
        <f t="shared" si="29"/>
        <v>0</v>
      </c>
      <c r="P71" s="283">
        <f t="shared" si="30"/>
        <v>128560</v>
      </c>
    </row>
    <row r="72" spans="1:16" s="169" customFormat="1">
      <c r="A72" s="258">
        <v>287326</v>
      </c>
      <c r="B72" s="258">
        <v>190</v>
      </c>
      <c r="C72" s="43" t="s">
        <v>382</v>
      </c>
      <c r="D72" s="328">
        <v>720.5</v>
      </c>
      <c r="E72" s="292" t="s">
        <v>8</v>
      </c>
      <c r="F72" s="258" t="s">
        <v>9</v>
      </c>
      <c r="G72" s="330">
        <v>794716</v>
      </c>
      <c r="H72" s="283">
        <f t="shared" si="42"/>
        <v>794716</v>
      </c>
      <c r="I72" s="283">
        <f t="shared" si="45"/>
        <v>794716</v>
      </c>
      <c r="J72" s="214">
        <v>0</v>
      </c>
      <c r="K72" s="214">
        <f t="shared" si="47"/>
        <v>794716</v>
      </c>
      <c r="L72" s="258" t="s">
        <v>10</v>
      </c>
      <c r="M72" s="254">
        <f>SUMIF('Allocation Factors'!$B$3:$B$88,'Accumulated Deferred Income Tax'!L72,'Allocation Factors'!$P$3:$P$88)</f>
        <v>7.0845810240555085E-2</v>
      </c>
      <c r="N72" s="342">
        <f t="shared" si="48"/>
        <v>56302</v>
      </c>
      <c r="O72" s="342">
        <f t="shared" si="29"/>
        <v>0</v>
      </c>
      <c r="P72" s="283">
        <f t="shared" si="30"/>
        <v>56302</v>
      </c>
    </row>
    <row r="73" spans="1:16" s="169" customFormat="1">
      <c r="A73" s="258">
        <v>287327</v>
      </c>
      <c r="B73" s="258">
        <v>190</v>
      </c>
      <c r="C73" s="43" t="s">
        <v>352</v>
      </c>
      <c r="D73" s="328">
        <v>720.3</v>
      </c>
      <c r="E73" s="292" t="s">
        <v>8</v>
      </c>
      <c r="F73" s="258" t="s">
        <v>9</v>
      </c>
      <c r="G73" s="330">
        <v>377534</v>
      </c>
      <c r="H73" s="283">
        <f t="shared" si="42"/>
        <v>377534</v>
      </c>
      <c r="I73" s="283">
        <f t="shared" si="45"/>
        <v>377534</v>
      </c>
      <c r="J73" s="214">
        <v>0</v>
      </c>
      <c r="K73" s="214">
        <f t="shared" si="47"/>
        <v>377534</v>
      </c>
      <c r="L73" s="258" t="s">
        <v>10</v>
      </c>
      <c r="M73" s="254">
        <f>SUMIF('Allocation Factors'!$B$3:$B$88,'Accumulated Deferred Income Tax'!L73,'Allocation Factors'!$P$3:$P$88)</f>
        <v>7.0845810240555085E-2</v>
      </c>
      <c r="N73" s="342">
        <f t="shared" si="48"/>
        <v>26747</v>
      </c>
      <c r="O73" s="342">
        <f t="shared" si="29"/>
        <v>0</v>
      </c>
      <c r="P73" s="283">
        <f t="shared" si="30"/>
        <v>26747</v>
      </c>
    </row>
    <row r="74" spans="1:16" s="169" customFormat="1">
      <c r="A74" s="258">
        <v>287332</v>
      </c>
      <c r="B74" s="258">
        <v>190</v>
      </c>
      <c r="C74" s="43" t="s">
        <v>335</v>
      </c>
      <c r="D74" s="328">
        <v>505.6</v>
      </c>
      <c r="E74" s="292" t="s">
        <v>8</v>
      </c>
      <c r="F74" s="258" t="s">
        <v>9</v>
      </c>
      <c r="G74" s="330">
        <v>7839352</v>
      </c>
      <c r="H74" s="283">
        <f t="shared" si="42"/>
        <v>7839352</v>
      </c>
      <c r="I74" s="283">
        <f t="shared" si="45"/>
        <v>7839352</v>
      </c>
      <c r="J74" s="214">
        <v>0</v>
      </c>
      <c r="K74" s="214">
        <f t="shared" si="47"/>
        <v>7839352</v>
      </c>
      <c r="L74" s="258" t="s">
        <v>10</v>
      </c>
      <c r="M74" s="254">
        <f>SUMIF('Allocation Factors'!$B$3:$B$88,'Accumulated Deferred Income Tax'!L74,'Allocation Factors'!$P$3:$P$88)</f>
        <v>7.0845810240555085E-2</v>
      </c>
      <c r="N74" s="342">
        <f t="shared" si="48"/>
        <v>555385</v>
      </c>
      <c r="O74" s="342">
        <f t="shared" ref="O74:O76" si="49">ROUND(J74*M74,0)</f>
        <v>0</v>
      </c>
      <c r="P74" s="283">
        <f t="shared" ref="P74:P102" si="50">SUM(N74:O74)</f>
        <v>555385</v>
      </c>
    </row>
    <row r="75" spans="1:16" s="169" customFormat="1">
      <c r="A75" s="258">
        <v>287337</v>
      </c>
      <c r="B75" s="258">
        <v>190</v>
      </c>
      <c r="C75" s="43" t="s">
        <v>220</v>
      </c>
      <c r="D75" s="328">
        <v>715.10500000000002</v>
      </c>
      <c r="E75" s="292" t="s">
        <v>8</v>
      </c>
      <c r="F75" s="258" t="s">
        <v>9</v>
      </c>
      <c r="G75" s="330">
        <v>179211</v>
      </c>
      <c r="H75" s="283">
        <f t="shared" si="42"/>
        <v>179211</v>
      </c>
      <c r="I75" s="283">
        <f t="shared" si="45"/>
        <v>179211</v>
      </c>
      <c r="J75" s="214">
        <v>0</v>
      </c>
      <c r="K75" s="214">
        <f t="shared" si="47"/>
        <v>179211</v>
      </c>
      <c r="L75" s="258" t="s">
        <v>18</v>
      </c>
      <c r="M75" s="254">
        <f>SUMIF('Allocation Factors'!$B$3:$B$88,'Accumulated Deferred Income Tax'!L75,'Allocation Factors'!$P$3:$P$88)</f>
        <v>7.9787774498314715E-2</v>
      </c>
      <c r="N75" s="342">
        <f t="shared" si="48"/>
        <v>14299</v>
      </c>
      <c r="O75" s="342">
        <f t="shared" si="49"/>
        <v>0</v>
      </c>
      <c r="P75" s="283">
        <f t="shared" si="50"/>
        <v>14299</v>
      </c>
    </row>
    <row r="76" spans="1:16" s="169" customFormat="1">
      <c r="A76" s="258">
        <v>287338</v>
      </c>
      <c r="B76" s="258">
        <v>190</v>
      </c>
      <c r="C76" s="43" t="s">
        <v>363</v>
      </c>
      <c r="D76" s="328">
        <v>415.11</v>
      </c>
      <c r="E76" s="292" t="s">
        <v>8</v>
      </c>
      <c r="F76" s="258" t="s">
        <v>9</v>
      </c>
      <c r="G76" s="330">
        <v>457541</v>
      </c>
      <c r="H76" s="283">
        <f t="shared" si="42"/>
        <v>457541</v>
      </c>
      <c r="I76" s="283">
        <f t="shared" si="45"/>
        <v>457541</v>
      </c>
      <c r="J76" s="214">
        <v>0</v>
      </c>
      <c r="K76" s="214">
        <f t="shared" si="47"/>
        <v>457541</v>
      </c>
      <c r="L76" s="258" t="s">
        <v>18</v>
      </c>
      <c r="M76" s="254">
        <f>SUMIF('Allocation Factors'!$B$3:$B$88,'Accumulated Deferred Income Tax'!L76,'Allocation Factors'!$P$3:$P$88)</f>
        <v>7.9787774498314715E-2</v>
      </c>
      <c r="N76" s="342">
        <f t="shared" si="48"/>
        <v>36506</v>
      </c>
      <c r="O76" s="342">
        <f t="shared" si="49"/>
        <v>0</v>
      </c>
      <c r="P76" s="283">
        <f t="shared" si="50"/>
        <v>36506</v>
      </c>
    </row>
    <row r="77" spans="1:16" s="169" customFormat="1">
      <c r="A77" s="258">
        <v>287340</v>
      </c>
      <c r="B77" s="258">
        <v>190</v>
      </c>
      <c r="C77" s="43" t="s">
        <v>325</v>
      </c>
      <c r="D77" s="328">
        <v>220.1</v>
      </c>
      <c r="E77" s="292" t="s">
        <v>8</v>
      </c>
      <c r="F77" s="258" t="s">
        <v>9</v>
      </c>
      <c r="G77" s="330">
        <v>4810569</v>
      </c>
      <c r="H77" s="283">
        <f t="shared" si="42"/>
        <v>4810569</v>
      </c>
      <c r="I77" s="283">
        <f t="shared" si="45"/>
        <v>4810569</v>
      </c>
      <c r="J77" s="214">
        <v>0</v>
      </c>
      <c r="K77" s="214">
        <f t="shared" si="47"/>
        <v>4810569</v>
      </c>
      <c r="L77" s="258" t="s">
        <v>38</v>
      </c>
      <c r="M77" s="254">
        <f>SUMIF('Allocation Factors'!$B$3:$B$88,'Accumulated Deferred Income Tax'!L77,'Allocation Factors'!$P$3:$P$88)</f>
        <v>0.13627237107686591</v>
      </c>
      <c r="N77" s="342">
        <f t="shared" si="48"/>
        <v>655548</v>
      </c>
      <c r="O77" s="342">
        <f t="shared" ref="O77:O87" si="51">ROUND(J77*M77,0)</f>
        <v>0</v>
      </c>
      <c r="P77" s="283">
        <f t="shared" ref="P77:P87" si="52">SUM(N77:O77)</f>
        <v>655548</v>
      </c>
    </row>
    <row r="78" spans="1:16" s="169" customFormat="1">
      <c r="A78" s="258" t="s">
        <v>514</v>
      </c>
      <c r="B78" s="258">
        <v>190</v>
      </c>
      <c r="C78" s="445" t="s">
        <v>383</v>
      </c>
      <c r="D78" s="448" t="s">
        <v>515</v>
      </c>
      <c r="E78" s="292">
        <v>4.5</v>
      </c>
      <c r="F78" s="258" t="s">
        <v>9</v>
      </c>
      <c r="G78" s="330">
        <v>191289</v>
      </c>
      <c r="H78" s="283">
        <f t="shared" si="42"/>
        <v>191289</v>
      </c>
      <c r="I78" s="283">
        <f t="shared" si="45"/>
        <v>191289</v>
      </c>
      <c r="J78" s="214">
        <v>0</v>
      </c>
      <c r="K78" s="214">
        <f t="shared" si="47"/>
        <v>191289</v>
      </c>
      <c r="L78" s="258" t="s">
        <v>10</v>
      </c>
      <c r="M78" s="254">
        <f>SUMIF('Allocation Factors'!$B$3:$B$88,'Accumulated Deferred Income Tax'!L78,'Allocation Factors'!$P$3:$P$88)</f>
        <v>7.0845810240555085E-2</v>
      </c>
      <c r="N78" s="342">
        <f t="shared" si="48"/>
        <v>13552</v>
      </c>
      <c r="O78" s="342">
        <f t="shared" si="51"/>
        <v>0</v>
      </c>
      <c r="P78" s="283">
        <f t="shared" si="52"/>
        <v>13552</v>
      </c>
    </row>
    <row r="79" spans="1:16" s="169" customFormat="1">
      <c r="A79" s="258">
        <v>287370</v>
      </c>
      <c r="B79" s="258">
        <v>190</v>
      </c>
      <c r="C79" s="43" t="s">
        <v>40</v>
      </c>
      <c r="D79" s="328">
        <v>425.21499999999997</v>
      </c>
      <c r="E79" s="292" t="s">
        <v>8</v>
      </c>
      <c r="F79" s="258" t="s">
        <v>9</v>
      </c>
      <c r="G79" s="330">
        <v>794357</v>
      </c>
      <c r="H79" s="283">
        <f t="shared" si="42"/>
        <v>794357</v>
      </c>
      <c r="I79" s="283">
        <f t="shared" si="45"/>
        <v>794357</v>
      </c>
      <c r="J79" s="214">
        <v>0</v>
      </c>
      <c r="K79" s="214">
        <f t="shared" si="47"/>
        <v>794357</v>
      </c>
      <c r="L79" s="258" t="s">
        <v>20</v>
      </c>
      <c r="M79" s="254">
        <f>SUMIF('Allocation Factors'!$B$3:$B$88,'Accumulated Deferred Income Tax'!L79,'Allocation Factors'!$P$3:$P$88)</f>
        <v>6.264027551852748E-2</v>
      </c>
      <c r="N79" s="342">
        <f t="shared" si="48"/>
        <v>49759</v>
      </c>
      <c r="O79" s="342">
        <f t="shared" si="51"/>
        <v>0</v>
      </c>
      <c r="P79" s="283">
        <f t="shared" si="52"/>
        <v>49759</v>
      </c>
    </row>
    <row r="80" spans="1:16" s="169" customFormat="1">
      <c r="A80" s="258">
        <v>287371</v>
      </c>
      <c r="B80" s="258">
        <v>190</v>
      </c>
      <c r="C80" s="43" t="s">
        <v>599</v>
      </c>
      <c r="D80" s="328">
        <v>930.1</v>
      </c>
      <c r="E80" s="292" t="s">
        <v>8</v>
      </c>
      <c r="F80" s="258" t="s">
        <v>9</v>
      </c>
      <c r="G80" s="330">
        <v>729911</v>
      </c>
      <c r="H80" s="283">
        <f t="shared" si="42"/>
        <v>729911</v>
      </c>
      <c r="I80" s="283">
        <f t="shared" si="45"/>
        <v>729911</v>
      </c>
      <c r="J80" s="214">
        <v>0</v>
      </c>
      <c r="K80" s="214">
        <f t="shared" si="47"/>
        <v>729911</v>
      </c>
      <c r="L80" s="258" t="s">
        <v>18</v>
      </c>
      <c r="M80" s="254">
        <f>SUMIF('Allocation Factors'!$B$3:$B$88,'Accumulated Deferred Income Tax'!L80,'Allocation Factors'!$P$3:$P$88)</f>
        <v>7.9787774498314715E-2</v>
      </c>
      <c r="N80" s="342">
        <f t="shared" si="48"/>
        <v>58238</v>
      </c>
      <c r="O80" s="342">
        <f t="shared" si="51"/>
        <v>0</v>
      </c>
      <c r="P80" s="283">
        <f t="shared" si="52"/>
        <v>58238</v>
      </c>
    </row>
    <row r="81" spans="1:16" s="169" customFormat="1">
      <c r="A81" s="258">
        <v>287374</v>
      </c>
      <c r="B81" s="258">
        <v>190</v>
      </c>
      <c r="C81" s="43" t="s">
        <v>390</v>
      </c>
      <c r="D81" s="328">
        <v>100.105</v>
      </c>
      <c r="E81" s="292" t="s">
        <v>8</v>
      </c>
      <c r="F81" s="258" t="s">
        <v>9</v>
      </c>
      <c r="G81" s="330">
        <v>165804</v>
      </c>
      <c r="H81" s="283">
        <f t="shared" si="42"/>
        <v>165804</v>
      </c>
      <c r="I81" s="283">
        <f t="shared" si="45"/>
        <v>165804</v>
      </c>
      <c r="J81" s="214">
        <v>0</v>
      </c>
      <c r="K81" s="214">
        <f t="shared" si="47"/>
        <v>165804</v>
      </c>
      <c r="L81" s="258" t="s">
        <v>21</v>
      </c>
      <c r="M81" s="254">
        <f>SUMIF('Allocation Factors'!$B$3:$B$88,'Accumulated Deferred Income Tax'!L81,'Allocation Factors'!$P$3:$P$88)</f>
        <v>1</v>
      </c>
      <c r="N81" s="342">
        <f t="shared" si="48"/>
        <v>165804</v>
      </c>
      <c r="O81" s="342">
        <f t="shared" si="51"/>
        <v>0</v>
      </c>
      <c r="P81" s="283">
        <f t="shared" si="52"/>
        <v>165804</v>
      </c>
    </row>
    <row r="82" spans="1:16" s="169" customFormat="1">
      <c r="A82" s="258">
        <v>287389</v>
      </c>
      <c r="B82" s="258">
        <v>190</v>
      </c>
      <c r="C82" s="43" t="s">
        <v>339</v>
      </c>
      <c r="D82" s="328">
        <v>610.14499999999998</v>
      </c>
      <c r="E82" s="292" t="s">
        <v>8</v>
      </c>
      <c r="F82" s="258" t="s">
        <v>9</v>
      </c>
      <c r="G82" s="330">
        <v>992646</v>
      </c>
      <c r="H82" s="283">
        <f t="shared" si="42"/>
        <v>992646</v>
      </c>
      <c r="I82" s="283">
        <f t="shared" si="45"/>
        <v>992646</v>
      </c>
      <c r="J82" s="214">
        <v>0</v>
      </c>
      <c r="K82" s="214">
        <f t="shared" si="47"/>
        <v>992646</v>
      </c>
      <c r="L82" s="258" t="s">
        <v>14</v>
      </c>
      <c r="M82" s="254">
        <f>SUMIF('Allocation Factors'!$B$3:$B$88,'Accumulated Deferred Income Tax'!L82,'Allocation Factors'!$P$3:$P$88)</f>
        <v>0</v>
      </c>
      <c r="N82" s="342">
        <f t="shared" si="48"/>
        <v>0</v>
      </c>
      <c r="O82" s="342">
        <f t="shared" si="51"/>
        <v>0</v>
      </c>
      <c r="P82" s="283">
        <f t="shared" si="52"/>
        <v>0</v>
      </c>
    </row>
    <row r="83" spans="1:16" s="169" customFormat="1">
      <c r="A83" s="258">
        <v>287414</v>
      </c>
      <c r="B83" s="258">
        <v>190</v>
      </c>
      <c r="C83" s="43" t="s">
        <v>336</v>
      </c>
      <c r="D83" s="328">
        <v>505.7</v>
      </c>
      <c r="E83" s="292" t="s">
        <v>8</v>
      </c>
      <c r="F83" s="258" t="s">
        <v>9</v>
      </c>
      <c r="G83" s="330">
        <v>4456</v>
      </c>
      <c r="H83" s="283">
        <f t="shared" ref="H83:H95" si="53">+G83</f>
        <v>4456</v>
      </c>
      <c r="I83" s="283">
        <f t="shared" si="45"/>
        <v>4456</v>
      </c>
      <c r="J83" s="214">
        <v>0</v>
      </c>
      <c r="K83" s="214">
        <f t="shared" si="47"/>
        <v>4456</v>
      </c>
      <c r="L83" s="258" t="s">
        <v>10</v>
      </c>
      <c r="M83" s="254">
        <f>SUMIF('Allocation Factors'!$B$3:$B$88,'Accumulated Deferred Income Tax'!L83,'Allocation Factors'!$P$3:$P$88)</f>
        <v>7.0845810240555085E-2</v>
      </c>
      <c r="N83" s="342">
        <f t="shared" si="48"/>
        <v>316</v>
      </c>
      <c r="O83" s="342">
        <f t="shared" si="51"/>
        <v>0</v>
      </c>
      <c r="P83" s="283">
        <f t="shared" si="52"/>
        <v>316</v>
      </c>
    </row>
    <row r="84" spans="1:16" s="169" customFormat="1">
      <c r="A84" s="258">
        <v>287415</v>
      </c>
      <c r="B84" s="258">
        <v>190</v>
      </c>
      <c r="C84" s="43" t="s">
        <v>357</v>
      </c>
      <c r="D84" s="328">
        <v>205.2</v>
      </c>
      <c r="E84" s="292" t="s">
        <v>8</v>
      </c>
      <c r="F84" s="258" t="s">
        <v>9</v>
      </c>
      <c r="G84" s="330">
        <v>433513</v>
      </c>
      <c r="H84" s="283">
        <f t="shared" si="53"/>
        <v>433513</v>
      </c>
      <c r="I84" s="283">
        <f t="shared" ref="I84:I99" si="54">IF(F84="U",H84,0)</f>
        <v>433513</v>
      </c>
      <c r="J84" s="214">
        <v>0</v>
      </c>
      <c r="K84" s="214">
        <f t="shared" si="47"/>
        <v>433513</v>
      </c>
      <c r="L84" s="258" t="s">
        <v>20</v>
      </c>
      <c r="M84" s="254">
        <f>SUMIF('Allocation Factors'!$B$3:$B$88,'Accumulated Deferred Income Tax'!L84,'Allocation Factors'!$P$3:$P$88)</f>
        <v>6.264027551852748E-2</v>
      </c>
      <c r="N84" s="342">
        <f t="shared" si="48"/>
        <v>27155</v>
      </c>
      <c r="O84" s="342">
        <f t="shared" si="51"/>
        <v>0</v>
      </c>
      <c r="P84" s="283">
        <f t="shared" si="52"/>
        <v>27155</v>
      </c>
    </row>
    <row r="85" spans="1:16" s="169" customFormat="1">
      <c r="A85" s="258">
        <v>287417</v>
      </c>
      <c r="B85" s="258">
        <v>190</v>
      </c>
      <c r="C85" s="43" t="s">
        <v>337</v>
      </c>
      <c r="D85" s="328">
        <v>605.71</v>
      </c>
      <c r="E85" s="292" t="s">
        <v>8</v>
      </c>
      <c r="F85" s="258" t="s">
        <v>9</v>
      </c>
      <c r="G85" s="330">
        <v>579117</v>
      </c>
      <c r="H85" s="283">
        <f t="shared" si="53"/>
        <v>579117</v>
      </c>
      <c r="I85" s="283">
        <f t="shared" si="54"/>
        <v>579117</v>
      </c>
      <c r="J85" s="214">
        <v>0</v>
      </c>
      <c r="K85" s="214">
        <f t="shared" si="47"/>
        <v>579117</v>
      </c>
      <c r="L85" s="258" t="s">
        <v>14</v>
      </c>
      <c r="M85" s="254">
        <f>SUMIF('Allocation Factors'!$B$3:$B$88,'Accumulated Deferred Income Tax'!L85,'Allocation Factors'!$P$3:$P$88)</f>
        <v>0</v>
      </c>
      <c r="N85" s="342">
        <f t="shared" si="48"/>
        <v>0</v>
      </c>
      <c r="O85" s="342">
        <f t="shared" si="51"/>
        <v>0</v>
      </c>
      <c r="P85" s="283">
        <f t="shared" si="52"/>
        <v>0</v>
      </c>
    </row>
    <row r="86" spans="1:16" s="169" customFormat="1">
      <c r="A86" s="258">
        <v>287418</v>
      </c>
      <c r="B86" s="258">
        <v>190</v>
      </c>
      <c r="C86" s="395" t="s">
        <v>437</v>
      </c>
      <c r="D86" s="328">
        <v>705.24099999999999</v>
      </c>
      <c r="E86" s="292" t="s">
        <v>8</v>
      </c>
      <c r="F86" s="258" t="s">
        <v>9</v>
      </c>
      <c r="G86" s="330">
        <v>120399</v>
      </c>
      <c r="H86" s="283">
        <f t="shared" si="53"/>
        <v>120399</v>
      </c>
      <c r="I86" s="283">
        <f t="shared" si="54"/>
        <v>120399</v>
      </c>
      <c r="J86" s="214">
        <v>0</v>
      </c>
      <c r="K86" s="214">
        <f t="shared" ref="K86" si="55">SUM(I86:J86)</f>
        <v>120399</v>
      </c>
      <c r="L86" s="258" t="s">
        <v>14</v>
      </c>
      <c r="M86" s="254">
        <f>SUMIF('Allocation Factors'!$B$3:$B$88,'Accumulated Deferred Income Tax'!L86,'Allocation Factors'!$P$3:$P$88)</f>
        <v>0</v>
      </c>
      <c r="N86" s="342">
        <f t="shared" ref="N86" si="56">ROUND(I86*M86,0)</f>
        <v>0</v>
      </c>
      <c r="O86" s="342">
        <f t="shared" si="51"/>
        <v>0</v>
      </c>
      <c r="P86" s="283">
        <f t="shared" si="52"/>
        <v>0</v>
      </c>
    </row>
    <row r="87" spans="1:16" s="169" customFormat="1">
      <c r="A87" s="258">
        <v>287430</v>
      </c>
      <c r="B87" s="258">
        <v>190</v>
      </c>
      <c r="C87" s="43" t="s">
        <v>221</v>
      </c>
      <c r="D87" s="328">
        <v>505.125</v>
      </c>
      <c r="E87" s="292" t="s">
        <v>8</v>
      </c>
      <c r="F87" s="258" t="s">
        <v>9</v>
      </c>
      <c r="G87" s="330">
        <v>3668307</v>
      </c>
      <c r="H87" s="283">
        <f t="shared" si="53"/>
        <v>3668307</v>
      </c>
      <c r="I87" s="283">
        <f t="shared" si="54"/>
        <v>3668307</v>
      </c>
      <c r="J87" s="214">
        <v>0</v>
      </c>
      <c r="K87" s="214">
        <f t="shared" si="47"/>
        <v>3668307</v>
      </c>
      <c r="L87" s="258" t="s">
        <v>84</v>
      </c>
      <c r="M87" s="254">
        <f>SUMIF('Allocation Factors'!$B$3:$B$88,'Accumulated Deferred Income Tax'!L87,'Allocation Factors'!$P$3:$P$88)</f>
        <v>0</v>
      </c>
      <c r="N87" s="342">
        <f t="shared" si="48"/>
        <v>0</v>
      </c>
      <c r="O87" s="342">
        <f t="shared" si="51"/>
        <v>0</v>
      </c>
      <c r="P87" s="283">
        <f t="shared" si="52"/>
        <v>0</v>
      </c>
    </row>
    <row r="88" spans="1:16" s="169" customFormat="1">
      <c r="A88" s="258">
        <v>287473</v>
      </c>
      <c r="B88" s="258">
        <v>190</v>
      </c>
      <c r="C88" s="43" t="s">
        <v>341</v>
      </c>
      <c r="D88" s="328">
        <v>705.27</v>
      </c>
      <c r="E88" s="292" t="s">
        <v>8</v>
      </c>
      <c r="F88" s="258" t="s">
        <v>9</v>
      </c>
      <c r="G88" s="330">
        <v>485239</v>
      </c>
      <c r="H88" s="283">
        <f t="shared" si="53"/>
        <v>485239</v>
      </c>
      <c r="I88" s="283">
        <f t="shared" si="54"/>
        <v>485239</v>
      </c>
      <c r="J88" s="214">
        <v>0</v>
      </c>
      <c r="K88" s="214">
        <f>SUM(I88:J88)</f>
        <v>485239</v>
      </c>
      <c r="L88" s="258" t="s">
        <v>14</v>
      </c>
      <c r="M88" s="254">
        <f>SUMIF('Allocation Factors'!$B$3:$B$88,'Accumulated Deferred Income Tax'!L88,'Allocation Factors'!$P$3:$P$88)</f>
        <v>0</v>
      </c>
      <c r="N88" s="342">
        <f t="shared" ref="N88:N103" si="57">ROUND(I88*M88,0)</f>
        <v>0</v>
      </c>
      <c r="O88" s="342">
        <f t="shared" ref="O88:O103" si="58">ROUND(J88*M88,0)</f>
        <v>0</v>
      </c>
      <c r="P88" s="283">
        <f t="shared" si="50"/>
        <v>0</v>
      </c>
    </row>
    <row r="89" spans="1:16" s="169" customFormat="1">
      <c r="A89" s="258">
        <v>287474</v>
      </c>
      <c r="B89" s="258">
        <v>190</v>
      </c>
      <c r="C89" s="43" t="s">
        <v>342</v>
      </c>
      <c r="D89" s="328">
        <v>705.27099999999996</v>
      </c>
      <c r="E89" s="292" t="s">
        <v>8</v>
      </c>
      <c r="F89" s="258" t="s">
        <v>9</v>
      </c>
      <c r="G89" s="330">
        <v>133381</v>
      </c>
      <c r="H89" s="283">
        <f t="shared" si="53"/>
        <v>133381</v>
      </c>
      <c r="I89" s="283">
        <f t="shared" si="54"/>
        <v>133381</v>
      </c>
      <c r="J89" s="214">
        <v>0</v>
      </c>
      <c r="K89" s="214">
        <f t="shared" ref="K89:K105" si="59">SUM(I89:J89)</f>
        <v>133381</v>
      </c>
      <c r="L89" s="258" t="s">
        <v>14</v>
      </c>
      <c r="M89" s="254">
        <f>SUMIF('Allocation Factors'!$B$3:$B$88,'Accumulated Deferred Income Tax'!L89,'Allocation Factors'!$P$3:$P$88)</f>
        <v>0</v>
      </c>
      <c r="N89" s="342">
        <f t="shared" si="57"/>
        <v>0</v>
      </c>
      <c r="O89" s="342">
        <f t="shared" si="58"/>
        <v>0</v>
      </c>
      <c r="P89" s="283">
        <f t="shared" si="50"/>
        <v>0</v>
      </c>
    </row>
    <row r="90" spans="1:16" s="169" customFormat="1">
      <c r="A90" s="258">
        <v>287475</v>
      </c>
      <c r="B90" s="258">
        <v>190</v>
      </c>
      <c r="C90" s="43" t="s">
        <v>343</v>
      </c>
      <c r="D90" s="328">
        <v>705.27200000000005</v>
      </c>
      <c r="E90" s="292" t="s">
        <v>8</v>
      </c>
      <c r="F90" s="258" t="s">
        <v>9</v>
      </c>
      <c r="G90" s="330">
        <v>41511</v>
      </c>
      <c r="H90" s="283">
        <f t="shared" si="53"/>
        <v>41511</v>
      </c>
      <c r="I90" s="283">
        <f t="shared" si="54"/>
        <v>41511</v>
      </c>
      <c r="J90" s="214">
        <v>0</v>
      </c>
      <c r="K90" s="214">
        <f t="shared" si="59"/>
        <v>41511</v>
      </c>
      <c r="L90" s="258" t="s">
        <v>14</v>
      </c>
      <c r="M90" s="254">
        <f>SUMIF('Allocation Factors'!$B$3:$B$88,'Accumulated Deferred Income Tax'!L90,'Allocation Factors'!$P$3:$P$88)</f>
        <v>0</v>
      </c>
      <c r="N90" s="342">
        <f t="shared" si="57"/>
        <v>0</v>
      </c>
      <c r="O90" s="342">
        <f t="shared" si="58"/>
        <v>0</v>
      </c>
      <c r="P90" s="283">
        <f t="shared" si="50"/>
        <v>0</v>
      </c>
    </row>
    <row r="91" spans="1:16" s="169" customFormat="1">
      <c r="A91" s="258">
        <v>287476</v>
      </c>
      <c r="B91" s="258">
        <v>190</v>
      </c>
      <c r="C91" s="43" t="s">
        <v>344</v>
      </c>
      <c r="D91" s="328">
        <v>705.27300000000002</v>
      </c>
      <c r="E91" s="292" t="s">
        <v>8</v>
      </c>
      <c r="F91" s="258" t="s">
        <v>9</v>
      </c>
      <c r="G91" s="330">
        <v>1309867</v>
      </c>
      <c r="H91" s="283">
        <f t="shared" si="53"/>
        <v>1309867</v>
      </c>
      <c r="I91" s="283">
        <f t="shared" si="54"/>
        <v>1309867</v>
      </c>
      <c r="J91" s="214">
        <v>0</v>
      </c>
      <c r="K91" s="214">
        <f t="shared" si="59"/>
        <v>1309867</v>
      </c>
      <c r="L91" s="258" t="s">
        <v>14</v>
      </c>
      <c r="M91" s="254">
        <f>SUMIF('Allocation Factors'!$B$3:$B$88,'Accumulated Deferred Income Tax'!L91,'Allocation Factors'!$P$3:$P$88)</f>
        <v>0</v>
      </c>
      <c r="N91" s="342">
        <f t="shared" si="57"/>
        <v>0</v>
      </c>
      <c r="O91" s="342">
        <f t="shared" si="58"/>
        <v>0</v>
      </c>
      <c r="P91" s="283">
        <f t="shared" si="50"/>
        <v>0</v>
      </c>
    </row>
    <row r="92" spans="1:16" s="169" customFormat="1">
      <c r="A92" s="258">
        <v>287477</v>
      </c>
      <c r="B92" s="258">
        <v>190</v>
      </c>
      <c r="C92" s="43" t="s">
        <v>345</v>
      </c>
      <c r="D92" s="328">
        <v>705.274</v>
      </c>
      <c r="E92" s="292" t="s">
        <v>8</v>
      </c>
      <c r="F92" s="258" t="s">
        <v>9</v>
      </c>
      <c r="G92" s="330">
        <v>35809</v>
      </c>
      <c r="H92" s="283">
        <f t="shared" si="53"/>
        <v>35809</v>
      </c>
      <c r="I92" s="283">
        <f t="shared" si="54"/>
        <v>35809</v>
      </c>
      <c r="J92" s="214">
        <v>0</v>
      </c>
      <c r="K92" s="214">
        <f t="shared" si="59"/>
        <v>35809</v>
      </c>
      <c r="L92" s="258" t="s">
        <v>14</v>
      </c>
      <c r="M92" s="254">
        <f>SUMIF('Allocation Factors'!$B$3:$B$88,'Accumulated Deferred Income Tax'!L92,'Allocation Factors'!$P$3:$P$88)</f>
        <v>0</v>
      </c>
      <c r="N92" s="342">
        <f t="shared" si="57"/>
        <v>0</v>
      </c>
      <c r="O92" s="342">
        <f t="shared" ref="O92:O102" si="60">ROUND(J92*M92,0)</f>
        <v>0</v>
      </c>
      <c r="P92" s="283">
        <f t="shared" si="50"/>
        <v>0</v>
      </c>
    </row>
    <row r="93" spans="1:16" s="169" customFormat="1">
      <c r="A93" s="258">
        <v>287478</v>
      </c>
      <c r="B93" s="258">
        <v>190</v>
      </c>
      <c r="C93" s="43" t="s">
        <v>346</v>
      </c>
      <c r="D93" s="328">
        <v>705.27499999999998</v>
      </c>
      <c r="E93" s="292" t="s">
        <v>8</v>
      </c>
      <c r="F93" s="258" t="s">
        <v>9</v>
      </c>
      <c r="G93" s="330">
        <v>162660</v>
      </c>
      <c r="H93" s="283">
        <f t="shared" si="53"/>
        <v>162660</v>
      </c>
      <c r="I93" s="283">
        <f t="shared" si="54"/>
        <v>162660</v>
      </c>
      <c r="J93" s="214">
        <v>0</v>
      </c>
      <c r="K93" s="214">
        <f t="shared" si="59"/>
        <v>162660</v>
      </c>
      <c r="L93" s="258" t="s">
        <v>14</v>
      </c>
      <c r="M93" s="254">
        <f>SUMIF('Allocation Factors'!$B$3:$B$88,'Accumulated Deferred Income Tax'!L93,'Allocation Factors'!$P$3:$P$88)</f>
        <v>0</v>
      </c>
      <c r="N93" s="342">
        <f t="shared" si="57"/>
        <v>0</v>
      </c>
      <c r="O93" s="342">
        <f t="shared" si="60"/>
        <v>0</v>
      </c>
      <c r="P93" s="283">
        <f t="shared" si="50"/>
        <v>0</v>
      </c>
    </row>
    <row r="94" spans="1:16" s="169" customFormat="1">
      <c r="A94" s="258">
        <v>287482</v>
      </c>
      <c r="B94" s="258">
        <v>190</v>
      </c>
      <c r="C94" s="43" t="s">
        <v>36</v>
      </c>
      <c r="D94" s="328">
        <v>205.02500000000001</v>
      </c>
      <c r="E94" s="292" t="s">
        <v>8</v>
      </c>
      <c r="F94" s="258" t="s">
        <v>9</v>
      </c>
      <c r="G94" s="330">
        <v>1371847</v>
      </c>
      <c r="H94" s="283">
        <f t="shared" si="53"/>
        <v>1371847</v>
      </c>
      <c r="I94" s="283">
        <f t="shared" si="54"/>
        <v>1371847</v>
      </c>
      <c r="J94" s="214">
        <v>0</v>
      </c>
      <c r="K94" s="214">
        <f t="shared" si="59"/>
        <v>1371847</v>
      </c>
      <c r="L94" s="258" t="s">
        <v>135</v>
      </c>
      <c r="M94" s="254">
        <f>SUMIF('Allocation Factors'!$B$3:$B$88,'Accumulated Deferred Income Tax'!L94,'Allocation Factors'!$P$3:$P$88)</f>
        <v>0.22613352113854845</v>
      </c>
      <c r="N94" s="342">
        <f t="shared" si="57"/>
        <v>310221</v>
      </c>
      <c r="O94" s="342">
        <f t="shared" si="60"/>
        <v>0</v>
      </c>
      <c r="P94" s="283">
        <f t="shared" si="50"/>
        <v>310221</v>
      </c>
    </row>
    <row r="95" spans="1:16" s="169" customFormat="1">
      <c r="A95" s="258">
        <v>287486</v>
      </c>
      <c r="B95" s="258">
        <v>190</v>
      </c>
      <c r="C95" s="43" t="s">
        <v>285</v>
      </c>
      <c r="D95" s="328">
        <v>415.92599999999999</v>
      </c>
      <c r="E95" s="292" t="s">
        <v>8</v>
      </c>
      <c r="F95" s="258" t="s">
        <v>9</v>
      </c>
      <c r="G95" s="330">
        <v>1325914</v>
      </c>
      <c r="H95" s="283">
        <f t="shared" si="53"/>
        <v>1325914</v>
      </c>
      <c r="I95" s="283">
        <f t="shared" si="54"/>
        <v>1325914</v>
      </c>
      <c r="J95" s="214">
        <v>0</v>
      </c>
      <c r="K95" s="214">
        <f t="shared" si="59"/>
        <v>1325914</v>
      </c>
      <c r="L95" s="258" t="s">
        <v>14</v>
      </c>
      <c r="M95" s="254">
        <f>SUMIF('Allocation Factors'!$B$3:$B$88,'Accumulated Deferred Income Tax'!L95,'Allocation Factors'!$P$3:$P$88)</f>
        <v>0</v>
      </c>
      <c r="N95" s="342">
        <f t="shared" si="57"/>
        <v>0</v>
      </c>
      <c r="O95" s="342">
        <f t="shared" si="60"/>
        <v>0</v>
      </c>
      <c r="P95" s="283">
        <f t="shared" si="50"/>
        <v>0</v>
      </c>
    </row>
    <row r="96" spans="1:16" s="169" customFormat="1">
      <c r="A96" s="258">
        <v>287681</v>
      </c>
      <c r="B96" s="258">
        <v>190</v>
      </c>
      <c r="C96" s="43" t="s">
        <v>222</v>
      </c>
      <c r="D96" s="328">
        <v>920.11</v>
      </c>
      <c r="E96" s="292" t="s">
        <v>8</v>
      </c>
      <c r="F96" s="258" t="s">
        <v>9</v>
      </c>
      <c r="G96" s="330">
        <v>2301743</v>
      </c>
      <c r="H96" s="283">
        <f t="shared" ref="H96:H105" si="61">+G96</f>
        <v>2301743</v>
      </c>
      <c r="I96" s="283">
        <f t="shared" si="54"/>
        <v>2301743</v>
      </c>
      <c r="J96" s="214">
        <v>0</v>
      </c>
      <c r="K96" s="214">
        <f t="shared" si="59"/>
        <v>2301743</v>
      </c>
      <c r="L96" s="258" t="s">
        <v>135</v>
      </c>
      <c r="M96" s="254">
        <f>SUMIF('Allocation Factors'!$B$3:$B$88,'Accumulated Deferred Income Tax'!L96,'Allocation Factors'!$P$3:$P$88)</f>
        <v>0.22613352113854845</v>
      </c>
      <c r="N96" s="342">
        <f t="shared" si="57"/>
        <v>520501</v>
      </c>
      <c r="O96" s="342">
        <f t="shared" si="60"/>
        <v>0</v>
      </c>
      <c r="P96" s="283">
        <f t="shared" si="50"/>
        <v>520501</v>
      </c>
    </row>
    <row r="97" spans="1:16" s="169" customFormat="1">
      <c r="A97" s="258">
        <v>287706</v>
      </c>
      <c r="B97" s="258">
        <v>190</v>
      </c>
      <c r="C97" s="43" t="s">
        <v>338</v>
      </c>
      <c r="D97" s="328">
        <v>610</v>
      </c>
      <c r="E97" s="292" t="s">
        <v>8</v>
      </c>
      <c r="F97" s="258" t="s">
        <v>9</v>
      </c>
      <c r="G97" s="330">
        <v>-505701</v>
      </c>
      <c r="H97" s="283">
        <f t="shared" si="61"/>
        <v>-505701</v>
      </c>
      <c r="I97" s="283">
        <f t="shared" si="54"/>
        <v>-505701</v>
      </c>
      <c r="J97" s="214">
        <v>0</v>
      </c>
      <c r="K97" s="214">
        <f t="shared" si="59"/>
        <v>-505701</v>
      </c>
      <c r="L97" s="258" t="s">
        <v>135</v>
      </c>
      <c r="M97" s="254">
        <f>SUMIF('Allocation Factors'!$B$3:$B$88,'Accumulated Deferred Income Tax'!L97,'Allocation Factors'!$P$3:$P$88)</f>
        <v>0.22613352113854845</v>
      </c>
      <c r="N97" s="342">
        <f t="shared" si="57"/>
        <v>-114356</v>
      </c>
      <c r="O97" s="342">
        <f t="shared" si="60"/>
        <v>0</v>
      </c>
      <c r="P97" s="283">
        <f t="shared" si="50"/>
        <v>-114356</v>
      </c>
    </row>
    <row r="98" spans="1:16" s="169" customFormat="1">
      <c r="A98" s="258">
        <v>287720</v>
      </c>
      <c r="B98" s="258">
        <v>190</v>
      </c>
      <c r="C98" s="43" t="s">
        <v>259</v>
      </c>
      <c r="D98" s="328">
        <v>610.1</v>
      </c>
      <c r="E98" s="292" t="s">
        <v>8</v>
      </c>
      <c r="F98" s="258" t="s">
        <v>9</v>
      </c>
      <c r="G98" s="330">
        <v>-170788</v>
      </c>
      <c r="H98" s="283">
        <f t="shared" si="61"/>
        <v>-170788</v>
      </c>
      <c r="I98" s="283">
        <f t="shared" si="54"/>
        <v>-170788</v>
      </c>
      <c r="J98" s="214">
        <v>0</v>
      </c>
      <c r="K98" s="214">
        <f t="shared" si="59"/>
        <v>-170788</v>
      </c>
      <c r="L98" s="258" t="s">
        <v>135</v>
      </c>
      <c r="M98" s="254">
        <f>SUMIF('Allocation Factors'!$B$3:$B$88,'Accumulated Deferred Income Tax'!L98,'Allocation Factors'!$P$3:$P$88)</f>
        <v>0.22613352113854845</v>
      </c>
      <c r="N98" s="342">
        <f t="shared" si="57"/>
        <v>-38621</v>
      </c>
      <c r="O98" s="342">
        <f t="shared" si="60"/>
        <v>0</v>
      </c>
      <c r="P98" s="283">
        <f t="shared" si="50"/>
        <v>-38621</v>
      </c>
    </row>
    <row r="99" spans="1:16" s="169" customFormat="1">
      <c r="A99" s="258">
        <v>287722</v>
      </c>
      <c r="B99" s="258">
        <v>190</v>
      </c>
      <c r="C99" s="43" t="s">
        <v>28</v>
      </c>
      <c r="D99" s="328">
        <v>505.51</v>
      </c>
      <c r="E99" s="292" t="s">
        <v>8</v>
      </c>
      <c r="F99" s="258" t="s">
        <v>9</v>
      </c>
      <c r="G99" s="330">
        <v>168904</v>
      </c>
      <c r="H99" s="283">
        <f t="shared" si="61"/>
        <v>168904</v>
      </c>
      <c r="I99" s="283">
        <f t="shared" si="54"/>
        <v>168904</v>
      </c>
      <c r="J99" s="214">
        <v>0</v>
      </c>
      <c r="K99" s="214">
        <f t="shared" si="59"/>
        <v>168904</v>
      </c>
      <c r="L99" s="258" t="s">
        <v>135</v>
      </c>
      <c r="M99" s="254">
        <f>SUMIF('Allocation Factors'!$B$3:$B$88,'Accumulated Deferred Income Tax'!L99,'Allocation Factors'!$P$3:$P$88)</f>
        <v>0.22613352113854845</v>
      </c>
      <c r="N99" s="342">
        <f t="shared" si="57"/>
        <v>38195</v>
      </c>
      <c r="O99" s="342">
        <f t="shared" si="60"/>
        <v>0</v>
      </c>
      <c r="P99" s="283">
        <f t="shared" si="50"/>
        <v>38195</v>
      </c>
    </row>
    <row r="100" spans="1:16" s="169" customFormat="1">
      <c r="A100" s="258">
        <v>286800</v>
      </c>
      <c r="B100" s="258">
        <v>190</v>
      </c>
      <c r="C100" s="43" t="s">
        <v>549</v>
      </c>
      <c r="D100" s="328">
        <v>505.45</v>
      </c>
      <c r="E100" s="292" t="s">
        <v>8</v>
      </c>
      <c r="F100" s="258" t="s">
        <v>9</v>
      </c>
      <c r="G100" s="330">
        <v>270412</v>
      </c>
      <c r="H100" s="283">
        <f t="shared" si="61"/>
        <v>270412</v>
      </c>
      <c r="I100" s="283">
        <f t="shared" ref="I100:I107" si="62">IF(F100="U",H100,0)</f>
        <v>270412</v>
      </c>
      <c r="J100" s="214">
        <v>0</v>
      </c>
      <c r="K100" s="214">
        <f t="shared" si="59"/>
        <v>270412</v>
      </c>
      <c r="L100" s="258" t="s">
        <v>135</v>
      </c>
      <c r="M100" s="254">
        <f>SUMIF('Allocation Factors'!$B$3:$B$88,'Accumulated Deferred Income Tax'!L100,'Allocation Factors'!$P$3:$P$88)</f>
        <v>0.22613352113854845</v>
      </c>
      <c r="N100" s="342">
        <f t="shared" ref="N100" si="63">ROUND(I100*M100,0)</f>
        <v>61149</v>
      </c>
      <c r="O100" s="342">
        <f t="shared" si="60"/>
        <v>0</v>
      </c>
      <c r="P100" s="283">
        <f t="shared" si="50"/>
        <v>61149</v>
      </c>
    </row>
    <row r="101" spans="1:16" s="169" customFormat="1">
      <c r="A101" s="258">
        <v>287723</v>
      </c>
      <c r="B101" s="258">
        <v>190</v>
      </c>
      <c r="C101" s="43" t="s">
        <v>37</v>
      </c>
      <c r="D101" s="328">
        <v>205.411</v>
      </c>
      <c r="E101" s="292" t="s">
        <v>8</v>
      </c>
      <c r="F101" s="258" t="s">
        <v>9</v>
      </c>
      <c r="G101" s="330">
        <v>169212</v>
      </c>
      <c r="H101" s="283">
        <f t="shared" si="61"/>
        <v>169212</v>
      </c>
      <c r="I101" s="283">
        <f t="shared" si="62"/>
        <v>169212</v>
      </c>
      <c r="J101" s="214">
        <v>0</v>
      </c>
      <c r="K101" s="214">
        <f t="shared" si="59"/>
        <v>169212</v>
      </c>
      <c r="L101" s="258" t="s">
        <v>135</v>
      </c>
      <c r="M101" s="254">
        <f>SUMIF('Allocation Factors'!$B$3:$B$88,'Accumulated Deferred Income Tax'!L101,'Allocation Factors'!$P$3:$P$88)</f>
        <v>0.22613352113854845</v>
      </c>
      <c r="N101" s="342">
        <f t="shared" si="57"/>
        <v>38265</v>
      </c>
      <c r="O101" s="342">
        <f t="shared" si="60"/>
        <v>0</v>
      </c>
      <c r="P101" s="283">
        <f t="shared" si="50"/>
        <v>38265</v>
      </c>
    </row>
    <row r="102" spans="1:16" s="169" customFormat="1">
      <c r="A102" s="258">
        <v>287726</v>
      </c>
      <c r="B102" s="258">
        <v>190</v>
      </c>
      <c r="C102" s="43" t="s">
        <v>223</v>
      </c>
      <c r="D102" s="328">
        <v>105.121</v>
      </c>
      <c r="E102" s="292" t="s">
        <v>8</v>
      </c>
      <c r="F102" s="258" t="s">
        <v>9</v>
      </c>
      <c r="G102" s="330">
        <v>-5779381</v>
      </c>
      <c r="H102" s="283">
        <f t="shared" si="61"/>
        <v>-5779381</v>
      </c>
      <c r="I102" s="283">
        <f t="shared" si="62"/>
        <v>-5779381</v>
      </c>
      <c r="J102" s="214">
        <v>0</v>
      </c>
      <c r="K102" s="214">
        <f t="shared" si="59"/>
        <v>-5779381</v>
      </c>
      <c r="L102" s="258" t="s">
        <v>135</v>
      </c>
      <c r="M102" s="254">
        <f>SUMIF('Allocation Factors'!$B$3:$B$88,'Accumulated Deferred Income Tax'!L102,'Allocation Factors'!$P$3:$P$88)</f>
        <v>0.22613352113854845</v>
      </c>
      <c r="N102" s="342">
        <f t="shared" si="57"/>
        <v>-1306912</v>
      </c>
      <c r="O102" s="342">
        <f t="shared" si="60"/>
        <v>0</v>
      </c>
      <c r="P102" s="283">
        <f t="shared" si="50"/>
        <v>-1306912</v>
      </c>
    </row>
    <row r="103" spans="1:16" s="169" customFormat="1">
      <c r="A103" s="258">
        <v>287735</v>
      </c>
      <c r="B103" s="258">
        <v>190</v>
      </c>
      <c r="C103" s="43" t="s">
        <v>44</v>
      </c>
      <c r="D103" s="328">
        <v>910.90499999999997</v>
      </c>
      <c r="E103" s="292" t="s">
        <v>8</v>
      </c>
      <c r="F103" s="258" t="s">
        <v>9</v>
      </c>
      <c r="G103" s="330">
        <v>-299407</v>
      </c>
      <c r="H103" s="283">
        <f t="shared" si="61"/>
        <v>-299407</v>
      </c>
      <c r="I103" s="283">
        <f t="shared" si="62"/>
        <v>-299407</v>
      </c>
      <c r="J103" s="214">
        <v>0</v>
      </c>
      <c r="K103" s="214">
        <f t="shared" si="59"/>
        <v>-299407</v>
      </c>
      <c r="L103" s="258" t="s">
        <v>135</v>
      </c>
      <c r="M103" s="254">
        <f>SUMIF('Allocation Factors'!$B$3:$B$88,'Accumulated Deferred Income Tax'!L103,'Allocation Factors'!$P$3:$P$88)</f>
        <v>0.22613352113854845</v>
      </c>
      <c r="N103" s="342">
        <f t="shared" si="57"/>
        <v>-67706</v>
      </c>
      <c r="O103" s="342">
        <f t="shared" si="58"/>
        <v>0</v>
      </c>
      <c r="P103" s="283">
        <f t="shared" ref="P103:P104" si="64">SUM(N103:O103)</f>
        <v>-67706</v>
      </c>
    </row>
    <row r="104" spans="1:16" s="169" customFormat="1">
      <c r="A104" s="258">
        <v>287937</v>
      </c>
      <c r="B104" s="258">
        <v>190</v>
      </c>
      <c r="C104" s="43" t="s">
        <v>550</v>
      </c>
      <c r="D104" s="328">
        <v>505.601</v>
      </c>
      <c r="E104" s="292" t="s">
        <v>8</v>
      </c>
      <c r="F104" s="258" t="s">
        <v>9</v>
      </c>
      <c r="G104" s="330">
        <v>7621</v>
      </c>
      <c r="H104" s="283">
        <f t="shared" si="61"/>
        <v>7621</v>
      </c>
      <c r="I104" s="283">
        <f t="shared" si="62"/>
        <v>7621</v>
      </c>
      <c r="J104" s="214">
        <v>0</v>
      </c>
      <c r="K104" s="214">
        <f t="shared" si="59"/>
        <v>7621</v>
      </c>
      <c r="L104" s="258" t="s">
        <v>135</v>
      </c>
      <c r="M104" s="254">
        <f>SUMIF('Allocation Factors'!$B$3:$B$88,'Accumulated Deferred Income Tax'!L104,'Allocation Factors'!$P$3:$P$88)</f>
        <v>0.22613352113854845</v>
      </c>
      <c r="N104" s="342">
        <f t="shared" ref="N104:N105" si="65">ROUND(I104*M104,0)</f>
        <v>1723</v>
      </c>
      <c r="O104" s="342">
        <f t="shared" ref="O104:O105" si="66">ROUND(J104*M104,0)</f>
        <v>0</v>
      </c>
      <c r="P104" s="283">
        <f t="shared" si="64"/>
        <v>1723</v>
      </c>
    </row>
    <row r="105" spans="1:16" s="169" customFormat="1">
      <c r="A105" s="258">
        <v>287938</v>
      </c>
      <c r="B105" s="258">
        <v>190</v>
      </c>
      <c r="C105" s="43" t="s">
        <v>303</v>
      </c>
      <c r="D105" s="328">
        <v>205.20500000000001</v>
      </c>
      <c r="E105" s="292" t="s">
        <v>8</v>
      </c>
      <c r="F105" s="258" t="s">
        <v>9</v>
      </c>
      <c r="G105" s="330">
        <v>25911</v>
      </c>
      <c r="H105" s="283">
        <f t="shared" si="61"/>
        <v>25911</v>
      </c>
      <c r="I105" s="283">
        <f t="shared" si="62"/>
        <v>25911</v>
      </c>
      <c r="J105" s="214">
        <v>0</v>
      </c>
      <c r="K105" s="214">
        <f t="shared" si="59"/>
        <v>25911</v>
      </c>
      <c r="L105" s="258" t="s">
        <v>135</v>
      </c>
      <c r="M105" s="254">
        <f>SUMIF('Allocation Factors'!$B$3:$B$88,'Accumulated Deferred Income Tax'!L105,'Allocation Factors'!$P$3:$P$88)</f>
        <v>0.22613352113854845</v>
      </c>
      <c r="N105" s="342">
        <f t="shared" si="65"/>
        <v>5859</v>
      </c>
      <c r="O105" s="342">
        <f t="shared" si="66"/>
        <v>0</v>
      </c>
      <c r="P105" s="283">
        <f t="shared" ref="P105" si="67">SUM(N105:O105)</f>
        <v>5859</v>
      </c>
    </row>
    <row r="106" spans="1:16" s="169" customFormat="1">
      <c r="A106" s="258" t="s">
        <v>8</v>
      </c>
      <c r="B106" s="258">
        <v>190</v>
      </c>
      <c r="C106" s="43" t="s">
        <v>603</v>
      </c>
      <c r="D106" s="328" t="s">
        <v>8</v>
      </c>
      <c r="E106" s="292">
        <v>14.4</v>
      </c>
      <c r="F106" s="258" t="s">
        <v>9</v>
      </c>
      <c r="G106" s="330">
        <v>2017811.4542611723</v>
      </c>
      <c r="H106" s="283">
        <f t="shared" ref="H106:H107" si="68">+G106</f>
        <v>2017811.4542611723</v>
      </c>
      <c r="I106" s="283">
        <f t="shared" si="62"/>
        <v>2017811.4542611723</v>
      </c>
      <c r="J106" s="214">
        <v>576518</v>
      </c>
      <c r="K106" s="214">
        <f t="shared" ref="K106:K107" si="69">SUM(I106:J106)</f>
        <v>2594329.4542611726</v>
      </c>
      <c r="L106" s="258" t="s">
        <v>21</v>
      </c>
      <c r="M106" s="254">
        <f>SUMIF('Allocation Factors'!$B$3:$B$88,'Accumulated Deferred Income Tax'!L106,'Allocation Factors'!$P$3:$P$88)</f>
        <v>1</v>
      </c>
      <c r="N106" s="342">
        <f t="shared" ref="N106:N107" si="70">ROUND(I106*M106,0)</f>
        <v>2017811</v>
      </c>
      <c r="O106" s="342">
        <f t="shared" ref="O106:O107" si="71">ROUND(J106*M106,0)</f>
        <v>576518</v>
      </c>
      <c r="P106" s="283">
        <f t="shared" ref="P106:P107" si="72">SUM(N106:O106)</f>
        <v>2594329</v>
      </c>
    </row>
    <row r="107" spans="1:16" s="169" customFormat="1">
      <c r="A107" s="258" t="s">
        <v>8</v>
      </c>
      <c r="B107" s="258">
        <v>190</v>
      </c>
      <c r="C107" s="43" t="s">
        <v>614</v>
      </c>
      <c r="D107" s="328" t="s">
        <v>8</v>
      </c>
      <c r="E107" s="292">
        <v>15.6</v>
      </c>
      <c r="F107" s="258" t="s">
        <v>9</v>
      </c>
      <c r="G107" s="330">
        <v>-3491695</v>
      </c>
      <c r="H107" s="283">
        <f t="shared" si="68"/>
        <v>-3491695</v>
      </c>
      <c r="I107" s="283">
        <f t="shared" si="62"/>
        <v>-3491695</v>
      </c>
      <c r="J107" s="214">
        <v>-119622</v>
      </c>
      <c r="K107" s="214">
        <f t="shared" si="69"/>
        <v>-3611317</v>
      </c>
      <c r="L107" s="258" t="s">
        <v>21</v>
      </c>
      <c r="M107" s="254">
        <f>SUMIF('Allocation Factors'!$B$3:$B$88,'Accumulated Deferred Income Tax'!L107,'Allocation Factors'!$P$3:$P$88)</f>
        <v>1</v>
      </c>
      <c r="N107" s="342">
        <f t="shared" si="70"/>
        <v>-3491695</v>
      </c>
      <c r="O107" s="342">
        <f t="shared" si="71"/>
        <v>-119622</v>
      </c>
      <c r="P107" s="283">
        <f t="shared" si="72"/>
        <v>-3611317</v>
      </c>
    </row>
    <row r="108" spans="1:16">
      <c r="A108" s="171"/>
      <c r="B108" s="200"/>
      <c r="C108" s="201"/>
      <c r="D108" s="202"/>
      <c r="E108" s="202"/>
      <c r="F108" s="150"/>
      <c r="G108" s="174">
        <f>SUBTOTAL(9,G3:G107)</f>
        <v>466181864.45426118</v>
      </c>
      <c r="H108" s="174">
        <f>SUBTOTAL(9,H3:H107)</f>
        <v>466181864.45426118</v>
      </c>
      <c r="I108" s="174">
        <f>SUBTOTAL(9,I3:I107)</f>
        <v>466181864.45426118</v>
      </c>
      <c r="J108" s="174">
        <f>SUBTOTAL(9,J3:J107)</f>
        <v>700410.44866938377</v>
      </c>
      <c r="K108" s="174">
        <f>SUBTOTAL(9,K3:K107)</f>
        <v>466882274.90293056</v>
      </c>
      <c r="L108" s="171"/>
      <c r="M108" s="151"/>
      <c r="N108" s="174">
        <f>SUBTOTAL(9,N3:N107)</f>
        <v>20444336</v>
      </c>
      <c r="O108" s="174">
        <f>SUBTOTAL(9,O3:O107)</f>
        <v>700410</v>
      </c>
      <c r="P108" s="174">
        <f>SUBTOTAL(9,P3:P107)</f>
        <v>21144746</v>
      </c>
    </row>
    <row r="109" spans="1:16">
      <c r="A109" s="27" t="s">
        <v>8</v>
      </c>
      <c r="B109" s="27">
        <v>282</v>
      </c>
      <c r="C109" s="43" t="s">
        <v>240</v>
      </c>
      <c r="D109" s="256" t="s">
        <v>8</v>
      </c>
      <c r="E109" s="258" t="s">
        <v>429</v>
      </c>
      <c r="F109" s="27" t="s">
        <v>9</v>
      </c>
      <c r="G109" s="330">
        <v>-69443709</v>
      </c>
      <c r="H109" s="283">
        <f t="shared" ref="H109:H122" si="73">+G109</f>
        <v>-69443709</v>
      </c>
      <c r="I109" s="28">
        <f t="shared" ref="I109:I122" si="74">IF(F109="U",H109,0)</f>
        <v>-69443709</v>
      </c>
      <c r="J109" s="214">
        <f>'282'!I5</f>
        <v>-2048548</v>
      </c>
      <c r="K109" s="214">
        <f t="shared" ref="K109:K115" si="75">SUM(I109:J109)</f>
        <v>-71492257</v>
      </c>
      <c r="L109" s="73" t="s">
        <v>16</v>
      </c>
      <c r="M109" s="254">
        <f>SUMIF('Allocation Factors'!$B$3:$B$88,'Accumulated Deferred Income Tax'!L109,'Allocation Factors'!$P$3:$P$88)</f>
        <v>0</v>
      </c>
      <c r="N109" s="255">
        <f t="shared" ref="N109:N115" si="76">ROUND(I109*M109,0)</f>
        <v>0</v>
      </c>
      <c r="O109" s="255">
        <f t="shared" ref="O109:O115" si="77">ROUND(J109*M109,0)</f>
        <v>0</v>
      </c>
      <c r="P109" s="28">
        <f t="shared" ref="P109:P115" si="78">SUM(N109:O109)</f>
        <v>0</v>
      </c>
    </row>
    <row r="110" spans="1:16">
      <c r="A110" s="27" t="s">
        <v>8</v>
      </c>
      <c r="B110" s="27">
        <v>282</v>
      </c>
      <c r="C110" s="43" t="s">
        <v>241</v>
      </c>
      <c r="D110" s="256" t="s">
        <v>8</v>
      </c>
      <c r="E110" s="258" t="s">
        <v>429</v>
      </c>
      <c r="F110" s="27" t="s">
        <v>9</v>
      </c>
      <c r="G110" s="330">
        <v>-186669966</v>
      </c>
      <c r="H110" s="283">
        <f t="shared" si="73"/>
        <v>-186669966</v>
      </c>
      <c r="I110" s="28">
        <f t="shared" si="74"/>
        <v>-186669966</v>
      </c>
      <c r="J110" s="214">
        <f>'282'!I8</f>
        <v>-12332482</v>
      </c>
      <c r="K110" s="214">
        <f t="shared" si="75"/>
        <v>-199002448</v>
      </c>
      <c r="L110" s="253" t="s">
        <v>23</v>
      </c>
      <c r="M110" s="254">
        <f>SUMIF('Allocation Factors'!$B$3:$B$88,'Accumulated Deferred Income Tax'!L110,'Allocation Factors'!$P$3:$P$88)</f>
        <v>0</v>
      </c>
      <c r="N110" s="255">
        <f t="shared" si="76"/>
        <v>0</v>
      </c>
      <c r="O110" s="255">
        <f t="shared" si="77"/>
        <v>0</v>
      </c>
      <c r="P110" s="28">
        <f t="shared" si="78"/>
        <v>0</v>
      </c>
    </row>
    <row r="111" spans="1:16">
      <c r="A111" s="27" t="s">
        <v>8</v>
      </c>
      <c r="B111" s="27">
        <v>282</v>
      </c>
      <c r="C111" s="43" t="s">
        <v>242</v>
      </c>
      <c r="D111" s="256" t="s">
        <v>8</v>
      </c>
      <c r="E111" s="258" t="s">
        <v>429</v>
      </c>
      <c r="F111" s="27" t="s">
        <v>9</v>
      </c>
      <c r="G111" s="330">
        <v>-788228399</v>
      </c>
      <c r="H111" s="283">
        <f t="shared" si="73"/>
        <v>-788228399</v>
      </c>
      <c r="I111" s="28">
        <f t="shared" si="74"/>
        <v>-788228399</v>
      </c>
      <c r="J111" s="214">
        <f>'282'!I9</f>
        <v>-30915005</v>
      </c>
      <c r="K111" s="214">
        <f t="shared" si="75"/>
        <v>-819143404</v>
      </c>
      <c r="L111" s="73" t="s">
        <v>24</v>
      </c>
      <c r="M111" s="254">
        <f>SUMIF('Allocation Factors'!$B$3:$B$88,'Accumulated Deferred Income Tax'!L111,'Allocation Factors'!$P$3:$P$88)</f>
        <v>0</v>
      </c>
      <c r="N111" s="255">
        <f t="shared" si="76"/>
        <v>0</v>
      </c>
      <c r="O111" s="255">
        <f t="shared" si="77"/>
        <v>0</v>
      </c>
      <c r="P111" s="28">
        <f t="shared" si="78"/>
        <v>0</v>
      </c>
    </row>
    <row r="112" spans="1:16">
      <c r="A112" s="27" t="s">
        <v>8</v>
      </c>
      <c r="B112" s="27">
        <v>282</v>
      </c>
      <c r="C112" s="43" t="s">
        <v>243</v>
      </c>
      <c r="D112" s="256" t="s">
        <v>8</v>
      </c>
      <c r="E112" s="258" t="s">
        <v>429</v>
      </c>
      <c r="F112" s="27" t="s">
        <v>9</v>
      </c>
      <c r="G112" s="330">
        <v>-11137155</v>
      </c>
      <c r="H112" s="283">
        <f t="shared" si="73"/>
        <v>-11137155</v>
      </c>
      <c r="I112" s="28">
        <f t="shared" si="74"/>
        <v>-11137155</v>
      </c>
      <c r="J112" s="214">
        <f>'282'!I11</f>
        <v>3193974</v>
      </c>
      <c r="K112" s="214">
        <f t="shared" si="75"/>
        <v>-7943181</v>
      </c>
      <c r="L112" s="73" t="s">
        <v>14</v>
      </c>
      <c r="M112" s="254">
        <f>SUMIF('Allocation Factors'!$B$3:$B$88,'Accumulated Deferred Income Tax'!L112,'Allocation Factors'!$P$3:$P$88)</f>
        <v>0</v>
      </c>
      <c r="N112" s="255">
        <f t="shared" si="76"/>
        <v>0</v>
      </c>
      <c r="O112" s="255">
        <f t="shared" si="77"/>
        <v>0</v>
      </c>
      <c r="P112" s="28">
        <f t="shared" si="78"/>
        <v>0</v>
      </c>
    </row>
    <row r="113" spans="1:16">
      <c r="A113" s="27" t="s">
        <v>8</v>
      </c>
      <c r="B113" s="27">
        <v>282</v>
      </c>
      <c r="C113" s="43" t="s">
        <v>244</v>
      </c>
      <c r="D113" s="256" t="s">
        <v>8</v>
      </c>
      <c r="E113" s="258" t="s">
        <v>429</v>
      </c>
      <c r="F113" s="27" t="s">
        <v>9</v>
      </c>
      <c r="G113" s="330">
        <v>-1446232774</v>
      </c>
      <c r="H113" s="283">
        <f t="shared" si="73"/>
        <v>-1446232774</v>
      </c>
      <c r="I113" s="28">
        <f t="shared" si="74"/>
        <v>-1446232774</v>
      </c>
      <c r="J113" s="214">
        <f>'282'!I14</f>
        <v>-55911187</v>
      </c>
      <c r="K113" s="214">
        <f t="shared" si="75"/>
        <v>-1502143961</v>
      </c>
      <c r="L113" s="73" t="s">
        <v>22</v>
      </c>
      <c r="M113" s="254">
        <f>SUMIF('Allocation Factors'!$B$3:$B$88,'Accumulated Deferred Income Tax'!L113,'Allocation Factors'!$P$3:$P$88)</f>
        <v>0</v>
      </c>
      <c r="N113" s="255">
        <f t="shared" si="76"/>
        <v>0</v>
      </c>
      <c r="O113" s="255">
        <f t="shared" si="77"/>
        <v>0</v>
      </c>
      <c r="P113" s="28">
        <f t="shared" si="78"/>
        <v>0</v>
      </c>
    </row>
    <row r="114" spans="1:16" s="175" customFormat="1">
      <c r="A114" s="27" t="s">
        <v>8</v>
      </c>
      <c r="B114" s="27">
        <v>282</v>
      </c>
      <c r="C114" s="43" t="s">
        <v>245</v>
      </c>
      <c r="D114" s="256" t="s">
        <v>8</v>
      </c>
      <c r="E114" s="258" t="s">
        <v>429</v>
      </c>
      <c r="F114" s="27" t="s">
        <v>9</v>
      </c>
      <c r="G114" s="283">
        <v>-236637662</v>
      </c>
      <c r="H114" s="283">
        <f t="shared" si="73"/>
        <v>-236637662</v>
      </c>
      <c r="I114" s="28">
        <f t="shared" si="74"/>
        <v>-236637662</v>
      </c>
      <c r="J114" s="214">
        <f>'282'!I15</f>
        <v>-24510338</v>
      </c>
      <c r="K114" s="214">
        <f t="shared" si="75"/>
        <v>-261148000</v>
      </c>
      <c r="L114" s="73" t="s">
        <v>21</v>
      </c>
      <c r="M114" s="254">
        <f>SUMIF('Allocation Factors'!$B$3:$B$88,'Accumulated Deferred Income Tax'!L114,'Allocation Factors'!$P$3:$P$88)</f>
        <v>1</v>
      </c>
      <c r="N114" s="255">
        <f t="shared" si="76"/>
        <v>-236637662</v>
      </c>
      <c r="O114" s="255">
        <f t="shared" si="77"/>
        <v>-24510338</v>
      </c>
      <c r="P114" s="28">
        <f t="shared" si="78"/>
        <v>-261148000</v>
      </c>
    </row>
    <row r="115" spans="1:16">
      <c r="A115" s="27" t="s">
        <v>8</v>
      </c>
      <c r="B115" s="27">
        <v>282</v>
      </c>
      <c r="C115" s="43" t="s">
        <v>246</v>
      </c>
      <c r="D115" s="256" t="s">
        <v>8</v>
      </c>
      <c r="E115" s="258" t="s">
        <v>429</v>
      </c>
      <c r="F115" s="27" t="s">
        <v>9</v>
      </c>
      <c r="G115" s="283">
        <v>-463351266</v>
      </c>
      <c r="H115" s="283">
        <f t="shared" si="73"/>
        <v>-463351266</v>
      </c>
      <c r="I115" s="28">
        <f t="shared" si="74"/>
        <v>-463351266</v>
      </c>
      <c r="J115" s="214">
        <f>'282'!I16</f>
        <v>-28333438</v>
      </c>
      <c r="K115" s="214">
        <f t="shared" si="75"/>
        <v>-491684704</v>
      </c>
      <c r="L115" s="73" t="s">
        <v>26</v>
      </c>
      <c r="M115" s="254">
        <f>SUMIF('Allocation Factors'!$B$3:$B$88,'Accumulated Deferred Income Tax'!L115,'Allocation Factors'!$P$3:$P$88)</f>
        <v>0</v>
      </c>
      <c r="N115" s="255">
        <f t="shared" si="76"/>
        <v>0</v>
      </c>
      <c r="O115" s="255">
        <f t="shared" si="77"/>
        <v>0</v>
      </c>
      <c r="P115" s="28">
        <f t="shared" si="78"/>
        <v>0</v>
      </c>
    </row>
    <row r="116" spans="1:16">
      <c r="A116" s="258" t="s">
        <v>8</v>
      </c>
      <c r="B116" s="258">
        <v>282</v>
      </c>
      <c r="C116" s="43" t="s">
        <v>604</v>
      </c>
      <c r="D116" s="328" t="s">
        <v>8</v>
      </c>
      <c r="E116" s="258" t="s">
        <v>429</v>
      </c>
      <c r="F116" s="258" t="s">
        <v>9</v>
      </c>
      <c r="G116" s="283">
        <v>71056640.450000003</v>
      </c>
      <c r="H116" s="283">
        <f>+G116</f>
        <v>71056640.450000003</v>
      </c>
      <c r="I116" s="283">
        <f t="shared" si="74"/>
        <v>71056640.450000003</v>
      </c>
      <c r="J116" s="214">
        <f>'282'!I10</f>
        <v>2011106</v>
      </c>
      <c r="K116" s="214">
        <f>SUM(I116:J116)</f>
        <v>73067746.450000003</v>
      </c>
      <c r="L116" s="258" t="s">
        <v>133</v>
      </c>
      <c r="M116" s="254">
        <f>SUMIF('Allocation Factors'!$B$3:$B$88,'Accumulated Deferred Income Tax'!L116,'Allocation Factors'!$P$3:$P$88)</f>
        <v>0.22162982918040364</v>
      </c>
      <c r="N116" s="342">
        <f t="shared" ref="N116" si="79">ROUND(I116*M116,0)</f>
        <v>15748271</v>
      </c>
      <c r="O116" s="342">
        <f t="shared" ref="O116" si="80">ROUND(J116*M116,0)</f>
        <v>445721</v>
      </c>
      <c r="P116" s="283">
        <f t="shared" ref="P116" si="81">SUM(N116:O116)</f>
        <v>16193992</v>
      </c>
    </row>
    <row r="117" spans="1:16">
      <c r="A117" s="258" t="s">
        <v>8</v>
      </c>
      <c r="B117" s="258">
        <v>282</v>
      </c>
      <c r="C117" s="43" t="s">
        <v>601</v>
      </c>
      <c r="D117" s="328" t="s">
        <v>8</v>
      </c>
      <c r="E117" s="258" t="s">
        <v>429</v>
      </c>
      <c r="F117" s="258" t="s">
        <v>9</v>
      </c>
      <c r="G117" s="283">
        <v>-26947729.558511458</v>
      </c>
      <c r="H117" s="283">
        <f t="shared" ref="H117:H118" si="82">+G117</f>
        <v>-26947729.558511458</v>
      </c>
      <c r="I117" s="283">
        <f t="shared" si="74"/>
        <v>-26947729.558511458</v>
      </c>
      <c r="J117" s="214">
        <f>'282'!I6</f>
        <v>-479605</v>
      </c>
      <c r="K117" s="214">
        <f t="shared" ref="K117:K119" si="83">SUM(I117:J117)</f>
        <v>-27427334.558511458</v>
      </c>
      <c r="L117" s="258" t="s">
        <v>127</v>
      </c>
      <c r="M117" s="254">
        <f>SUMIF('Allocation Factors'!$B$3:$B$88,'Accumulated Deferred Income Tax'!L117,'Allocation Factors'!$P$3:$P$88)</f>
        <v>0</v>
      </c>
      <c r="N117" s="342">
        <f t="shared" ref="N117:N118" si="84">ROUND(I117*M117,0)</f>
        <v>0</v>
      </c>
      <c r="O117" s="342">
        <f t="shared" ref="O117:O118" si="85">ROUND(J117*M117,0)</f>
        <v>0</v>
      </c>
      <c r="P117" s="283">
        <f t="shared" ref="P117:P118" si="86">SUM(N117:O117)</f>
        <v>0</v>
      </c>
    </row>
    <row r="118" spans="1:16">
      <c r="A118" s="258" t="s">
        <v>8</v>
      </c>
      <c r="B118" s="258">
        <v>282</v>
      </c>
      <c r="C118" s="43" t="s">
        <v>602</v>
      </c>
      <c r="D118" s="328" t="s">
        <v>8</v>
      </c>
      <c r="E118" s="258" t="s">
        <v>429</v>
      </c>
      <c r="F118" s="258" t="s">
        <v>9</v>
      </c>
      <c r="G118" s="283">
        <v>2191132</v>
      </c>
      <c r="H118" s="283">
        <f t="shared" si="82"/>
        <v>2191132</v>
      </c>
      <c r="I118" s="283">
        <f t="shared" si="74"/>
        <v>2191132</v>
      </c>
      <c r="J118" s="214">
        <f>'282'!I7</f>
        <v>449453</v>
      </c>
      <c r="K118" s="214">
        <f t="shared" si="83"/>
        <v>2640585</v>
      </c>
      <c r="L118" s="258" t="s">
        <v>125</v>
      </c>
      <c r="M118" s="254">
        <f>SUMIF('Allocation Factors'!$B$3:$B$88,'Accumulated Deferred Income Tax'!L118,'Allocation Factors'!$P$3:$P$88)</f>
        <v>0.22162982918040364</v>
      </c>
      <c r="N118" s="342">
        <f t="shared" si="84"/>
        <v>485620</v>
      </c>
      <c r="O118" s="342">
        <f t="shared" si="85"/>
        <v>99612</v>
      </c>
      <c r="P118" s="283">
        <f t="shared" si="86"/>
        <v>585232</v>
      </c>
    </row>
    <row r="119" spans="1:16">
      <c r="A119" s="27" t="s">
        <v>8</v>
      </c>
      <c r="B119" s="27">
        <v>282</v>
      </c>
      <c r="C119" s="43" t="s">
        <v>432</v>
      </c>
      <c r="D119" s="256" t="s">
        <v>8</v>
      </c>
      <c r="E119" s="258" t="s">
        <v>429</v>
      </c>
      <c r="F119" s="27" t="s">
        <v>9</v>
      </c>
      <c r="G119" s="283">
        <v>44417638.558511458</v>
      </c>
      <c r="H119" s="283">
        <f>+G119</f>
        <v>44417638.558511458</v>
      </c>
      <c r="I119" s="28">
        <f t="shared" si="74"/>
        <v>44417638.558511458</v>
      </c>
      <c r="J119" s="214">
        <f>'282'!I12</f>
        <v>1516322</v>
      </c>
      <c r="K119" s="214">
        <f t="shared" si="83"/>
        <v>45933960.558511458</v>
      </c>
      <c r="L119" s="258" t="s">
        <v>18</v>
      </c>
      <c r="M119" s="254">
        <f>SUMIF('Allocation Factors'!$B$3:$B$88,'Accumulated Deferred Income Tax'!L119,'Allocation Factors'!$P$3:$P$88)</f>
        <v>7.9787774498314715E-2</v>
      </c>
      <c r="N119" s="255">
        <f>ROUND(I119*M119,0)</f>
        <v>3543985</v>
      </c>
      <c r="O119" s="255">
        <f>ROUND(J119*M119,0)</f>
        <v>120984</v>
      </c>
      <c r="P119" s="28">
        <f>SUM(N119:O119)</f>
        <v>3664969</v>
      </c>
    </row>
    <row r="120" spans="1:16">
      <c r="A120" s="258" t="s">
        <v>8</v>
      </c>
      <c r="B120" s="258">
        <v>282</v>
      </c>
      <c r="C120" s="43" t="s">
        <v>433</v>
      </c>
      <c r="D120" s="328" t="s">
        <v>8</v>
      </c>
      <c r="E120" s="258" t="s">
        <v>429</v>
      </c>
      <c r="F120" s="258" t="s">
        <v>9</v>
      </c>
      <c r="G120" s="283">
        <v>4111910</v>
      </c>
      <c r="H120" s="283">
        <f>+G120</f>
        <v>4111910</v>
      </c>
      <c r="I120" s="283">
        <f t="shared" si="74"/>
        <v>4111910</v>
      </c>
      <c r="J120" s="214">
        <f>'282'!I13</f>
        <v>6709349</v>
      </c>
      <c r="K120" s="214">
        <f>SUM(I120:J120)</f>
        <v>10821259</v>
      </c>
      <c r="L120" s="258" t="s">
        <v>10</v>
      </c>
      <c r="M120" s="254">
        <f>SUMIF('Allocation Factors'!$B$3:$B$88,'Accumulated Deferred Income Tax'!L120,'Allocation Factors'!$P$3:$P$88)</f>
        <v>7.0845810240555085E-2</v>
      </c>
      <c r="N120" s="342">
        <f>ROUND(I120*M120,0)</f>
        <v>291312</v>
      </c>
      <c r="O120" s="342">
        <f>ROUND(J120*M120,0)</f>
        <v>475329</v>
      </c>
      <c r="P120" s="283">
        <f>SUM(N120:O120)</f>
        <v>766641</v>
      </c>
    </row>
    <row r="121" spans="1:16">
      <c r="A121" s="258" t="s">
        <v>8</v>
      </c>
      <c r="B121" s="258">
        <v>282</v>
      </c>
      <c r="C121" s="43" t="s">
        <v>613</v>
      </c>
      <c r="D121" s="328" t="s">
        <v>8</v>
      </c>
      <c r="E121" s="258" t="s">
        <v>8</v>
      </c>
      <c r="F121" s="258" t="s">
        <v>9</v>
      </c>
      <c r="G121" s="283">
        <v>3575962</v>
      </c>
      <c r="H121" s="283">
        <f t="shared" si="73"/>
        <v>3575962</v>
      </c>
      <c r="I121" s="283">
        <f t="shared" si="74"/>
        <v>3575962</v>
      </c>
      <c r="J121" s="214">
        <v>0</v>
      </c>
      <c r="K121" s="214">
        <f t="shared" ref="K121" si="87">SUM(I121:J121)</f>
        <v>3575962</v>
      </c>
      <c r="L121" s="258" t="s">
        <v>125</v>
      </c>
      <c r="M121" s="254">
        <f>SUMIF('Allocation Factors'!$B$3:$B$88,'Accumulated Deferred Income Tax'!L121,'Allocation Factors'!$P$3:$P$88)</f>
        <v>0.22162982918040364</v>
      </c>
      <c r="N121" s="342">
        <f t="shared" ref="N121" si="88">ROUND(I121*M121,0)</f>
        <v>792540</v>
      </c>
      <c r="O121" s="342">
        <f t="shared" ref="O121" si="89">ROUND(J121*M121,0)</f>
        <v>0</v>
      </c>
      <c r="P121" s="283">
        <f t="shared" ref="P121" si="90">SUM(N121:O121)</f>
        <v>792540</v>
      </c>
    </row>
    <row r="122" spans="1:16">
      <c r="A122" s="258" t="s">
        <v>8</v>
      </c>
      <c r="B122" s="258">
        <v>282</v>
      </c>
      <c r="C122" s="43" t="s">
        <v>614</v>
      </c>
      <c r="D122" s="328" t="s">
        <v>8</v>
      </c>
      <c r="E122" s="258">
        <v>15.6</v>
      </c>
      <c r="F122" s="258" t="s">
        <v>9</v>
      </c>
      <c r="G122" s="283">
        <v>31532420</v>
      </c>
      <c r="H122" s="283">
        <f t="shared" si="73"/>
        <v>31532420</v>
      </c>
      <c r="I122" s="283">
        <f t="shared" si="74"/>
        <v>31532420</v>
      </c>
      <c r="J122" s="214">
        <v>3402567</v>
      </c>
      <c r="K122" s="214">
        <f t="shared" ref="K122" si="91">SUM(I122:J122)</f>
        <v>34934987</v>
      </c>
      <c r="L122" s="258" t="s">
        <v>21</v>
      </c>
      <c r="M122" s="254">
        <f>SUMIF('Allocation Factors'!$B$3:$B$88,'Accumulated Deferred Income Tax'!L122,'Allocation Factors'!$P$3:$P$88)</f>
        <v>1</v>
      </c>
      <c r="N122" s="342">
        <f t="shared" ref="N122" si="92">ROUND(I122*M122,0)</f>
        <v>31532420</v>
      </c>
      <c r="O122" s="342">
        <f t="shared" ref="O122" si="93">ROUND(J122*M122,0)</f>
        <v>3402567</v>
      </c>
      <c r="P122" s="283">
        <f t="shared" ref="P122" si="94">SUM(N122:O122)</f>
        <v>34934987</v>
      </c>
    </row>
    <row r="123" spans="1:16" s="169" customFormat="1">
      <c r="A123" s="171"/>
      <c r="B123" s="200"/>
      <c r="C123" s="201"/>
      <c r="D123" s="202"/>
      <c r="E123" s="202"/>
      <c r="F123" s="150"/>
      <c r="G123" s="198">
        <f>SUBTOTAL(9,G109:G122)</f>
        <v>-3071762957.5500002</v>
      </c>
      <c r="H123" s="198">
        <f>SUBTOTAL(9,H109:H122)</f>
        <v>-3071762957.5500002</v>
      </c>
      <c r="I123" s="198">
        <f>SUBTOTAL(9,I109:I122)</f>
        <v>-3071762957.5500002</v>
      </c>
      <c r="J123" s="198">
        <f>SUBTOTAL(9,J109:J122)</f>
        <v>-137247832</v>
      </c>
      <c r="K123" s="198">
        <f>SUBTOTAL(9,K109:K122)</f>
        <v>-3209010789.5500002</v>
      </c>
      <c r="L123" s="171"/>
      <c r="M123" s="151"/>
      <c r="N123" s="198">
        <f>SUBTOTAL(9,N109:N122)</f>
        <v>-184243514</v>
      </c>
      <c r="O123" s="198">
        <f>SUBTOTAL(9,O109:O122)</f>
        <v>-19966125</v>
      </c>
      <c r="P123" s="198">
        <f>SUBTOTAL(9,P109:P122)</f>
        <v>-204209639</v>
      </c>
    </row>
    <row r="124" spans="1:16">
      <c r="A124" s="27">
        <v>286605</v>
      </c>
      <c r="B124" s="27">
        <v>282</v>
      </c>
      <c r="C124" s="80" t="s">
        <v>307</v>
      </c>
      <c r="D124" s="256">
        <v>105.136</v>
      </c>
      <c r="E124" s="292" t="s">
        <v>8</v>
      </c>
      <c r="F124" s="258" t="s">
        <v>9</v>
      </c>
      <c r="G124" s="330">
        <v>-383919</v>
      </c>
      <c r="H124" s="283">
        <f>+G124</f>
        <v>-383919</v>
      </c>
      <c r="I124" s="28">
        <f t="shared" ref="I124:I133" si="95">IF(F124="U",H124,0)</f>
        <v>-383919</v>
      </c>
      <c r="J124" s="214">
        <v>0</v>
      </c>
      <c r="K124" s="214">
        <f>SUM(I124:J124)</f>
        <v>-383919</v>
      </c>
      <c r="L124" s="258" t="s">
        <v>204</v>
      </c>
      <c r="M124" s="254">
        <f>SUMIF('Allocation Factors'!$B$3:$B$88,'Accumulated Deferred Income Tax'!L124,'Allocation Factors'!$P$3:$P$88)</f>
        <v>6.7890616934189296E-2</v>
      </c>
      <c r="N124" s="255">
        <f>ROUND(I124*M124,0)</f>
        <v>-26064</v>
      </c>
      <c r="O124" s="255">
        <f>ROUND(J124*M124,0)</f>
        <v>0</v>
      </c>
      <c r="P124" s="28">
        <f t="shared" ref="P124" si="96">SUM(N124:O124)</f>
        <v>-26064</v>
      </c>
    </row>
    <row r="125" spans="1:16">
      <c r="A125" s="27">
        <v>287221</v>
      </c>
      <c r="B125" s="27">
        <v>282</v>
      </c>
      <c r="C125" s="80" t="s">
        <v>540</v>
      </c>
      <c r="D125" s="256">
        <v>415.93299999999999</v>
      </c>
      <c r="E125" s="27" t="s">
        <v>8</v>
      </c>
      <c r="F125" s="27" t="s">
        <v>9</v>
      </c>
      <c r="G125" s="330">
        <v>-212967</v>
      </c>
      <c r="H125" s="283">
        <f t="shared" ref="H125:H133" si="97">+G125</f>
        <v>-212967</v>
      </c>
      <c r="I125" s="28">
        <f t="shared" si="95"/>
        <v>-212967</v>
      </c>
      <c r="J125" s="214">
        <v>0</v>
      </c>
      <c r="K125" s="214">
        <f>SUM(I125:J125)</f>
        <v>-212967</v>
      </c>
      <c r="L125" s="27" t="s">
        <v>23</v>
      </c>
      <c r="M125" s="254">
        <f>SUMIF('Allocation Factors'!$B$3:$B$88,'Accumulated Deferred Income Tax'!L125,'Allocation Factors'!$P$3:$P$88)</f>
        <v>0</v>
      </c>
      <c r="N125" s="255">
        <f t="shared" ref="N125:N133" si="98">ROUND(I125*M125,0)</f>
        <v>0</v>
      </c>
      <c r="O125" s="255">
        <f t="shared" ref="O125" si="99">ROUND(J125*M125,0)</f>
        <v>0</v>
      </c>
      <c r="P125" s="28">
        <f t="shared" ref="P125" si="100">SUM(N125:O125)</f>
        <v>0</v>
      </c>
    </row>
    <row r="126" spans="1:16">
      <c r="A126" s="27">
        <v>287222</v>
      </c>
      <c r="B126" s="27">
        <v>282</v>
      </c>
      <c r="C126" s="80" t="s">
        <v>541</v>
      </c>
      <c r="D126" s="256">
        <v>415.93400000000003</v>
      </c>
      <c r="E126" s="292" t="s">
        <v>8</v>
      </c>
      <c r="F126" s="27" t="s">
        <v>9</v>
      </c>
      <c r="G126" s="330">
        <v>4192880</v>
      </c>
      <c r="H126" s="283">
        <f t="shared" si="97"/>
        <v>4192880</v>
      </c>
      <c r="I126" s="28">
        <f t="shared" si="95"/>
        <v>4192880</v>
      </c>
      <c r="J126" s="214">
        <v>0</v>
      </c>
      <c r="K126" s="214">
        <f>SUM(I126:J126)</f>
        <v>4192880</v>
      </c>
      <c r="L126" s="27" t="s">
        <v>22</v>
      </c>
      <c r="M126" s="254">
        <f>SUMIF('Allocation Factors'!$B$3:$B$88,'Accumulated Deferred Income Tax'!L126,'Allocation Factors'!$P$3:$P$88)</f>
        <v>0</v>
      </c>
      <c r="N126" s="255">
        <f t="shared" si="98"/>
        <v>0</v>
      </c>
      <c r="O126" s="255">
        <f t="shared" ref="O126:O133" si="101">ROUND(J126*M126,0)</f>
        <v>0</v>
      </c>
      <c r="P126" s="28">
        <f t="shared" ref="P126:P133" si="102">SUM(N126:O126)</f>
        <v>0</v>
      </c>
    </row>
    <row r="127" spans="1:16">
      <c r="A127" s="27">
        <v>287223</v>
      </c>
      <c r="B127" s="27">
        <v>282</v>
      </c>
      <c r="C127" s="80" t="s">
        <v>542</v>
      </c>
      <c r="D127" s="256">
        <v>415.935</v>
      </c>
      <c r="E127" s="292" t="s">
        <v>8</v>
      </c>
      <c r="F127" s="27" t="s">
        <v>9</v>
      </c>
      <c r="G127" s="330">
        <v>696883</v>
      </c>
      <c r="H127" s="283">
        <f t="shared" si="97"/>
        <v>696883</v>
      </c>
      <c r="I127" s="28">
        <f t="shared" si="95"/>
        <v>696883</v>
      </c>
      <c r="J127" s="214">
        <v>0</v>
      </c>
      <c r="K127" s="214">
        <f>SUM(I127:J127)</f>
        <v>696883</v>
      </c>
      <c r="L127" s="27" t="s">
        <v>26</v>
      </c>
      <c r="M127" s="254">
        <f>SUMIF('Allocation Factors'!$B$3:$B$88,'Accumulated Deferred Income Tax'!L127,'Allocation Factors'!$P$3:$P$88)</f>
        <v>0</v>
      </c>
      <c r="N127" s="255">
        <f t="shared" si="98"/>
        <v>0</v>
      </c>
      <c r="O127" s="255">
        <f t="shared" si="101"/>
        <v>0</v>
      </c>
      <c r="P127" s="28">
        <f t="shared" si="102"/>
        <v>0</v>
      </c>
    </row>
    <row r="128" spans="1:16">
      <c r="A128" s="27">
        <v>287301</v>
      </c>
      <c r="B128" s="27">
        <v>282</v>
      </c>
      <c r="C128" s="80" t="s">
        <v>266</v>
      </c>
      <c r="D128" s="256">
        <v>105.471</v>
      </c>
      <c r="E128" s="292" t="s">
        <v>8</v>
      </c>
      <c r="F128" s="27" t="s">
        <v>9</v>
      </c>
      <c r="G128" s="330">
        <v>8118987</v>
      </c>
      <c r="H128" s="283">
        <f t="shared" si="97"/>
        <v>8118987</v>
      </c>
      <c r="I128" s="28">
        <f t="shared" si="95"/>
        <v>8118987</v>
      </c>
      <c r="J128" s="214">
        <v>0</v>
      </c>
      <c r="K128" s="214">
        <f>SUM(I128:J128)</f>
        <v>8118987</v>
      </c>
      <c r="L128" s="258" t="s">
        <v>14</v>
      </c>
      <c r="M128" s="254">
        <f>SUMIF('Allocation Factors'!$B$3:$B$88,'Accumulated Deferred Income Tax'!L128,'Allocation Factors'!$P$3:$P$88)</f>
        <v>0</v>
      </c>
      <c r="N128" s="255">
        <f>ROUND(I128*M128,0)</f>
        <v>0</v>
      </c>
      <c r="O128" s="255">
        <f t="shared" si="101"/>
        <v>0</v>
      </c>
      <c r="P128" s="28">
        <f t="shared" si="102"/>
        <v>0</v>
      </c>
    </row>
    <row r="129" spans="1:16">
      <c r="A129" s="27">
        <v>287607</v>
      </c>
      <c r="B129" s="27">
        <v>282</v>
      </c>
      <c r="C129" s="26" t="s">
        <v>391</v>
      </c>
      <c r="D129" s="256">
        <v>105.116</v>
      </c>
      <c r="E129" s="292">
        <v>15.3</v>
      </c>
      <c r="F129" s="27" t="s">
        <v>9</v>
      </c>
      <c r="G129" s="330">
        <v>-1487791</v>
      </c>
      <c r="H129" s="283">
        <f t="shared" si="97"/>
        <v>-1487791</v>
      </c>
      <c r="I129" s="28">
        <f t="shared" si="95"/>
        <v>-1487791</v>
      </c>
      <c r="J129" s="214">
        <v>192862</v>
      </c>
      <c r="K129" s="214">
        <f t="shared" ref="K129:K132" si="103">SUM(I129:J129)</f>
        <v>-1294929</v>
      </c>
      <c r="L129" s="258" t="s">
        <v>135</v>
      </c>
      <c r="M129" s="254">
        <f>SUMIF('Allocation Factors'!$B$3:$B$88,'Accumulated Deferred Income Tax'!L129,'Allocation Factors'!$P$3:$P$88)</f>
        <v>0.22613352113854845</v>
      </c>
      <c r="N129" s="255">
        <f t="shared" si="98"/>
        <v>-336439</v>
      </c>
      <c r="O129" s="255">
        <f t="shared" si="101"/>
        <v>43613</v>
      </c>
      <c r="P129" s="28">
        <f t="shared" si="102"/>
        <v>-292826</v>
      </c>
    </row>
    <row r="130" spans="1:16">
      <c r="A130" s="27">
        <v>287704</v>
      </c>
      <c r="B130" s="27">
        <v>282</v>
      </c>
      <c r="C130" s="26" t="s">
        <v>32</v>
      </c>
      <c r="D130" s="256">
        <v>105.143</v>
      </c>
      <c r="E130" s="292" t="s">
        <v>8</v>
      </c>
      <c r="F130" s="27" t="s">
        <v>9</v>
      </c>
      <c r="G130" s="330">
        <v>-339905</v>
      </c>
      <c r="H130" s="283">
        <f t="shared" si="97"/>
        <v>-339905</v>
      </c>
      <c r="I130" s="28">
        <f t="shared" si="95"/>
        <v>-339905</v>
      </c>
      <c r="J130" s="214">
        <v>0</v>
      </c>
      <c r="K130" s="214">
        <f t="shared" si="103"/>
        <v>-339905</v>
      </c>
      <c r="L130" s="258" t="s">
        <v>15</v>
      </c>
      <c r="M130" s="254">
        <f>SUMIF('Allocation Factors'!$B$3:$B$88,'Accumulated Deferred Income Tax'!L130,'Allocation Factors'!$P$3:$P$88)</f>
        <v>6.8841450639549967E-2</v>
      </c>
      <c r="N130" s="255">
        <f t="shared" si="98"/>
        <v>-23400</v>
      </c>
      <c r="O130" s="255">
        <f t="shared" si="101"/>
        <v>0</v>
      </c>
      <c r="P130" s="28">
        <f t="shared" si="102"/>
        <v>-23400</v>
      </c>
    </row>
    <row r="131" spans="1:16">
      <c r="A131" s="27">
        <v>287766</v>
      </c>
      <c r="B131" s="27">
        <v>282</v>
      </c>
      <c r="C131" s="26" t="s">
        <v>376</v>
      </c>
      <c r="D131" s="256" t="s">
        <v>42</v>
      </c>
      <c r="E131" s="27" t="s">
        <v>8</v>
      </c>
      <c r="F131" s="27" t="s">
        <v>9</v>
      </c>
      <c r="G131" s="330">
        <v>39219</v>
      </c>
      <c r="H131" s="283">
        <f t="shared" si="97"/>
        <v>39219</v>
      </c>
      <c r="I131" s="28">
        <f t="shared" si="95"/>
        <v>39219</v>
      </c>
      <c r="J131" s="214">
        <v>0</v>
      </c>
      <c r="K131" s="214">
        <f t="shared" si="103"/>
        <v>39219</v>
      </c>
      <c r="L131" s="27" t="s">
        <v>10</v>
      </c>
      <c r="M131" s="254">
        <f>SUMIF('Allocation Factors'!$B$3:$B$88,'Accumulated Deferred Income Tax'!L131,'Allocation Factors'!$P$3:$P$88)</f>
        <v>7.0845810240555085E-2</v>
      </c>
      <c r="N131" s="255">
        <f t="shared" si="98"/>
        <v>2779</v>
      </c>
      <c r="O131" s="342">
        <f>ROUND(J131*M131,0)</f>
        <v>0</v>
      </c>
      <c r="P131" s="28">
        <f t="shared" si="102"/>
        <v>2779</v>
      </c>
    </row>
    <row r="132" spans="1:16">
      <c r="A132" s="27">
        <v>287771</v>
      </c>
      <c r="B132" s="27">
        <v>282</v>
      </c>
      <c r="C132" s="26" t="s">
        <v>227</v>
      </c>
      <c r="D132" s="256">
        <v>110.205</v>
      </c>
      <c r="E132" s="27" t="s">
        <v>8</v>
      </c>
      <c r="F132" s="27" t="s">
        <v>9</v>
      </c>
      <c r="G132" s="330">
        <v>94978</v>
      </c>
      <c r="H132" s="283">
        <f t="shared" si="97"/>
        <v>94978</v>
      </c>
      <c r="I132" s="28">
        <f t="shared" si="95"/>
        <v>94978</v>
      </c>
      <c r="J132" s="214">
        <v>0</v>
      </c>
      <c r="K132" s="214">
        <f t="shared" si="103"/>
        <v>94978</v>
      </c>
      <c r="L132" s="258" t="s">
        <v>84</v>
      </c>
      <c r="M132" s="254">
        <f>SUMIF('Allocation Factors'!$B$3:$B$88,'Accumulated Deferred Income Tax'!L132,'Allocation Factors'!$P$3:$P$88)</f>
        <v>0</v>
      </c>
      <c r="N132" s="255">
        <f t="shared" si="98"/>
        <v>0</v>
      </c>
      <c r="O132" s="255">
        <f t="shared" si="101"/>
        <v>0</v>
      </c>
      <c r="P132" s="28">
        <f t="shared" si="102"/>
        <v>0</v>
      </c>
    </row>
    <row r="133" spans="1:16">
      <c r="A133" s="27">
        <v>287928</v>
      </c>
      <c r="B133" s="27">
        <v>282</v>
      </c>
      <c r="C133" s="26" t="s">
        <v>333</v>
      </c>
      <c r="D133" s="256">
        <v>425.31</v>
      </c>
      <c r="E133" s="27" t="s">
        <v>8</v>
      </c>
      <c r="F133" s="27" t="s">
        <v>9</v>
      </c>
      <c r="G133" s="330">
        <v>-3045454</v>
      </c>
      <c r="H133" s="283">
        <f t="shared" si="97"/>
        <v>-3045454</v>
      </c>
      <c r="I133" s="28">
        <f t="shared" si="95"/>
        <v>-3045454</v>
      </c>
      <c r="J133" s="214">
        <v>0</v>
      </c>
      <c r="K133" s="214">
        <f>SUM(I133:J133)</f>
        <v>-3045454</v>
      </c>
      <c r="L133" s="27" t="s">
        <v>14</v>
      </c>
      <c r="M133" s="254">
        <f>SUMIF('Allocation Factors'!$B$3:$B$88,'Accumulated Deferred Income Tax'!L133,'Allocation Factors'!$P$3:$P$88)</f>
        <v>0</v>
      </c>
      <c r="N133" s="255">
        <f t="shared" si="98"/>
        <v>0</v>
      </c>
      <c r="O133" s="255">
        <f t="shared" si="101"/>
        <v>0</v>
      </c>
      <c r="P133" s="28">
        <f t="shared" si="102"/>
        <v>0</v>
      </c>
    </row>
    <row r="134" spans="1:16">
      <c r="A134" s="171"/>
      <c r="B134" s="200"/>
      <c r="C134" s="201"/>
      <c r="D134" s="202"/>
      <c r="E134" s="202"/>
      <c r="F134" s="150"/>
      <c r="G134" s="174">
        <f>SUBTOTAL(9,G124:G133)</f>
        <v>7672911</v>
      </c>
      <c r="H134" s="174">
        <f>SUBTOTAL(9,H124:H133)</f>
        <v>7672911</v>
      </c>
      <c r="I134" s="174">
        <f>SUBTOTAL(9,I124:I133)</f>
        <v>7672911</v>
      </c>
      <c r="J134" s="174">
        <f>SUBTOTAL(9,J124:J133)</f>
        <v>192862</v>
      </c>
      <c r="K134" s="174">
        <f>SUBTOTAL(9,K124:K133)</f>
        <v>7865773</v>
      </c>
      <c r="L134" s="171"/>
      <c r="M134" s="151"/>
      <c r="N134" s="174">
        <f>SUBTOTAL(9,N125:N133)</f>
        <v>-357060</v>
      </c>
      <c r="O134" s="174">
        <f>SUBTOTAL(9,O125:O133)</f>
        <v>43613</v>
      </c>
      <c r="P134" s="174">
        <f>SUBTOTAL(9,P125:P133)</f>
        <v>-313447</v>
      </c>
    </row>
    <row r="135" spans="1:16">
      <c r="A135" s="171"/>
      <c r="B135" s="200"/>
      <c r="C135" s="201"/>
      <c r="D135" s="202"/>
      <c r="E135" s="202"/>
      <c r="F135" s="150"/>
      <c r="G135" s="199">
        <f>SUBTOTAL(9,G109:G134)</f>
        <v>-3064090046.5500002</v>
      </c>
      <c r="H135" s="199">
        <f>SUBTOTAL(9,H109:H134)</f>
        <v>-3064090046.5500002</v>
      </c>
      <c r="I135" s="199">
        <f>SUBTOTAL(9,I109:I134)</f>
        <v>-3064090046.5500002</v>
      </c>
      <c r="J135" s="174">
        <f>SUBTOTAL(9,J109:J134)</f>
        <v>-137054970</v>
      </c>
      <c r="K135" s="174">
        <f>SUBTOTAL(9,K109:K134)</f>
        <v>-3201145016.5500002</v>
      </c>
      <c r="L135" s="171"/>
      <c r="M135" s="151"/>
      <c r="N135" s="199">
        <f>SUBTOTAL(9,N109:N134)</f>
        <v>-184626638</v>
      </c>
      <c r="O135" s="199">
        <f>SUBTOTAL(9,O109:O134)</f>
        <v>-19922512</v>
      </c>
      <c r="P135" s="199">
        <f>SUBTOTAL(9,P109:P134)</f>
        <v>-204549150</v>
      </c>
    </row>
    <row r="136" spans="1:16">
      <c r="A136" s="285">
        <v>286887</v>
      </c>
      <c r="B136" s="285">
        <v>283</v>
      </c>
      <c r="C136" s="330" t="s">
        <v>486</v>
      </c>
      <c r="D136" s="448">
        <v>320.286</v>
      </c>
      <c r="E136" s="27" t="s">
        <v>8</v>
      </c>
      <c r="F136" s="258" t="s">
        <v>9</v>
      </c>
      <c r="G136" s="330">
        <v>-779950</v>
      </c>
      <c r="H136" s="283">
        <f t="shared" ref="H136:H160" si="104">+G136</f>
        <v>-779950</v>
      </c>
      <c r="I136" s="28">
        <f t="shared" ref="I136:I159" si="105">IF(F136="U",H136,0)</f>
        <v>-779950</v>
      </c>
      <c r="J136" s="214">
        <v>0</v>
      </c>
      <c r="K136" s="214">
        <f t="shared" ref="K136:K138" si="106">SUM(I136:J136)</f>
        <v>-779950</v>
      </c>
      <c r="L136" s="449" t="s">
        <v>14</v>
      </c>
      <c r="M136" s="254">
        <f>SUMIF('Allocation Factors'!$B$3:$B$88,'Accumulated Deferred Income Tax'!L136,'Allocation Factors'!$P$3:$P$88)</f>
        <v>0</v>
      </c>
      <c r="N136" s="255">
        <f t="shared" ref="N136:N138" si="107">ROUND(I136*M136,0)</f>
        <v>0</v>
      </c>
      <c r="O136" s="255">
        <f t="shared" ref="O136:O138" si="108">ROUND(J136*M136,0)</f>
        <v>0</v>
      </c>
      <c r="P136" s="28">
        <f t="shared" ref="P136:P138" si="109">SUM(N136:O136)</f>
        <v>0</v>
      </c>
    </row>
    <row r="137" spans="1:16">
      <c r="A137" s="285">
        <v>286888</v>
      </c>
      <c r="B137" s="285">
        <v>283</v>
      </c>
      <c r="C137" s="330" t="s">
        <v>487</v>
      </c>
      <c r="D137" s="448">
        <v>320.28699999999998</v>
      </c>
      <c r="E137" s="27" t="s">
        <v>8</v>
      </c>
      <c r="F137" s="258" t="s">
        <v>9</v>
      </c>
      <c r="G137" s="330">
        <v>-254772</v>
      </c>
      <c r="H137" s="283">
        <f t="shared" si="104"/>
        <v>-254772</v>
      </c>
      <c r="I137" s="28">
        <f t="shared" si="105"/>
        <v>-254772</v>
      </c>
      <c r="J137" s="214">
        <v>0</v>
      </c>
      <c r="K137" s="214">
        <f t="shared" si="106"/>
        <v>-254772</v>
      </c>
      <c r="L137" s="449" t="s">
        <v>14</v>
      </c>
      <c r="M137" s="254">
        <f>SUMIF('Allocation Factors'!$B$3:$B$88,'Accumulated Deferred Income Tax'!L137,'Allocation Factors'!$P$3:$P$88)</f>
        <v>0</v>
      </c>
      <c r="N137" s="255">
        <f t="shared" si="107"/>
        <v>0</v>
      </c>
      <c r="O137" s="255">
        <f t="shared" si="108"/>
        <v>0</v>
      </c>
      <c r="P137" s="28">
        <f t="shared" si="109"/>
        <v>0</v>
      </c>
    </row>
    <row r="138" spans="1:16">
      <c r="A138" s="285">
        <v>286889</v>
      </c>
      <c r="B138" s="285">
        <v>283</v>
      </c>
      <c r="C138" s="330" t="s">
        <v>484</v>
      </c>
      <c r="D138" s="448">
        <v>320.28800000000001</v>
      </c>
      <c r="E138" s="27" t="s">
        <v>8</v>
      </c>
      <c r="F138" s="258" t="s">
        <v>9</v>
      </c>
      <c r="G138" s="330">
        <v>-358123</v>
      </c>
      <c r="H138" s="283">
        <f t="shared" si="104"/>
        <v>-358123</v>
      </c>
      <c r="I138" s="28">
        <f t="shared" si="105"/>
        <v>-358123</v>
      </c>
      <c r="J138" s="214">
        <v>0</v>
      </c>
      <c r="K138" s="214">
        <f t="shared" si="106"/>
        <v>-358123</v>
      </c>
      <c r="L138" s="449" t="s">
        <v>47</v>
      </c>
      <c r="M138" s="254">
        <f>SUMIF('Allocation Factors'!$B$3:$B$88,'Accumulated Deferred Income Tax'!L138,'Allocation Factors'!$P$3:$P$88)</f>
        <v>0</v>
      </c>
      <c r="N138" s="255">
        <f t="shared" si="107"/>
        <v>0</v>
      </c>
      <c r="O138" s="255">
        <f t="shared" si="108"/>
        <v>0</v>
      </c>
      <c r="P138" s="28">
        <f t="shared" si="109"/>
        <v>0</v>
      </c>
    </row>
    <row r="139" spans="1:16" s="188" customFormat="1">
      <c r="A139" s="258">
        <v>286890</v>
      </c>
      <c r="B139" s="258">
        <v>283</v>
      </c>
      <c r="C139" s="283" t="s">
        <v>518</v>
      </c>
      <c r="D139" s="328">
        <v>415.1</v>
      </c>
      <c r="E139" s="27">
        <v>16.100000000000001</v>
      </c>
      <c r="F139" s="258" t="s">
        <v>9</v>
      </c>
      <c r="G139" s="330">
        <v>-101554</v>
      </c>
      <c r="H139" s="283">
        <f t="shared" si="104"/>
        <v>-101554</v>
      </c>
      <c r="I139" s="28">
        <f t="shared" si="105"/>
        <v>-101554</v>
      </c>
      <c r="J139" s="214">
        <f>-I139</f>
        <v>101554</v>
      </c>
      <c r="K139" s="214">
        <f t="shared" ref="K139" si="110">SUM(I139:J139)</f>
        <v>0</v>
      </c>
      <c r="L139" s="468" t="s">
        <v>21</v>
      </c>
      <c r="M139" s="254">
        <f>SUMIF('Allocation Factors'!$B$3:$B$88,'Accumulated Deferred Income Tax'!L139,'Allocation Factors'!$P$3:$P$88)</f>
        <v>1</v>
      </c>
      <c r="N139" s="255">
        <f t="shared" ref="N139" si="111">ROUND(I139*M139,0)</f>
        <v>-101554</v>
      </c>
      <c r="O139" s="255">
        <f t="shared" ref="O139" si="112">ROUND(J139*M139,0)</f>
        <v>101554</v>
      </c>
      <c r="P139" s="28">
        <f t="shared" ref="P139" si="113">SUM(N139:O139)</f>
        <v>0</v>
      </c>
    </row>
    <row r="140" spans="1:16">
      <c r="A140" s="27">
        <v>286891</v>
      </c>
      <c r="B140" s="27">
        <v>283</v>
      </c>
      <c r="C140" s="80" t="s">
        <v>481</v>
      </c>
      <c r="D140" s="256">
        <v>415.94299999999998</v>
      </c>
      <c r="E140" s="27" t="s">
        <v>8</v>
      </c>
      <c r="F140" s="258" t="s">
        <v>9</v>
      </c>
      <c r="G140" s="330">
        <v>-2338729</v>
      </c>
      <c r="H140" s="283">
        <f t="shared" si="104"/>
        <v>-2338729</v>
      </c>
      <c r="I140" s="28">
        <f t="shared" si="105"/>
        <v>-2338729</v>
      </c>
      <c r="J140" s="214">
        <v>0</v>
      </c>
      <c r="K140" s="214">
        <f t="shared" ref="K140:K168" si="114">SUM(I140:J140)</f>
        <v>-2338729</v>
      </c>
      <c r="L140" s="258" t="s">
        <v>14</v>
      </c>
      <c r="M140" s="254">
        <f>SUMIF('Allocation Factors'!$B$3:$B$88,'Accumulated Deferred Income Tax'!L140,'Allocation Factors'!$P$3:$P$88)</f>
        <v>0</v>
      </c>
      <c r="N140" s="255">
        <f t="shared" ref="N140:N141" si="115">ROUND(I140*M140,0)</f>
        <v>0</v>
      </c>
      <c r="O140" s="255">
        <f t="shared" ref="O140:O141" si="116">ROUND(J140*M140,0)</f>
        <v>0</v>
      </c>
      <c r="P140" s="28">
        <f t="shared" ref="P140:P141" si="117">SUM(N140:O140)</f>
        <v>0</v>
      </c>
    </row>
    <row r="141" spans="1:16">
      <c r="A141" s="27">
        <v>286892</v>
      </c>
      <c r="B141" s="27">
        <v>283</v>
      </c>
      <c r="C141" s="80" t="s">
        <v>482</v>
      </c>
      <c r="D141" s="256">
        <v>415.94400000000002</v>
      </c>
      <c r="E141" s="27" t="s">
        <v>8</v>
      </c>
      <c r="F141" s="258" t="s">
        <v>9</v>
      </c>
      <c r="G141" s="330">
        <v>-628263</v>
      </c>
      <c r="H141" s="283">
        <f t="shared" si="104"/>
        <v>-628263</v>
      </c>
      <c r="I141" s="28">
        <f t="shared" si="105"/>
        <v>-628263</v>
      </c>
      <c r="J141" s="214">
        <v>0</v>
      </c>
      <c r="K141" s="214">
        <f t="shared" si="114"/>
        <v>-628263</v>
      </c>
      <c r="L141" s="258" t="s">
        <v>14</v>
      </c>
      <c r="M141" s="254">
        <f>SUMIF('Allocation Factors'!$B$3:$B$88,'Accumulated Deferred Income Tax'!L141,'Allocation Factors'!$P$3:$P$88)</f>
        <v>0</v>
      </c>
      <c r="N141" s="255">
        <f t="shared" si="115"/>
        <v>0</v>
      </c>
      <c r="O141" s="255">
        <f t="shared" si="116"/>
        <v>0</v>
      </c>
      <c r="P141" s="28">
        <f t="shared" si="117"/>
        <v>0</v>
      </c>
    </row>
    <row r="142" spans="1:16">
      <c r="A142" s="27">
        <v>286893</v>
      </c>
      <c r="B142" s="27">
        <v>283</v>
      </c>
      <c r="C142" s="80" t="s">
        <v>491</v>
      </c>
      <c r="D142" s="256">
        <v>415.755</v>
      </c>
      <c r="E142" s="27" t="s">
        <v>8</v>
      </c>
      <c r="F142" s="258" t="s">
        <v>9</v>
      </c>
      <c r="G142" s="330">
        <v>-63655</v>
      </c>
      <c r="H142" s="283">
        <f t="shared" si="104"/>
        <v>-63655</v>
      </c>
      <c r="I142" s="28">
        <f t="shared" si="105"/>
        <v>-63655</v>
      </c>
      <c r="J142" s="214">
        <v>0</v>
      </c>
      <c r="K142" s="214">
        <f t="shared" si="114"/>
        <v>-63655</v>
      </c>
      <c r="L142" s="258" t="s">
        <v>21</v>
      </c>
      <c r="M142" s="254">
        <f>SUMIF('Allocation Factors'!$B$3:$B$88,'Accumulated Deferred Income Tax'!L142,'Allocation Factors'!$P$3:$P$88)</f>
        <v>1</v>
      </c>
      <c r="N142" s="255">
        <f t="shared" ref="N142" si="118">ROUND(I142*M142,0)</f>
        <v>-63655</v>
      </c>
      <c r="O142" s="255">
        <f t="shared" ref="O142" si="119">ROUND(J142*M142,0)</f>
        <v>0</v>
      </c>
      <c r="P142" s="28">
        <f t="shared" ref="P142" si="120">SUM(N142:O142)</f>
        <v>-63655</v>
      </c>
    </row>
    <row r="143" spans="1:16">
      <c r="A143" s="27">
        <v>286894</v>
      </c>
      <c r="B143" s="27">
        <v>283</v>
      </c>
      <c r="C143" s="80" t="s">
        <v>492</v>
      </c>
      <c r="D143" s="256">
        <v>415.26100000000002</v>
      </c>
      <c r="E143" s="27" t="s">
        <v>8</v>
      </c>
      <c r="F143" s="258" t="s">
        <v>9</v>
      </c>
      <c r="G143" s="330">
        <v>289567</v>
      </c>
      <c r="H143" s="283">
        <f t="shared" si="104"/>
        <v>289567</v>
      </c>
      <c r="I143" s="28">
        <f t="shared" si="105"/>
        <v>289567</v>
      </c>
      <c r="J143" s="214">
        <v>0</v>
      </c>
      <c r="K143" s="214">
        <f t="shared" si="114"/>
        <v>289567</v>
      </c>
      <c r="L143" s="258" t="s">
        <v>22</v>
      </c>
      <c r="M143" s="254">
        <f>SUMIF('Allocation Factors'!$B$3:$B$88,'Accumulated Deferred Income Tax'!L143,'Allocation Factors'!$P$3:$P$88)</f>
        <v>0</v>
      </c>
      <c r="N143" s="255">
        <f t="shared" ref="N143" si="121">ROUND(I143*M143,0)</f>
        <v>0</v>
      </c>
      <c r="O143" s="255">
        <f t="shared" ref="O143:O189" si="122">ROUND(J143*M143,0)</f>
        <v>0</v>
      </c>
      <c r="P143" s="28">
        <f t="shared" ref="P143:P189" si="123">SUM(N143:O143)</f>
        <v>0</v>
      </c>
    </row>
    <row r="144" spans="1:16">
      <c r="A144" s="27">
        <v>286895</v>
      </c>
      <c r="B144" s="27">
        <v>283</v>
      </c>
      <c r="C144" s="80" t="s">
        <v>553</v>
      </c>
      <c r="D144" s="256">
        <v>415.262</v>
      </c>
      <c r="E144" s="27" t="s">
        <v>8</v>
      </c>
      <c r="F144" s="258" t="s">
        <v>9</v>
      </c>
      <c r="G144" s="330">
        <v>-438826</v>
      </c>
      <c r="H144" s="283">
        <f t="shared" ref="H144" si="124">+G144</f>
        <v>-438826</v>
      </c>
      <c r="I144" s="28">
        <f t="shared" si="105"/>
        <v>-438826</v>
      </c>
      <c r="J144" s="214">
        <v>0</v>
      </c>
      <c r="K144" s="214">
        <f t="shared" si="114"/>
        <v>-438826</v>
      </c>
      <c r="L144" s="258" t="s">
        <v>24</v>
      </c>
      <c r="M144" s="254">
        <f>SUMIF('Allocation Factors'!$B$3:$B$88,'Accumulated Deferred Income Tax'!L144,'Allocation Factors'!$P$3:$P$88)</f>
        <v>0</v>
      </c>
      <c r="N144" s="255">
        <f t="shared" ref="N144" si="125">ROUND(I144*M144,0)</f>
        <v>0</v>
      </c>
      <c r="O144" s="255">
        <f t="shared" ref="O144" si="126">ROUND(J144*M144,0)</f>
        <v>0</v>
      </c>
      <c r="P144" s="28">
        <f t="shared" ref="P144" si="127">SUM(N144:O144)</f>
        <v>0</v>
      </c>
    </row>
    <row r="145" spans="1:16">
      <c r="A145" s="27">
        <v>286896</v>
      </c>
      <c r="B145" s="27">
        <v>283</v>
      </c>
      <c r="C145" s="80" t="s">
        <v>477</v>
      </c>
      <c r="D145" s="256">
        <v>415.73399999999998</v>
      </c>
      <c r="E145" s="27" t="s">
        <v>8</v>
      </c>
      <c r="F145" s="258" t="s">
        <v>9</v>
      </c>
      <c r="G145" s="330">
        <v>-1054146</v>
      </c>
      <c r="H145" s="283">
        <f t="shared" si="104"/>
        <v>-1054146</v>
      </c>
      <c r="I145" s="28">
        <f t="shared" si="105"/>
        <v>-1054146</v>
      </c>
      <c r="J145" s="214">
        <v>0</v>
      </c>
      <c r="K145" s="214">
        <f t="shared" si="114"/>
        <v>-1054146</v>
      </c>
      <c r="L145" s="258" t="s">
        <v>16</v>
      </c>
      <c r="M145" s="254">
        <f>SUMIF('Allocation Factors'!$B$3:$B$88,'Accumulated Deferred Income Tax'!L145,'Allocation Factors'!$P$3:$P$88)</f>
        <v>0</v>
      </c>
      <c r="N145" s="255">
        <f t="shared" ref="N145:N146" si="128">ROUND(I145*M145,0)</f>
        <v>0</v>
      </c>
      <c r="O145" s="255">
        <f t="shared" si="122"/>
        <v>0</v>
      </c>
      <c r="P145" s="28">
        <f t="shared" si="123"/>
        <v>0</v>
      </c>
    </row>
    <row r="146" spans="1:16">
      <c r="A146" s="27">
        <v>286898</v>
      </c>
      <c r="B146" s="27">
        <v>283</v>
      </c>
      <c r="C146" s="80" t="s">
        <v>485</v>
      </c>
      <c r="D146" s="256">
        <v>415.73599999999999</v>
      </c>
      <c r="E146" s="27" t="s">
        <v>8</v>
      </c>
      <c r="F146" s="258" t="s">
        <v>9</v>
      </c>
      <c r="G146" s="330">
        <v>-9835452</v>
      </c>
      <c r="H146" s="283">
        <f t="shared" si="104"/>
        <v>-9835452</v>
      </c>
      <c r="I146" s="28">
        <f t="shared" si="105"/>
        <v>-9835452</v>
      </c>
      <c r="J146" s="214">
        <v>0</v>
      </c>
      <c r="K146" s="214">
        <f t="shared" si="114"/>
        <v>-9835452</v>
      </c>
      <c r="L146" s="258" t="s">
        <v>26</v>
      </c>
      <c r="M146" s="254">
        <f>SUMIF('Allocation Factors'!$B$3:$B$88,'Accumulated Deferred Income Tax'!L146,'Allocation Factors'!$P$3:$P$88)</f>
        <v>0</v>
      </c>
      <c r="N146" s="255">
        <f t="shared" si="128"/>
        <v>0</v>
      </c>
      <c r="O146" s="255">
        <f t="shared" si="122"/>
        <v>0</v>
      </c>
      <c r="P146" s="28">
        <f t="shared" si="123"/>
        <v>0</v>
      </c>
    </row>
    <row r="147" spans="1:16">
      <c r="A147" s="27">
        <v>286899</v>
      </c>
      <c r="B147" s="27">
        <v>283</v>
      </c>
      <c r="C147" s="80" t="s">
        <v>451</v>
      </c>
      <c r="D147" s="256">
        <v>415.93900000000002</v>
      </c>
      <c r="E147" s="27" t="s">
        <v>8</v>
      </c>
      <c r="F147" s="258" t="s">
        <v>9</v>
      </c>
      <c r="G147" s="330">
        <v>37523</v>
      </c>
      <c r="H147" s="283">
        <f t="shared" si="104"/>
        <v>37523</v>
      </c>
      <c r="I147" s="28">
        <f t="shared" si="105"/>
        <v>37523</v>
      </c>
      <c r="J147" s="214">
        <v>0</v>
      </c>
      <c r="K147" s="214">
        <f t="shared" si="114"/>
        <v>37523</v>
      </c>
      <c r="L147" s="258" t="s">
        <v>26</v>
      </c>
      <c r="M147" s="254">
        <f>SUMIF('Allocation Factors'!$B$3:$B$88,'Accumulated Deferred Income Tax'!L147,'Allocation Factors'!$P$3:$P$88)</f>
        <v>0</v>
      </c>
      <c r="N147" s="255">
        <f t="shared" ref="N147" si="129">ROUND(I147*M147,0)</f>
        <v>0</v>
      </c>
      <c r="O147" s="255">
        <f t="shared" si="122"/>
        <v>0</v>
      </c>
      <c r="P147" s="28">
        <f t="shared" si="123"/>
        <v>0</v>
      </c>
    </row>
    <row r="148" spans="1:16">
      <c r="A148" s="27">
        <v>286901</v>
      </c>
      <c r="B148" s="27">
        <v>283</v>
      </c>
      <c r="C148" s="80" t="s">
        <v>392</v>
      </c>
      <c r="D148" s="256">
        <v>415.93799999999999</v>
      </c>
      <c r="E148" s="27" t="s">
        <v>8</v>
      </c>
      <c r="F148" s="27" t="s">
        <v>9</v>
      </c>
      <c r="G148" s="330">
        <v>12797</v>
      </c>
      <c r="H148" s="283">
        <f t="shared" si="104"/>
        <v>12797</v>
      </c>
      <c r="I148" s="28">
        <f t="shared" si="105"/>
        <v>12797</v>
      </c>
      <c r="J148" s="214">
        <v>0</v>
      </c>
      <c r="K148" s="214">
        <f t="shared" si="114"/>
        <v>12797</v>
      </c>
      <c r="L148" s="258" t="s">
        <v>16</v>
      </c>
      <c r="M148" s="254">
        <f>SUMIF('Allocation Factors'!$B$3:$B$88,'Accumulated Deferred Income Tax'!L148,'Allocation Factors'!$P$3:$P$88)</f>
        <v>0</v>
      </c>
      <c r="N148" s="255">
        <f t="shared" ref="N148:N184" si="130">ROUND(I148*M148,0)</f>
        <v>0</v>
      </c>
      <c r="O148" s="255">
        <f t="shared" si="122"/>
        <v>0</v>
      </c>
      <c r="P148" s="28">
        <f t="shared" si="123"/>
        <v>0</v>
      </c>
    </row>
    <row r="149" spans="1:16">
      <c r="A149" s="27">
        <v>286904</v>
      </c>
      <c r="B149" s="27">
        <v>283</v>
      </c>
      <c r="C149" s="80" t="s">
        <v>457</v>
      </c>
      <c r="D149" s="256">
        <v>415.52</v>
      </c>
      <c r="E149" s="27" t="s">
        <v>8</v>
      </c>
      <c r="F149" s="258" t="s">
        <v>9</v>
      </c>
      <c r="G149" s="330">
        <v>-652696</v>
      </c>
      <c r="H149" s="283">
        <f t="shared" si="104"/>
        <v>-652696</v>
      </c>
      <c r="I149" s="28">
        <f t="shared" si="105"/>
        <v>-652696</v>
      </c>
      <c r="J149" s="214">
        <v>0</v>
      </c>
      <c r="K149" s="214">
        <f t="shared" si="114"/>
        <v>-652696</v>
      </c>
      <c r="L149" s="258" t="s">
        <v>14</v>
      </c>
      <c r="M149" s="254">
        <f>SUMIF('Allocation Factors'!$B$3:$B$88,'Accumulated Deferred Income Tax'!L149,'Allocation Factors'!$P$3:$P$88)</f>
        <v>0</v>
      </c>
      <c r="N149" s="255">
        <f t="shared" ref="N149" si="131">ROUND(I149*M149,0)</f>
        <v>0</v>
      </c>
      <c r="O149" s="255">
        <f t="shared" si="122"/>
        <v>0</v>
      </c>
      <c r="P149" s="28">
        <f t="shared" si="123"/>
        <v>0</v>
      </c>
    </row>
    <row r="150" spans="1:16">
      <c r="A150" s="27">
        <v>286905</v>
      </c>
      <c r="B150" s="27">
        <v>283</v>
      </c>
      <c r="C150" s="80" t="s">
        <v>306</v>
      </c>
      <c r="D150" s="256">
        <v>415.53</v>
      </c>
      <c r="E150" s="27" t="s">
        <v>8</v>
      </c>
      <c r="F150" s="258" t="s">
        <v>9</v>
      </c>
      <c r="G150" s="330">
        <v>-33806</v>
      </c>
      <c r="H150" s="283">
        <f t="shared" si="104"/>
        <v>-33806</v>
      </c>
      <c r="I150" s="28">
        <f t="shared" si="105"/>
        <v>-33806</v>
      </c>
      <c r="J150" s="214">
        <v>0</v>
      </c>
      <c r="K150" s="214">
        <f t="shared" si="114"/>
        <v>-33806</v>
      </c>
      <c r="L150" s="258" t="s">
        <v>23</v>
      </c>
      <c r="M150" s="254">
        <f>SUMIF('Allocation Factors'!$B$3:$B$88,'Accumulated Deferred Income Tax'!L150,'Allocation Factors'!$P$3:$P$88)</f>
        <v>0</v>
      </c>
      <c r="N150" s="255">
        <f t="shared" si="130"/>
        <v>0</v>
      </c>
      <c r="O150" s="255">
        <f t="shared" si="122"/>
        <v>0</v>
      </c>
      <c r="P150" s="28">
        <f t="shared" si="123"/>
        <v>0</v>
      </c>
    </row>
    <row r="151" spans="1:16">
      <c r="A151" s="27">
        <v>286910</v>
      </c>
      <c r="B151" s="27">
        <v>283</v>
      </c>
      <c r="C151" s="80" t="s">
        <v>315</v>
      </c>
      <c r="D151" s="256">
        <v>415.2</v>
      </c>
      <c r="E151" s="27" t="s">
        <v>8</v>
      </c>
      <c r="F151" s="258" t="s">
        <v>9</v>
      </c>
      <c r="G151" s="330">
        <v>-875556</v>
      </c>
      <c r="H151" s="283">
        <f t="shared" si="104"/>
        <v>-875556</v>
      </c>
      <c r="I151" s="28">
        <f t="shared" si="105"/>
        <v>-875556</v>
      </c>
      <c r="J151" s="214">
        <v>0</v>
      </c>
      <c r="K151" s="214">
        <f t="shared" si="114"/>
        <v>-875556</v>
      </c>
      <c r="L151" s="258" t="s">
        <v>14</v>
      </c>
      <c r="M151" s="254">
        <f>SUMIF('Allocation Factors'!$B$3:$B$88,'Accumulated Deferred Income Tax'!L151,'Allocation Factors'!$P$3:$P$88)</f>
        <v>0</v>
      </c>
      <c r="N151" s="255">
        <f t="shared" ref="N151:N152" si="132">ROUND(I151*M151,0)</f>
        <v>0</v>
      </c>
      <c r="O151" s="255">
        <f t="shared" si="122"/>
        <v>0</v>
      </c>
      <c r="P151" s="28">
        <f t="shared" si="123"/>
        <v>0</v>
      </c>
    </row>
    <row r="152" spans="1:16">
      <c r="A152" s="27">
        <v>286911</v>
      </c>
      <c r="B152" s="27">
        <v>283</v>
      </c>
      <c r="C152" s="80" t="s">
        <v>405</v>
      </c>
      <c r="D152" s="256">
        <v>415.43</v>
      </c>
      <c r="E152" s="27" t="s">
        <v>8</v>
      </c>
      <c r="F152" s="258" t="s">
        <v>9</v>
      </c>
      <c r="G152" s="330">
        <v>54998</v>
      </c>
      <c r="H152" s="283">
        <f t="shared" si="104"/>
        <v>54998</v>
      </c>
      <c r="I152" s="28">
        <f t="shared" si="105"/>
        <v>54998</v>
      </c>
      <c r="J152" s="214">
        <v>0</v>
      </c>
      <c r="K152" s="214">
        <f t="shared" si="114"/>
        <v>54998</v>
      </c>
      <c r="L152" s="258" t="s">
        <v>14</v>
      </c>
      <c r="M152" s="254">
        <f>SUMIF('Allocation Factors'!$B$3:$B$88,'Accumulated Deferred Income Tax'!L152,'Allocation Factors'!$P$3:$P$88)</f>
        <v>0</v>
      </c>
      <c r="N152" s="255">
        <f t="shared" si="132"/>
        <v>0</v>
      </c>
      <c r="O152" s="255">
        <f t="shared" si="122"/>
        <v>0</v>
      </c>
      <c r="P152" s="28">
        <f t="shared" si="123"/>
        <v>0</v>
      </c>
    </row>
    <row r="153" spans="1:16">
      <c r="A153" s="27">
        <v>286912</v>
      </c>
      <c r="B153" s="27">
        <v>283</v>
      </c>
      <c r="C153" s="80" t="s">
        <v>318</v>
      </c>
      <c r="D153" s="256">
        <v>415.43099999999998</v>
      </c>
      <c r="E153" s="292" t="s">
        <v>8</v>
      </c>
      <c r="F153" s="258" t="s">
        <v>9</v>
      </c>
      <c r="G153" s="330">
        <v>-135909</v>
      </c>
      <c r="H153" s="283">
        <f t="shared" si="104"/>
        <v>-135909</v>
      </c>
      <c r="I153" s="28">
        <f t="shared" si="105"/>
        <v>-135909</v>
      </c>
      <c r="J153" s="214">
        <v>0</v>
      </c>
      <c r="K153" s="214">
        <f t="shared" si="114"/>
        <v>-135909</v>
      </c>
      <c r="L153" s="258" t="s">
        <v>14</v>
      </c>
      <c r="M153" s="254">
        <f>SUMIF('Allocation Factors'!$B$3:$B$88,'Accumulated Deferred Income Tax'!L153,'Allocation Factors'!$P$3:$P$88)</f>
        <v>0</v>
      </c>
      <c r="N153" s="255">
        <f t="shared" ref="N153:N154" si="133">ROUND(I153*M153,0)</f>
        <v>0</v>
      </c>
      <c r="O153" s="255">
        <f t="shared" si="122"/>
        <v>0</v>
      </c>
      <c r="P153" s="28">
        <f t="shared" si="123"/>
        <v>0</v>
      </c>
    </row>
    <row r="154" spans="1:16">
      <c r="A154" s="27">
        <v>286913</v>
      </c>
      <c r="B154" s="27">
        <v>283</v>
      </c>
      <c r="C154" s="80" t="s">
        <v>317</v>
      </c>
      <c r="D154" s="256">
        <v>415.72</v>
      </c>
      <c r="E154" s="292" t="s">
        <v>8</v>
      </c>
      <c r="F154" s="258" t="s">
        <v>9</v>
      </c>
      <c r="G154" s="330">
        <v>-454677</v>
      </c>
      <c r="H154" s="283">
        <f t="shared" si="104"/>
        <v>-454677</v>
      </c>
      <c r="I154" s="28">
        <f t="shared" si="105"/>
        <v>-454677</v>
      </c>
      <c r="J154" s="214">
        <v>0</v>
      </c>
      <c r="K154" s="214">
        <f t="shared" si="114"/>
        <v>-454677</v>
      </c>
      <c r="L154" s="258" t="s">
        <v>14</v>
      </c>
      <c r="M154" s="254">
        <f>SUMIF('Allocation Factors'!$B$3:$B$88,'Accumulated Deferred Income Tax'!L154,'Allocation Factors'!$P$3:$P$88)</f>
        <v>0</v>
      </c>
      <c r="N154" s="255">
        <f t="shared" si="133"/>
        <v>0</v>
      </c>
      <c r="O154" s="255">
        <f t="shared" si="122"/>
        <v>0</v>
      </c>
      <c r="P154" s="28">
        <f t="shared" si="123"/>
        <v>0</v>
      </c>
    </row>
    <row r="155" spans="1:16">
      <c r="A155" s="27">
        <v>286917</v>
      </c>
      <c r="B155" s="27">
        <v>283</v>
      </c>
      <c r="C155" s="80" t="s">
        <v>408</v>
      </c>
      <c r="D155" s="256">
        <v>415.26</v>
      </c>
      <c r="E155" s="292" t="s">
        <v>8</v>
      </c>
      <c r="F155" s="258" t="s">
        <v>9</v>
      </c>
      <c r="G155" s="330">
        <v>-5542570</v>
      </c>
      <c r="H155" s="283">
        <f t="shared" si="104"/>
        <v>-5542570</v>
      </c>
      <c r="I155" s="28">
        <f t="shared" si="105"/>
        <v>-5542570</v>
      </c>
      <c r="J155" s="214">
        <v>0</v>
      </c>
      <c r="K155" s="214">
        <f t="shared" si="114"/>
        <v>-5542570</v>
      </c>
      <c r="L155" s="258" t="s">
        <v>14</v>
      </c>
      <c r="M155" s="254">
        <f>SUMIF('Allocation Factors'!$B$3:$B$88,'Accumulated Deferred Income Tax'!L155,'Allocation Factors'!$P$3:$P$88)</f>
        <v>0</v>
      </c>
      <c r="N155" s="255">
        <f t="shared" ref="N155" si="134">ROUND(I155*M155,0)</f>
        <v>0</v>
      </c>
      <c r="O155" s="255">
        <f t="shared" si="122"/>
        <v>0</v>
      </c>
      <c r="P155" s="28">
        <f t="shared" si="123"/>
        <v>0</v>
      </c>
    </row>
    <row r="156" spans="1:16">
      <c r="A156" s="27">
        <v>286918</v>
      </c>
      <c r="B156" s="27">
        <v>283</v>
      </c>
      <c r="C156" s="80" t="s">
        <v>442</v>
      </c>
      <c r="D156" s="256">
        <v>210.17500000000001</v>
      </c>
      <c r="E156" s="292" t="s">
        <v>8</v>
      </c>
      <c r="F156" s="258" t="s">
        <v>9</v>
      </c>
      <c r="G156" s="330">
        <v>-476181</v>
      </c>
      <c r="H156" s="283">
        <f t="shared" si="104"/>
        <v>-476181</v>
      </c>
      <c r="I156" s="28">
        <f t="shared" si="105"/>
        <v>-476181</v>
      </c>
      <c r="J156" s="214">
        <v>0</v>
      </c>
      <c r="K156" s="214">
        <f t="shared" si="114"/>
        <v>-476181</v>
      </c>
      <c r="L156" s="258" t="s">
        <v>18</v>
      </c>
      <c r="M156" s="254">
        <f>SUMIF('Allocation Factors'!$B$3:$B$88,'Accumulated Deferred Income Tax'!L156,'Allocation Factors'!$P$3:$P$88)</f>
        <v>7.9787774498314715E-2</v>
      </c>
      <c r="N156" s="255">
        <f t="shared" ref="N156" si="135">ROUND(I156*M156,0)</f>
        <v>-37993</v>
      </c>
      <c r="O156" s="255">
        <f t="shared" si="122"/>
        <v>0</v>
      </c>
      <c r="P156" s="28">
        <f t="shared" si="123"/>
        <v>-37993</v>
      </c>
    </row>
    <row r="157" spans="1:16">
      <c r="A157" s="27">
        <v>286919</v>
      </c>
      <c r="B157" s="27">
        <v>283</v>
      </c>
      <c r="C157" s="80" t="s">
        <v>441</v>
      </c>
      <c r="D157" s="256">
        <v>210.17</v>
      </c>
      <c r="E157" s="292" t="s">
        <v>8</v>
      </c>
      <c r="F157" s="258" t="s">
        <v>9</v>
      </c>
      <c r="G157" s="330">
        <v>-174249</v>
      </c>
      <c r="H157" s="283">
        <f t="shared" si="104"/>
        <v>-174249</v>
      </c>
      <c r="I157" s="28">
        <f t="shared" si="105"/>
        <v>-174249</v>
      </c>
      <c r="J157" s="214">
        <v>0</v>
      </c>
      <c r="K157" s="214">
        <f t="shared" si="114"/>
        <v>-174249</v>
      </c>
      <c r="L157" s="258" t="s">
        <v>18</v>
      </c>
      <c r="M157" s="254">
        <f>SUMIF('Allocation Factors'!$B$3:$B$88,'Accumulated Deferred Income Tax'!L157,'Allocation Factors'!$P$3:$P$88)</f>
        <v>7.9787774498314715E-2</v>
      </c>
      <c r="N157" s="255">
        <f t="shared" ref="N157:N162" si="136">ROUND(I157*M157,0)</f>
        <v>-13903</v>
      </c>
      <c r="O157" s="255">
        <f t="shared" si="122"/>
        <v>0</v>
      </c>
      <c r="P157" s="28">
        <f t="shared" si="123"/>
        <v>-13903</v>
      </c>
    </row>
    <row r="158" spans="1:16">
      <c r="A158" s="27">
        <v>286925</v>
      </c>
      <c r="B158" s="27">
        <v>283</v>
      </c>
      <c r="C158" s="80" t="s">
        <v>493</v>
      </c>
      <c r="D158" s="256">
        <v>415.72800000000001</v>
      </c>
      <c r="E158" s="292" t="s">
        <v>8</v>
      </c>
      <c r="F158" s="258" t="s">
        <v>9</v>
      </c>
      <c r="G158" s="330">
        <v>63611</v>
      </c>
      <c r="H158" s="283">
        <f t="shared" si="104"/>
        <v>63611</v>
      </c>
      <c r="I158" s="28">
        <f t="shared" si="105"/>
        <v>63611</v>
      </c>
      <c r="J158" s="214">
        <v>0</v>
      </c>
      <c r="K158" s="214">
        <f t="shared" si="114"/>
        <v>63611</v>
      </c>
      <c r="L158" s="258" t="s">
        <v>24</v>
      </c>
      <c r="M158" s="254">
        <f>SUMIF('Allocation Factors'!$B$3:$B$88,'Accumulated Deferred Income Tax'!L158,'Allocation Factors'!$P$3:$P$88)</f>
        <v>0</v>
      </c>
      <c r="N158" s="255">
        <f t="shared" ref="N158:N160" si="137">ROUND(I158*M158,0)</f>
        <v>0</v>
      </c>
      <c r="O158" s="255">
        <f t="shared" si="122"/>
        <v>0</v>
      </c>
      <c r="P158" s="28">
        <f t="shared" si="123"/>
        <v>0</v>
      </c>
    </row>
    <row r="159" spans="1:16">
      <c r="A159" s="27">
        <v>286926</v>
      </c>
      <c r="B159" s="27">
        <v>283</v>
      </c>
      <c r="C159" s="80" t="s">
        <v>494</v>
      </c>
      <c r="D159" s="256">
        <v>415.72899999999998</v>
      </c>
      <c r="E159" s="292" t="s">
        <v>8</v>
      </c>
      <c r="F159" s="258" t="s">
        <v>9</v>
      </c>
      <c r="G159" s="330">
        <v>333663</v>
      </c>
      <c r="H159" s="283">
        <f t="shared" si="104"/>
        <v>333663</v>
      </c>
      <c r="I159" s="28">
        <f t="shared" si="105"/>
        <v>333663</v>
      </c>
      <c r="J159" s="214">
        <v>0</v>
      </c>
      <c r="K159" s="214">
        <f t="shared" si="114"/>
        <v>333663</v>
      </c>
      <c r="L159" s="258" t="s">
        <v>22</v>
      </c>
      <c r="M159" s="254">
        <f>SUMIF('Allocation Factors'!$B$3:$B$88,'Accumulated Deferred Income Tax'!L159,'Allocation Factors'!$P$3:$P$88)</f>
        <v>0</v>
      </c>
      <c r="N159" s="255">
        <f t="shared" si="137"/>
        <v>0</v>
      </c>
      <c r="O159" s="255">
        <f t="shared" si="122"/>
        <v>0</v>
      </c>
      <c r="P159" s="28">
        <f t="shared" si="123"/>
        <v>0</v>
      </c>
    </row>
    <row r="160" spans="1:16">
      <c r="A160" s="27">
        <v>286927</v>
      </c>
      <c r="B160" s="27">
        <v>283</v>
      </c>
      <c r="C160" s="80" t="s">
        <v>495</v>
      </c>
      <c r="D160" s="256">
        <v>415.73</v>
      </c>
      <c r="E160" s="292" t="s">
        <v>8</v>
      </c>
      <c r="F160" s="258" t="s">
        <v>9</v>
      </c>
      <c r="G160" s="330">
        <v>110913</v>
      </c>
      <c r="H160" s="283">
        <f t="shared" si="104"/>
        <v>110913</v>
      </c>
      <c r="I160" s="28">
        <f t="shared" ref="I160:I183" si="138">IF(F160="U",H160,0)</f>
        <v>110913</v>
      </c>
      <c r="J160" s="214">
        <v>0</v>
      </c>
      <c r="K160" s="214">
        <f t="shared" si="114"/>
        <v>110913</v>
      </c>
      <c r="L160" s="258" t="s">
        <v>26</v>
      </c>
      <c r="M160" s="254">
        <f>SUMIF('Allocation Factors'!$B$3:$B$88,'Accumulated Deferred Income Tax'!L160,'Allocation Factors'!$P$3:$P$88)</f>
        <v>0</v>
      </c>
      <c r="N160" s="255">
        <f t="shared" si="137"/>
        <v>0</v>
      </c>
      <c r="O160" s="255">
        <f t="shared" si="122"/>
        <v>0</v>
      </c>
      <c r="P160" s="28">
        <f t="shared" si="123"/>
        <v>0</v>
      </c>
    </row>
    <row r="161" spans="1:16">
      <c r="A161" s="27">
        <v>286928</v>
      </c>
      <c r="B161" s="27">
        <v>283</v>
      </c>
      <c r="C161" s="80" t="s">
        <v>448</v>
      </c>
      <c r="D161" s="256">
        <v>415.83300000000003</v>
      </c>
      <c r="E161" s="292" t="s">
        <v>8</v>
      </c>
      <c r="F161" s="258" t="s">
        <v>9</v>
      </c>
      <c r="G161" s="330">
        <v>-173165</v>
      </c>
      <c r="H161" s="283">
        <f t="shared" ref="H161:H184" si="139">+G161</f>
        <v>-173165</v>
      </c>
      <c r="I161" s="28">
        <f t="shared" si="138"/>
        <v>-173165</v>
      </c>
      <c r="J161" s="214">
        <v>0</v>
      </c>
      <c r="K161" s="214">
        <f t="shared" si="114"/>
        <v>-173165</v>
      </c>
      <c r="L161" s="258" t="s">
        <v>14</v>
      </c>
      <c r="M161" s="254">
        <f>SUMIF('Allocation Factors'!$B$3:$B$88,'Accumulated Deferred Income Tax'!L161,'Allocation Factors'!$P$3:$P$88)</f>
        <v>0</v>
      </c>
      <c r="N161" s="255">
        <f t="shared" si="136"/>
        <v>0</v>
      </c>
      <c r="O161" s="255">
        <f t="shared" si="122"/>
        <v>0</v>
      </c>
      <c r="P161" s="28">
        <f t="shared" si="123"/>
        <v>0</v>
      </c>
    </row>
    <row r="162" spans="1:16">
      <c r="A162" s="27">
        <v>286929</v>
      </c>
      <c r="B162" s="27">
        <v>283</v>
      </c>
      <c r="C162" s="80" t="s">
        <v>496</v>
      </c>
      <c r="D162" s="256">
        <v>415.84100000000001</v>
      </c>
      <c r="E162" s="292" t="s">
        <v>8</v>
      </c>
      <c r="F162" s="258" t="s">
        <v>9</v>
      </c>
      <c r="G162" s="330">
        <v>148843</v>
      </c>
      <c r="H162" s="283">
        <f t="shared" si="139"/>
        <v>148843</v>
      </c>
      <c r="I162" s="28">
        <f t="shared" si="138"/>
        <v>148843</v>
      </c>
      <c r="J162" s="214">
        <v>0</v>
      </c>
      <c r="K162" s="214">
        <f t="shared" si="114"/>
        <v>148843</v>
      </c>
      <c r="L162" s="258" t="s">
        <v>14</v>
      </c>
      <c r="M162" s="254">
        <f>SUMIF('Allocation Factors'!$B$3:$B$88,'Accumulated Deferred Income Tax'!L162,'Allocation Factors'!$P$3:$P$88)</f>
        <v>0</v>
      </c>
      <c r="N162" s="255">
        <f t="shared" si="136"/>
        <v>0</v>
      </c>
      <c r="O162" s="255">
        <f t="shared" si="122"/>
        <v>0</v>
      </c>
      <c r="P162" s="28">
        <f t="shared" si="123"/>
        <v>0</v>
      </c>
    </row>
    <row r="163" spans="1:16">
      <c r="A163" s="27">
        <v>286930</v>
      </c>
      <c r="B163" s="27">
        <v>283</v>
      </c>
      <c r="C163" s="80" t="s">
        <v>497</v>
      </c>
      <c r="D163" s="256">
        <v>415.42599999999999</v>
      </c>
      <c r="E163" s="292" t="s">
        <v>8</v>
      </c>
      <c r="F163" s="258" t="s">
        <v>9</v>
      </c>
      <c r="G163" s="330">
        <v>-3407225</v>
      </c>
      <c r="H163" s="283">
        <f t="shared" si="139"/>
        <v>-3407225</v>
      </c>
      <c r="I163" s="28">
        <f t="shared" si="138"/>
        <v>-3407225</v>
      </c>
      <c r="J163" s="214">
        <v>0</v>
      </c>
      <c r="K163" s="214">
        <f t="shared" si="114"/>
        <v>-3407225</v>
      </c>
      <c r="L163" s="258" t="s">
        <v>14</v>
      </c>
      <c r="M163" s="254">
        <f>SUMIF('Allocation Factors'!$B$3:$B$88,'Accumulated Deferred Income Tax'!L163,'Allocation Factors'!$P$3:$P$88)</f>
        <v>0</v>
      </c>
      <c r="N163" s="255">
        <f t="shared" ref="N163:N165" si="140">ROUND(I163*M163,0)</f>
        <v>0</v>
      </c>
      <c r="O163" s="255">
        <f t="shared" si="122"/>
        <v>0</v>
      </c>
      <c r="P163" s="28">
        <f t="shared" si="123"/>
        <v>0</v>
      </c>
    </row>
    <row r="164" spans="1:16">
      <c r="A164" s="27">
        <v>286932</v>
      </c>
      <c r="B164" s="27">
        <v>283</v>
      </c>
      <c r="C164" s="80" t="s">
        <v>478</v>
      </c>
      <c r="D164" s="256">
        <v>415.72300000000001</v>
      </c>
      <c r="E164" s="292" t="s">
        <v>8</v>
      </c>
      <c r="F164" s="258" t="s">
        <v>9</v>
      </c>
      <c r="G164" s="330">
        <v>132090</v>
      </c>
      <c r="H164" s="283">
        <f t="shared" si="139"/>
        <v>132090</v>
      </c>
      <c r="I164" s="28">
        <f t="shared" si="138"/>
        <v>132090</v>
      </c>
      <c r="J164" s="214">
        <v>0</v>
      </c>
      <c r="K164" s="214">
        <f t="shared" si="114"/>
        <v>132090</v>
      </c>
      <c r="L164" s="258" t="s">
        <v>23</v>
      </c>
      <c r="M164" s="254">
        <f>SUMIF('Allocation Factors'!$B$3:$B$88,'Accumulated Deferred Income Tax'!L164,'Allocation Factors'!$P$3:$P$88)</f>
        <v>0</v>
      </c>
      <c r="N164" s="255">
        <f t="shared" ref="N164" si="141">ROUND(I164*M164,0)</f>
        <v>0</v>
      </c>
      <c r="O164" s="255">
        <f t="shared" si="122"/>
        <v>0</v>
      </c>
      <c r="P164" s="28">
        <f t="shared" si="123"/>
        <v>0</v>
      </c>
    </row>
    <row r="165" spans="1:16">
      <c r="A165" s="27">
        <v>286933</v>
      </c>
      <c r="B165" s="27">
        <v>283</v>
      </c>
      <c r="C165" s="80" t="s">
        <v>498</v>
      </c>
      <c r="D165" s="256">
        <v>415.64499999999998</v>
      </c>
      <c r="E165" s="292" t="s">
        <v>8</v>
      </c>
      <c r="F165" s="258" t="s">
        <v>9</v>
      </c>
      <c r="G165" s="330">
        <v>-140579</v>
      </c>
      <c r="H165" s="283">
        <f t="shared" si="139"/>
        <v>-140579</v>
      </c>
      <c r="I165" s="28">
        <f t="shared" si="138"/>
        <v>-140579</v>
      </c>
      <c r="J165" s="214">
        <v>0</v>
      </c>
      <c r="K165" s="214">
        <f t="shared" si="114"/>
        <v>-140579</v>
      </c>
      <c r="L165" s="258" t="s">
        <v>14</v>
      </c>
      <c r="M165" s="254">
        <f>SUMIF('Allocation Factors'!$B$3:$B$88,'Accumulated Deferred Income Tax'!L165,'Allocation Factors'!$P$3:$P$88)</f>
        <v>0</v>
      </c>
      <c r="N165" s="255">
        <f t="shared" si="140"/>
        <v>0</v>
      </c>
      <c r="O165" s="255">
        <f t="shared" si="122"/>
        <v>0</v>
      </c>
      <c r="P165" s="28">
        <f t="shared" si="123"/>
        <v>0</v>
      </c>
    </row>
    <row r="166" spans="1:16">
      <c r="A166" s="27">
        <v>286935</v>
      </c>
      <c r="B166" s="27">
        <v>283</v>
      </c>
      <c r="C166" s="80" t="s">
        <v>545</v>
      </c>
      <c r="D166" s="256">
        <v>415.25099999999998</v>
      </c>
      <c r="E166" s="292" t="s">
        <v>8</v>
      </c>
      <c r="F166" s="258" t="s">
        <v>9</v>
      </c>
      <c r="G166" s="330">
        <v>-26070</v>
      </c>
      <c r="H166" s="283">
        <f t="shared" ref="H166" si="142">+G166</f>
        <v>-26070</v>
      </c>
      <c r="I166" s="28">
        <f t="shared" si="138"/>
        <v>-26070</v>
      </c>
      <c r="J166" s="214">
        <v>0</v>
      </c>
      <c r="K166" s="214">
        <f t="shared" si="114"/>
        <v>-26070</v>
      </c>
      <c r="L166" s="258" t="s">
        <v>14</v>
      </c>
      <c r="M166" s="254">
        <f>SUMIF('Allocation Factors'!$B$3:$B$88,'Accumulated Deferred Income Tax'!L166,'Allocation Factors'!$P$3:$P$88)</f>
        <v>0</v>
      </c>
      <c r="N166" s="255">
        <f t="shared" ref="N166" si="143">ROUND(I166*M166,0)</f>
        <v>0</v>
      </c>
      <c r="O166" s="255">
        <f t="shared" ref="O166" si="144">ROUND(J166*M166,0)</f>
        <v>0</v>
      </c>
      <c r="P166" s="28">
        <f t="shared" ref="P166" si="145">SUM(N166:O166)</f>
        <v>0</v>
      </c>
    </row>
    <row r="167" spans="1:16" s="188" customFormat="1">
      <c r="A167" s="27">
        <v>286936</v>
      </c>
      <c r="B167" s="27">
        <v>283</v>
      </c>
      <c r="C167" s="80" t="s">
        <v>519</v>
      </c>
      <c r="D167" s="256">
        <v>415.255</v>
      </c>
      <c r="E167" s="292" t="s">
        <v>8</v>
      </c>
      <c r="F167" s="258" t="s">
        <v>9</v>
      </c>
      <c r="G167" s="330">
        <v>-33743</v>
      </c>
      <c r="H167" s="283">
        <f t="shared" si="139"/>
        <v>-33743</v>
      </c>
      <c r="I167" s="28">
        <f t="shared" si="138"/>
        <v>-33743</v>
      </c>
      <c r="J167" s="214">
        <v>0</v>
      </c>
      <c r="K167" s="214">
        <f t="shared" si="114"/>
        <v>-33743</v>
      </c>
      <c r="L167" s="258" t="s">
        <v>14</v>
      </c>
      <c r="M167" s="254">
        <f>SUMIF('Allocation Factors'!$B$3:$B$88,'Accumulated Deferred Income Tax'!L167,'Allocation Factors'!$P$3:$P$88)</f>
        <v>0</v>
      </c>
      <c r="N167" s="255">
        <f t="shared" ref="N167:N169" si="146">ROUND(I167*M167,0)</f>
        <v>0</v>
      </c>
      <c r="O167" s="255">
        <f t="shared" si="122"/>
        <v>0</v>
      </c>
      <c r="P167" s="28">
        <f t="shared" si="123"/>
        <v>0</v>
      </c>
    </row>
    <row r="168" spans="1:16" s="188" customFormat="1">
      <c r="A168" s="27">
        <v>286937</v>
      </c>
      <c r="B168" s="27">
        <v>283</v>
      </c>
      <c r="C168" s="80" t="s">
        <v>600</v>
      </c>
      <c r="D168" s="256">
        <v>415.27</v>
      </c>
      <c r="E168" s="292" t="s">
        <v>8</v>
      </c>
      <c r="F168" s="258" t="s">
        <v>9</v>
      </c>
      <c r="G168" s="330">
        <v>123187</v>
      </c>
      <c r="H168" s="283">
        <f t="shared" ref="H168" si="147">+G168</f>
        <v>123187</v>
      </c>
      <c r="I168" s="28">
        <f t="shared" si="138"/>
        <v>123187</v>
      </c>
      <c r="J168" s="214">
        <v>0</v>
      </c>
      <c r="K168" s="214">
        <f t="shared" si="114"/>
        <v>123187</v>
      </c>
      <c r="L168" s="258" t="s">
        <v>14</v>
      </c>
      <c r="M168" s="254">
        <f>SUMIF('Allocation Factors'!$B$3:$B$88,'Accumulated Deferred Income Tax'!L168,'Allocation Factors'!$P$3:$P$88)</f>
        <v>0</v>
      </c>
      <c r="N168" s="255">
        <f t="shared" ref="N168" si="148">ROUND(I168*M168,0)</f>
        <v>0</v>
      </c>
      <c r="O168" s="255">
        <f t="shared" ref="O168" si="149">ROUND(J168*M168,0)</f>
        <v>0</v>
      </c>
      <c r="P168" s="28">
        <f t="shared" ref="P168" si="150">SUM(N168:O168)</f>
        <v>0</v>
      </c>
    </row>
    <row r="169" spans="1:16" s="188" customFormat="1">
      <c r="A169" s="27">
        <v>286938</v>
      </c>
      <c r="B169" s="27">
        <v>283</v>
      </c>
      <c r="C169" s="80" t="s">
        <v>520</v>
      </c>
      <c r="D169" s="256">
        <v>415.64600000000002</v>
      </c>
      <c r="E169" s="292" t="s">
        <v>8</v>
      </c>
      <c r="F169" s="258" t="s">
        <v>9</v>
      </c>
      <c r="G169" s="330">
        <v>-9271</v>
      </c>
      <c r="H169" s="283">
        <f t="shared" si="139"/>
        <v>-9271</v>
      </c>
      <c r="I169" s="28">
        <f t="shared" si="138"/>
        <v>-9271</v>
      </c>
      <c r="J169" s="214">
        <v>0</v>
      </c>
      <c r="K169" s="214">
        <f t="shared" ref="K169" si="151">SUM(I169:J169)</f>
        <v>-9271</v>
      </c>
      <c r="L169" s="258" t="s">
        <v>14</v>
      </c>
      <c r="M169" s="254">
        <f>SUMIF('Allocation Factors'!$B$3:$B$88,'Accumulated Deferred Income Tax'!L169,'Allocation Factors'!$P$3:$P$88)</f>
        <v>0</v>
      </c>
      <c r="N169" s="255">
        <f t="shared" si="146"/>
        <v>0</v>
      </c>
      <c r="O169" s="255">
        <f t="shared" si="122"/>
        <v>0</v>
      </c>
      <c r="P169" s="28">
        <f t="shared" si="123"/>
        <v>0</v>
      </c>
    </row>
    <row r="170" spans="1:16" s="188" customFormat="1">
      <c r="A170" s="27">
        <v>286941</v>
      </c>
      <c r="B170" s="27">
        <v>283</v>
      </c>
      <c r="C170" s="80" t="s">
        <v>551</v>
      </c>
      <c r="D170" s="256">
        <v>415.44</v>
      </c>
      <c r="E170" s="292" t="s">
        <v>8</v>
      </c>
      <c r="F170" s="258" t="s">
        <v>9</v>
      </c>
      <c r="G170" s="330">
        <v>-63</v>
      </c>
      <c r="H170" s="283">
        <f t="shared" ref="H170:H171" si="152">+G170</f>
        <v>-63</v>
      </c>
      <c r="I170" s="28">
        <f t="shared" si="138"/>
        <v>-63</v>
      </c>
      <c r="J170" s="214">
        <v>0</v>
      </c>
      <c r="K170" s="214">
        <f t="shared" ref="K170:K171" si="153">SUM(I170:J170)</f>
        <v>-63</v>
      </c>
      <c r="L170" s="258" t="s">
        <v>14</v>
      </c>
      <c r="M170" s="254">
        <f>SUMIF('Allocation Factors'!$B$3:$B$88,'Accumulated Deferred Income Tax'!L170,'Allocation Factors'!$P$3:$P$88)</f>
        <v>0</v>
      </c>
      <c r="N170" s="255">
        <f t="shared" ref="N170:N171" si="154">ROUND(I170*M170,0)</f>
        <v>0</v>
      </c>
      <c r="O170" s="255">
        <f t="shared" ref="O170:O171" si="155">ROUND(J170*M170,0)</f>
        <v>0</v>
      </c>
      <c r="P170" s="28">
        <f t="shared" ref="P170:P171" si="156">SUM(N170:O170)</f>
        <v>0</v>
      </c>
    </row>
    <row r="171" spans="1:16" s="188" customFormat="1">
      <c r="A171" s="27">
        <v>286942</v>
      </c>
      <c r="B171" s="27">
        <v>283</v>
      </c>
      <c r="C171" s="80" t="s">
        <v>552</v>
      </c>
      <c r="D171" s="256">
        <v>415.44099999999997</v>
      </c>
      <c r="E171" s="292" t="s">
        <v>8</v>
      </c>
      <c r="F171" s="258" t="s">
        <v>9</v>
      </c>
      <c r="G171" s="330">
        <v>-40</v>
      </c>
      <c r="H171" s="283">
        <f t="shared" si="152"/>
        <v>-40</v>
      </c>
      <c r="I171" s="28">
        <f t="shared" si="138"/>
        <v>-40</v>
      </c>
      <c r="J171" s="214">
        <v>0</v>
      </c>
      <c r="K171" s="214">
        <f t="shared" si="153"/>
        <v>-40</v>
      </c>
      <c r="L171" s="258" t="s">
        <v>14</v>
      </c>
      <c r="M171" s="254">
        <f>SUMIF('Allocation Factors'!$B$3:$B$88,'Accumulated Deferred Income Tax'!L171,'Allocation Factors'!$P$3:$P$88)</f>
        <v>0</v>
      </c>
      <c r="N171" s="255">
        <f t="shared" si="154"/>
        <v>0</v>
      </c>
      <c r="O171" s="255">
        <f t="shared" si="155"/>
        <v>0</v>
      </c>
      <c r="P171" s="28">
        <f t="shared" si="156"/>
        <v>0</v>
      </c>
    </row>
    <row r="172" spans="1:16" s="188" customFormat="1">
      <c r="A172" s="27">
        <v>286943</v>
      </c>
      <c r="B172" s="27">
        <v>283</v>
      </c>
      <c r="C172" s="80" t="s">
        <v>554</v>
      </c>
      <c r="D172" s="256">
        <v>415.26299999999998</v>
      </c>
      <c r="E172" s="292" t="s">
        <v>8</v>
      </c>
      <c r="F172" s="258" t="s">
        <v>9</v>
      </c>
      <c r="G172" s="330">
        <v>-19348</v>
      </c>
      <c r="H172" s="283">
        <f t="shared" ref="H172" si="157">+G172</f>
        <v>-19348</v>
      </c>
      <c r="I172" s="28">
        <f t="shared" si="138"/>
        <v>-19348</v>
      </c>
      <c r="J172" s="214">
        <v>0</v>
      </c>
      <c r="K172" s="214">
        <f t="shared" ref="K172:K173" si="158">SUM(I172:J172)</f>
        <v>-19348</v>
      </c>
      <c r="L172" s="258" t="s">
        <v>14</v>
      </c>
      <c r="M172" s="254">
        <f>SUMIF('Allocation Factors'!$B$3:$B$88,'Accumulated Deferred Income Tax'!L172,'Allocation Factors'!$P$3:$P$88)</f>
        <v>0</v>
      </c>
      <c r="N172" s="255">
        <f t="shared" ref="N172" si="159">ROUND(I172*M172,0)</f>
        <v>0</v>
      </c>
      <c r="O172" s="255">
        <f t="shared" ref="O172" si="160">ROUND(J172*M172,0)</f>
        <v>0</v>
      </c>
      <c r="P172" s="28">
        <f t="shared" ref="P172" si="161">SUM(N172:O172)</f>
        <v>0</v>
      </c>
    </row>
    <row r="173" spans="1:16">
      <c r="A173" s="27">
        <v>287570</v>
      </c>
      <c r="B173" s="27">
        <v>283</v>
      </c>
      <c r="C173" s="71" t="s">
        <v>371</v>
      </c>
      <c r="D173" s="256">
        <v>415.70100000000002</v>
      </c>
      <c r="E173" s="292" t="s">
        <v>8</v>
      </c>
      <c r="F173" s="27" t="s">
        <v>9</v>
      </c>
      <c r="G173" s="330">
        <v>-84317</v>
      </c>
      <c r="H173" s="283">
        <f t="shared" si="139"/>
        <v>-84317</v>
      </c>
      <c r="I173" s="28">
        <f t="shared" si="138"/>
        <v>-84317</v>
      </c>
      <c r="J173" s="214">
        <v>0</v>
      </c>
      <c r="K173" s="214">
        <f t="shared" si="158"/>
        <v>-84317</v>
      </c>
      <c r="L173" s="258" t="s">
        <v>14</v>
      </c>
      <c r="M173" s="254">
        <f>SUMIF('Allocation Factors'!$B$3:$B$88,'Accumulated Deferred Income Tax'!L173,'Allocation Factors'!$P$3:$P$88)</f>
        <v>0</v>
      </c>
      <c r="N173" s="255">
        <f t="shared" si="130"/>
        <v>0</v>
      </c>
      <c r="O173" s="255">
        <f t="shared" si="122"/>
        <v>0</v>
      </c>
      <c r="P173" s="28">
        <f t="shared" si="123"/>
        <v>0</v>
      </c>
    </row>
    <row r="174" spans="1:16">
      <c r="A174" s="27">
        <v>287571</v>
      </c>
      <c r="B174" s="27">
        <v>283</v>
      </c>
      <c r="C174" s="71" t="s">
        <v>327</v>
      </c>
      <c r="D174" s="256">
        <v>415.702</v>
      </c>
      <c r="E174" s="27" t="s">
        <v>8</v>
      </c>
      <c r="F174" s="27" t="s">
        <v>9</v>
      </c>
      <c r="G174" s="330">
        <v>-173030</v>
      </c>
      <c r="H174" s="283">
        <f t="shared" si="139"/>
        <v>-173030</v>
      </c>
      <c r="I174" s="28">
        <f t="shared" si="138"/>
        <v>-173030</v>
      </c>
      <c r="J174" s="214">
        <v>0</v>
      </c>
      <c r="K174" s="214">
        <f t="shared" ref="K174:K175" si="162">SUM(I174:J174)</f>
        <v>-173030</v>
      </c>
      <c r="L174" s="258" t="s">
        <v>47</v>
      </c>
      <c r="M174" s="254">
        <f>SUMIF('Allocation Factors'!$B$3:$B$88,'Accumulated Deferred Income Tax'!L174,'Allocation Factors'!$P$3:$P$88)</f>
        <v>0</v>
      </c>
      <c r="N174" s="255">
        <f t="shared" si="130"/>
        <v>0</v>
      </c>
      <c r="O174" s="255">
        <f t="shared" si="122"/>
        <v>0</v>
      </c>
      <c r="P174" s="28">
        <f t="shared" si="123"/>
        <v>0</v>
      </c>
    </row>
    <row r="175" spans="1:16">
      <c r="A175" s="27">
        <v>287573</v>
      </c>
      <c r="B175" s="27">
        <v>283</v>
      </c>
      <c r="C175" s="80" t="s">
        <v>563</v>
      </c>
      <c r="D175" s="256">
        <v>415.87299999999999</v>
      </c>
      <c r="E175" s="27" t="s">
        <v>8</v>
      </c>
      <c r="F175" s="27" t="s">
        <v>9</v>
      </c>
      <c r="G175" s="330">
        <v>-2602078</v>
      </c>
      <c r="H175" s="283">
        <f t="shared" si="139"/>
        <v>-2602078</v>
      </c>
      <c r="I175" s="28">
        <f t="shared" si="138"/>
        <v>-2602078</v>
      </c>
      <c r="J175" s="214">
        <v>0</v>
      </c>
      <c r="K175" s="214">
        <f t="shared" si="162"/>
        <v>-2602078</v>
      </c>
      <c r="L175" s="258" t="s">
        <v>14</v>
      </c>
      <c r="M175" s="254">
        <f>SUMIF('Allocation Factors'!$B$3:$B$88,'Accumulated Deferred Income Tax'!L175,'Allocation Factors'!$P$3:$P$88)</f>
        <v>0</v>
      </c>
      <c r="N175" s="255">
        <f t="shared" ref="N175" si="163">ROUND(I175*M175,0)</f>
        <v>0</v>
      </c>
      <c r="O175" s="255">
        <f t="shared" si="122"/>
        <v>0</v>
      </c>
      <c r="P175" s="28">
        <f t="shared" si="123"/>
        <v>0</v>
      </c>
    </row>
    <row r="176" spans="1:16">
      <c r="A176" s="27">
        <v>287576</v>
      </c>
      <c r="B176" s="27">
        <v>283</v>
      </c>
      <c r="C176" s="26" t="s">
        <v>375</v>
      </c>
      <c r="D176" s="256">
        <v>430.11</v>
      </c>
      <c r="E176" s="27" t="s">
        <v>8</v>
      </c>
      <c r="F176" s="27" t="s">
        <v>9</v>
      </c>
      <c r="G176" s="330">
        <v>-992645</v>
      </c>
      <c r="H176" s="283">
        <f t="shared" si="139"/>
        <v>-992645</v>
      </c>
      <c r="I176" s="28">
        <f t="shared" si="138"/>
        <v>-992645</v>
      </c>
      <c r="J176" s="214">
        <v>0</v>
      </c>
      <c r="K176" s="214">
        <f t="shared" ref="K176:K206" si="164">SUM(I176:J176)</f>
        <v>-992645</v>
      </c>
      <c r="L176" s="27" t="s">
        <v>14</v>
      </c>
      <c r="M176" s="254">
        <f>SUMIF('Allocation Factors'!$B$3:$B$88,'Accumulated Deferred Income Tax'!L176,'Allocation Factors'!$P$3:$P$88)</f>
        <v>0</v>
      </c>
      <c r="N176" s="255">
        <f t="shared" si="130"/>
        <v>0</v>
      </c>
      <c r="O176" s="255">
        <f t="shared" si="122"/>
        <v>0</v>
      </c>
      <c r="P176" s="28">
        <f t="shared" si="123"/>
        <v>0</v>
      </c>
    </row>
    <row r="177" spans="1:16">
      <c r="A177" s="27">
        <v>287590</v>
      </c>
      <c r="B177" s="27">
        <v>283</v>
      </c>
      <c r="C177" s="80" t="s">
        <v>450</v>
      </c>
      <c r="D177" s="256">
        <v>415.84</v>
      </c>
      <c r="E177" s="27" t="s">
        <v>8</v>
      </c>
      <c r="F177" s="27" t="s">
        <v>9</v>
      </c>
      <c r="G177" s="330">
        <v>-9478</v>
      </c>
      <c r="H177" s="283">
        <f t="shared" si="139"/>
        <v>-9478</v>
      </c>
      <c r="I177" s="28">
        <f t="shared" si="138"/>
        <v>-9478</v>
      </c>
      <c r="J177" s="214">
        <v>0</v>
      </c>
      <c r="K177" s="214">
        <f t="shared" si="164"/>
        <v>-9478</v>
      </c>
      <c r="L177" s="258" t="s">
        <v>14</v>
      </c>
      <c r="M177" s="254">
        <f>SUMIF('Allocation Factors'!$B$3:$B$88,'Accumulated Deferred Income Tax'!L177,'Allocation Factors'!$P$3:$P$88)</f>
        <v>0</v>
      </c>
      <c r="N177" s="255">
        <f t="shared" ref="N177" si="165">ROUND(I177*M177,0)</f>
        <v>0</v>
      </c>
      <c r="O177" s="255">
        <f t="shared" si="122"/>
        <v>0</v>
      </c>
      <c r="P177" s="28">
        <f t="shared" si="123"/>
        <v>0</v>
      </c>
    </row>
    <row r="178" spans="1:16">
      <c r="A178" s="27">
        <v>287593</v>
      </c>
      <c r="B178" s="27">
        <v>283</v>
      </c>
      <c r="C178" s="80" t="s">
        <v>588</v>
      </c>
      <c r="D178" s="256">
        <v>415.87400000000002</v>
      </c>
      <c r="E178" s="27" t="s">
        <v>8</v>
      </c>
      <c r="F178" s="27" t="s">
        <v>9</v>
      </c>
      <c r="G178" s="330">
        <v>-5855435</v>
      </c>
      <c r="H178" s="283">
        <f t="shared" si="139"/>
        <v>-5855435</v>
      </c>
      <c r="I178" s="28">
        <f t="shared" si="138"/>
        <v>-5855435</v>
      </c>
      <c r="J178" s="214">
        <v>0</v>
      </c>
      <c r="K178" s="214">
        <f t="shared" si="164"/>
        <v>-5855435</v>
      </c>
      <c r="L178" s="258" t="s">
        <v>14</v>
      </c>
      <c r="M178" s="254">
        <f>SUMIF('Allocation Factors'!$B$3:$B$88,'Accumulated Deferred Income Tax'!L178,'Allocation Factors'!$P$3:$P$88)</f>
        <v>0</v>
      </c>
      <c r="N178" s="255">
        <f t="shared" ref="N178" si="166">ROUND(I178*M178,0)</f>
        <v>0</v>
      </c>
      <c r="O178" s="255">
        <f t="shared" si="122"/>
        <v>0</v>
      </c>
      <c r="P178" s="28">
        <f t="shared" si="123"/>
        <v>0</v>
      </c>
    </row>
    <row r="179" spans="1:16">
      <c r="A179" s="27">
        <v>287596</v>
      </c>
      <c r="B179" s="27">
        <v>283</v>
      </c>
      <c r="C179" s="26" t="s">
        <v>592</v>
      </c>
      <c r="D179" s="256">
        <v>415.892</v>
      </c>
      <c r="E179" s="27" t="s">
        <v>8</v>
      </c>
      <c r="F179" s="27" t="s">
        <v>9</v>
      </c>
      <c r="G179" s="330">
        <v>-6557008</v>
      </c>
      <c r="H179" s="283">
        <f t="shared" si="139"/>
        <v>-6557008</v>
      </c>
      <c r="I179" s="28">
        <f t="shared" si="138"/>
        <v>-6557008</v>
      </c>
      <c r="J179" s="214">
        <v>0</v>
      </c>
      <c r="K179" s="214">
        <f t="shared" si="164"/>
        <v>-6557008</v>
      </c>
      <c r="L179" s="27" t="s">
        <v>14</v>
      </c>
      <c r="M179" s="254">
        <f>SUMIF('Allocation Factors'!$B$3:$B$88,'Accumulated Deferred Income Tax'!L179,'Allocation Factors'!$P$3:$P$88)</f>
        <v>0</v>
      </c>
      <c r="N179" s="255">
        <f t="shared" si="130"/>
        <v>0</v>
      </c>
      <c r="O179" s="255">
        <f t="shared" si="122"/>
        <v>0</v>
      </c>
      <c r="P179" s="28">
        <f t="shared" si="123"/>
        <v>0</v>
      </c>
    </row>
    <row r="180" spans="1:16">
      <c r="A180" s="27">
        <v>287597</v>
      </c>
      <c r="B180" s="27">
        <v>283</v>
      </c>
      <c r="C180" s="26" t="s">
        <v>328</v>
      </c>
      <c r="D180" s="256">
        <v>415.70299999999997</v>
      </c>
      <c r="E180" s="27" t="s">
        <v>8</v>
      </c>
      <c r="F180" s="27" t="s">
        <v>9</v>
      </c>
      <c r="G180" s="330">
        <v>-62693</v>
      </c>
      <c r="H180" s="283">
        <f t="shared" si="139"/>
        <v>-62693</v>
      </c>
      <c r="I180" s="28">
        <f t="shared" si="138"/>
        <v>-62693</v>
      </c>
      <c r="J180" s="214">
        <v>0</v>
      </c>
      <c r="K180" s="214">
        <f t="shared" si="164"/>
        <v>-62693</v>
      </c>
      <c r="L180" s="27" t="s">
        <v>26</v>
      </c>
      <c r="M180" s="254">
        <f>SUMIF('Allocation Factors'!$B$3:$B$88,'Accumulated Deferred Income Tax'!L180,'Allocation Factors'!$P$3:$P$88)</f>
        <v>0</v>
      </c>
      <c r="N180" s="255">
        <f t="shared" si="130"/>
        <v>0</v>
      </c>
      <c r="O180" s="255">
        <f t="shared" si="122"/>
        <v>0</v>
      </c>
      <c r="P180" s="28">
        <f t="shared" si="123"/>
        <v>0</v>
      </c>
    </row>
    <row r="181" spans="1:16">
      <c r="A181" s="27">
        <v>287601</v>
      </c>
      <c r="B181" s="27">
        <v>283</v>
      </c>
      <c r="C181" s="80" t="s">
        <v>297</v>
      </c>
      <c r="D181" s="256">
        <v>415.67700000000002</v>
      </c>
      <c r="E181" s="27" t="s">
        <v>8</v>
      </c>
      <c r="F181" s="27" t="s">
        <v>9</v>
      </c>
      <c r="G181" s="330">
        <v>-7092</v>
      </c>
      <c r="H181" s="283">
        <f t="shared" si="139"/>
        <v>-7092</v>
      </c>
      <c r="I181" s="28">
        <f t="shared" si="138"/>
        <v>-7092</v>
      </c>
      <c r="J181" s="214">
        <v>0</v>
      </c>
      <c r="K181" s="214">
        <f t="shared" si="164"/>
        <v>-7092</v>
      </c>
      <c r="L181" s="258" t="s">
        <v>14</v>
      </c>
      <c r="M181" s="254">
        <f>SUMIF('Allocation Factors'!$B$3:$B$88,'Accumulated Deferred Income Tax'!L181,'Allocation Factors'!$P$3:$P$88)</f>
        <v>0</v>
      </c>
      <c r="N181" s="255">
        <f t="shared" si="130"/>
        <v>0</v>
      </c>
      <c r="O181" s="255">
        <f t="shared" si="122"/>
        <v>0</v>
      </c>
      <c r="P181" s="28">
        <f t="shared" si="123"/>
        <v>0</v>
      </c>
    </row>
    <row r="182" spans="1:16">
      <c r="A182" s="27">
        <v>287614</v>
      </c>
      <c r="B182" s="27">
        <v>283</v>
      </c>
      <c r="C182" s="80" t="s">
        <v>578</v>
      </c>
      <c r="D182" s="256">
        <v>430.1</v>
      </c>
      <c r="E182" s="27" t="s">
        <v>8</v>
      </c>
      <c r="F182" s="27" t="s">
        <v>9</v>
      </c>
      <c r="G182" s="330">
        <v>-49760552</v>
      </c>
      <c r="H182" s="283">
        <f t="shared" si="139"/>
        <v>-49760552</v>
      </c>
      <c r="I182" s="28">
        <f t="shared" si="138"/>
        <v>-49760552</v>
      </c>
      <c r="J182" s="214">
        <v>0</v>
      </c>
      <c r="K182" s="214">
        <f t="shared" si="164"/>
        <v>-49760552</v>
      </c>
      <c r="L182" s="258" t="s">
        <v>14</v>
      </c>
      <c r="M182" s="254">
        <f>SUMIF('Allocation Factors'!$B$3:$B$88,'Accumulated Deferred Income Tax'!L182,'Allocation Factors'!$P$3:$P$88)</f>
        <v>0</v>
      </c>
      <c r="N182" s="255">
        <f t="shared" si="130"/>
        <v>0</v>
      </c>
      <c r="O182" s="255">
        <f t="shared" si="122"/>
        <v>0</v>
      </c>
      <c r="P182" s="28">
        <f t="shared" si="123"/>
        <v>0</v>
      </c>
    </row>
    <row r="183" spans="1:16">
      <c r="A183" s="27">
        <v>287640</v>
      </c>
      <c r="B183" s="27">
        <v>283</v>
      </c>
      <c r="C183" s="26" t="s">
        <v>370</v>
      </c>
      <c r="D183" s="256">
        <v>415.68</v>
      </c>
      <c r="E183" s="27" t="s">
        <v>8</v>
      </c>
      <c r="F183" s="27" t="s">
        <v>9</v>
      </c>
      <c r="G183" s="330">
        <v>-619216</v>
      </c>
      <c r="H183" s="283">
        <f t="shared" si="139"/>
        <v>-619216</v>
      </c>
      <c r="I183" s="28">
        <f t="shared" si="138"/>
        <v>-619216</v>
      </c>
      <c r="J183" s="214">
        <v>0</v>
      </c>
      <c r="K183" s="214">
        <f t="shared" si="164"/>
        <v>-619216</v>
      </c>
      <c r="L183" s="258" t="s">
        <v>14</v>
      </c>
      <c r="M183" s="254">
        <f>SUMIF('Allocation Factors'!$B$3:$B$88,'Accumulated Deferred Income Tax'!L183,'Allocation Factors'!$P$3:$P$88)</f>
        <v>0</v>
      </c>
      <c r="N183" s="255">
        <f t="shared" si="130"/>
        <v>0</v>
      </c>
      <c r="O183" s="255">
        <f t="shared" si="122"/>
        <v>0</v>
      </c>
      <c r="P183" s="28">
        <f t="shared" si="123"/>
        <v>0</v>
      </c>
    </row>
    <row r="184" spans="1:16">
      <c r="A184" s="27">
        <v>287647</v>
      </c>
      <c r="B184" s="27">
        <v>283</v>
      </c>
      <c r="C184" s="26" t="s">
        <v>373</v>
      </c>
      <c r="D184" s="256">
        <v>425.1</v>
      </c>
      <c r="E184" s="27" t="s">
        <v>8</v>
      </c>
      <c r="F184" s="27" t="s">
        <v>9</v>
      </c>
      <c r="G184" s="330">
        <v>-16154</v>
      </c>
      <c r="H184" s="283">
        <f t="shared" si="139"/>
        <v>-16154</v>
      </c>
      <c r="I184" s="28">
        <f t="shared" ref="I184:I202" si="167">IF(F184="U",H184,0)</f>
        <v>-16154</v>
      </c>
      <c r="J184" s="214">
        <v>0</v>
      </c>
      <c r="K184" s="214">
        <f t="shared" si="164"/>
        <v>-16154</v>
      </c>
      <c r="L184" s="27" t="s">
        <v>23</v>
      </c>
      <c r="M184" s="254">
        <f>SUMIF('Allocation Factors'!$B$3:$B$88,'Accumulated Deferred Income Tax'!L184,'Allocation Factors'!$P$3:$P$88)</f>
        <v>0</v>
      </c>
      <c r="N184" s="255">
        <f t="shared" si="130"/>
        <v>0</v>
      </c>
      <c r="O184" s="255">
        <f t="shared" si="122"/>
        <v>0</v>
      </c>
      <c r="P184" s="28">
        <f t="shared" si="123"/>
        <v>0</v>
      </c>
    </row>
    <row r="185" spans="1:16" s="175" customFormat="1">
      <c r="A185" s="27">
        <v>287661</v>
      </c>
      <c r="B185" s="27">
        <v>283</v>
      </c>
      <c r="C185" s="26" t="s">
        <v>27</v>
      </c>
      <c r="D185" s="256">
        <v>425.36</v>
      </c>
      <c r="E185" s="27" t="s">
        <v>8</v>
      </c>
      <c r="F185" s="253" t="s">
        <v>9</v>
      </c>
      <c r="G185" s="330">
        <v>-615608</v>
      </c>
      <c r="H185" s="283">
        <f t="shared" ref="H185:H202" si="168">+G185</f>
        <v>-615608</v>
      </c>
      <c r="I185" s="28">
        <f t="shared" si="167"/>
        <v>-615608</v>
      </c>
      <c r="J185" s="214">
        <v>0</v>
      </c>
      <c r="K185" s="214">
        <f t="shared" si="164"/>
        <v>-615608</v>
      </c>
      <c r="L185" s="258" t="s">
        <v>125</v>
      </c>
      <c r="M185" s="254">
        <f>SUMIF('Allocation Factors'!$B$3:$B$88,'Accumulated Deferred Income Tax'!L185,'Allocation Factors'!$P$3:$P$88)</f>
        <v>0.22162982918040364</v>
      </c>
      <c r="N185" s="255">
        <f t="shared" ref="N185:N203" si="169">ROUND(I185*M185,0)</f>
        <v>-136437</v>
      </c>
      <c r="O185" s="255">
        <f t="shared" si="122"/>
        <v>0</v>
      </c>
      <c r="P185" s="28">
        <f t="shared" si="123"/>
        <v>-136437</v>
      </c>
    </row>
    <row r="186" spans="1:16" s="175" customFormat="1">
      <c r="A186" s="27">
        <v>287662</v>
      </c>
      <c r="B186" s="27">
        <v>283</v>
      </c>
      <c r="C186" s="26" t="s">
        <v>358</v>
      </c>
      <c r="D186" s="256">
        <v>210.1</v>
      </c>
      <c r="E186" s="27" t="s">
        <v>8</v>
      </c>
      <c r="F186" s="27" t="s">
        <v>9</v>
      </c>
      <c r="G186" s="330">
        <v>-766353</v>
      </c>
      <c r="H186" s="283">
        <f t="shared" si="168"/>
        <v>-766353</v>
      </c>
      <c r="I186" s="28">
        <f t="shared" si="167"/>
        <v>-766353</v>
      </c>
      <c r="J186" s="214">
        <v>0</v>
      </c>
      <c r="K186" s="214">
        <f t="shared" si="164"/>
        <v>-766353</v>
      </c>
      <c r="L186" s="27" t="s">
        <v>24</v>
      </c>
      <c r="M186" s="254">
        <f>SUMIF('Allocation Factors'!$B$3:$B$88,'Accumulated Deferred Income Tax'!L186,'Allocation Factors'!$P$3:$P$88)</f>
        <v>0</v>
      </c>
      <c r="N186" s="255">
        <f t="shared" si="169"/>
        <v>0</v>
      </c>
      <c r="O186" s="255">
        <f t="shared" si="122"/>
        <v>0</v>
      </c>
      <c r="P186" s="28">
        <f t="shared" si="123"/>
        <v>0</v>
      </c>
    </row>
    <row r="187" spans="1:16">
      <c r="A187" s="27">
        <v>287664</v>
      </c>
      <c r="B187" s="27">
        <v>283</v>
      </c>
      <c r="C187" s="26" t="s">
        <v>359</v>
      </c>
      <c r="D187" s="256">
        <v>210.12</v>
      </c>
      <c r="E187" s="27" t="s">
        <v>8</v>
      </c>
      <c r="F187" s="27" t="s">
        <v>9</v>
      </c>
      <c r="G187" s="330">
        <v>-921808</v>
      </c>
      <c r="H187" s="283">
        <f t="shared" si="168"/>
        <v>-921808</v>
      </c>
      <c r="I187" s="28">
        <f t="shared" si="167"/>
        <v>-921808</v>
      </c>
      <c r="J187" s="214">
        <v>0</v>
      </c>
      <c r="K187" s="214">
        <f t="shared" si="164"/>
        <v>-921808</v>
      </c>
      <c r="L187" s="27" t="s">
        <v>22</v>
      </c>
      <c r="M187" s="254">
        <f>SUMIF('Allocation Factors'!$B$3:$B$88,'Accumulated Deferred Income Tax'!L187,'Allocation Factors'!$P$3:$P$88)</f>
        <v>0</v>
      </c>
      <c r="N187" s="255">
        <f t="shared" si="169"/>
        <v>0</v>
      </c>
      <c r="O187" s="255">
        <f t="shared" si="122"/>
        <v>0</v>
      </c>
      <c r="P187" s="28">
        <f t="shared" si="123"/>
        <v>0</v>
      </c>
    </row>
    <row r="188" spans="1:16">
      <c r="A188" s="27">
        <v>287665</v>
      </c>
      <c r="B188" s="27">
        <v>283</v>
      </c>
      <c r="C188" s="26" t="s">
        <v>360</v>
      </c>
      <c r="D188" s="256">
        <v>210.13</v>
      </c>
      <c r="E188" s="292" t="s">
        <v>8</v>
      </c>
      <c r="F188" s="27" t="s">
        <v>9</v>
      </c>
      <c r="G188" s="330">
        <v>-52448</v>
      </c>
      <c r="H188" s="283">
        <f t="shared" si="168"/>
        <v>-52448</v>
      </c>
      <c r="I188" s="28">
        <f t="shared" si="167"/>
        <v>-52448</v>
      </c>
      <c r="J188" s="214">
        <v>0</v>
      </c>
      <c r="K188" s="214">
        <f t="shared" si="164"/>
        <v>-52448</v>
      </c>
      <c r="L188" s="27" t="s">
        <v>23</v>
      </c>
      <c r="M188" s="254">
        <f>SUMIF('Allocation Factors'!$B$3:$B$88,'Accumulated Deferred Income Tax'!L188,'Allocation Factors'!$P$3:$P$88)</f>
        <v>0</v>
      </c>
      <c r="N188" s="255">
        <f t="shared" si="169"/>
        <v>0</v>
      </c>
      <c r="O188" s="255">
        <f t="shared" si="122"/>
        <v>0</v>
      </c>
      <c r="P188" s="28">
        <f t="shared" si="123"/>
        <v>0</v>
      </c>
    </row>
    <row r="189" spans="1:16">
      <c r="A189" s="27">
        <v>287666</v>
      </c>
      <c r="B189" s="27">
        <v>283</v>
      </c>
      <c r="C189" s="80" t="s">
        <v>393</v>
      </c>
      <c r="D189" s="256">
        <v>210.14</v>
      </c>
      <c r="E189" s="292" t="s">
        <v>8</v>
      </c>
      <c r="F189" s="27" t="s">
        <v>9</v>
      </c>
      <c r="G189" s="330">
        <v>-40907</v>
      </c>
      <c r="H189" s="283">
        <f t="shared" si="168"/>
        <v>-40907</v>
      </c>
      <c r="I189" s="28">
        <f t="shared" si="167"/>
        <v>-40907</v>
      </c>
      <c r="J189" s="214">
        <v>0</v>
      </c>
      <c r="K189" s="214">
        <f t="shared" si="164"/>
        <v>-40907</v>
      </c>
      <c r="L189" s="258" t="s">
        <v>26</v>
      </c>
      <c r="M189" s="254">
        <f>SUMIF('Allocation Factors'!$B$3:$B$88,'Accumulated Deferred Income Tax'!L189,'Allocation Factors'!$P$3:$P$88)</f>
        <v>0</v>
      </c>
      <c r="N189" s="255">
        <f t="shared" si="169"/>
        <v>0</v>
      </c>
      <c r="O189" s="255">
        <f t="shared" si="122"/>
        <v>0</v>
      </c>
      <c r="P189" s="28">
        <f t="shared" si="123"/>
        <v>0</v>
      </c>
    </row>
    <row r="190" spans="1:16">
      <c r="A190" s="27">
        <v>287669</v>
      </c>
      <c r="B190" s="27">
        <v>283</v>
      </c>
      <c r="C190" s="26" t="s">
        <v>361</v>
      </c>
      <c r="D190" s="256">
        <v>210.18</v>
      </c>
      <c r="E190" s="292" t="s">
        <v>8</v>
      </c>
      <c r="F190" s="27" t="s">
        <v>9</v>
      </c>
      <c r="G190" s="330">
        <v>-638349</v>
      </c>
      <c r="H190" s="283">
        <f t="shared" si="168"/>
        <v>-638349</v>
      </c>
      <c r="I190" s="28">
        <f t="shared" si="167"/>
        <v>-638349</v>
      </c>
      <c r="J190" s="214">
        <v>0</v>
      </c>
      <c r="K190" s="214">
        <f t="shared" si="164"/>
        <v>-638349</v>
      </c>
      <c r="L190" s="27" t="s">
        <v>10</v>
      </c>
      <c r="M190" s="254">
        <f>SUMIF('Allocation Factors'!$B$3:$B$88,'Accumulated Deferred Income Tax'!L190,'Allocation Factors'!$P$3:$P$88)</f>
        <v>7.0845810240555085E-2</v>
      </c>
      <c r="N190" s="255">
        <f t="shared" si="169"/>
        <v>-45224</v>
      </c>
      <c r="O190" s="342">
        <f>ROUND(J190*M190,0)</f>
        <v>0</v>
      </c>
      <c r="P190" s="28">
        <f t="shared" ref="P190:P226" si="170">SUM(N190:O190)</f>
        <v>-45224</v>
      </c>
    </row>
    <row r="191" spans="1:16" s="175" customFormat="1">
      <c r="A191" s="27">
        <v>287675</v>
      </c>
      <c r="B191" s="27">
        <v>283</v>
      </c>
      <c r="C191" s="26" t="s">
        <v>353</v>
      </c>
      <c r="D191" s="256">
        <v>740.1</v>
      </c>
      <c r="E191" s="292" t="s">
        <v>8</v>
      </c>
      <c r="F191" s="253" t="s">
        <v>9</v>
      </c>
      <c r="G191" s="330">
        <v>-694849</v>
      </c>
      <c r="H191" s="283">
        <f t="shared" si="168"/>
        <v>-694849</v>
      </c>
      <c r="I191" s="28">
        <f t="shared" si="167"/>
        <v>-694849</v>
      </c>
      <c r="J191" s="214">
        <v>0</v>
      </c>
      <c r="K191" s="214">
        <f t="shared" si="164"/>
        <v>-694849</v>
      </c>
      <c r="L191" s="27" t="s">
        <v>15</v>
      </c>
      <c r="M191" s="254">
        <f>SUMIF('Allocation Factors'!$B$3:$B$88,'Accumulated Deferred Income Tax'!L191,'Allocation Factors'!$P$3:$P$88)</f>
        <v>6.8841450639549967E-2</v>
      </c>
      <c r="N191" s="255">
        <f t="shared" si="169"/>
        <v>-47834</v>
      </c>
      <c r="O191" s="255">
        <f t="shared" ref="O191:O226" si="171">ROUND(J191*M191,0)</f>
        <v>0</v>
      </c>
      <c r="P191" s="28">
        <f t="shared" si="170"/>
        <v>-47834</v>
      </c>
    </row>
    <row r="192" spans="1:16" s="188" customFormat="1">
      <c r="A192" s="27">
        <v>287685</v>
      </c>
      <c r="B192" s="27">
        <v>283</v>
      </c>
      <c r="C192" s="26" t="s">
        <v>516</v>
      </c>
      <c r="D192" s="256">
        <v>425.38</v>
      </c>
      <c r="E192" s="292" t="s">
        <v>8</v>
      </c>
      <c r="F192" s="253" t="s">
        <v>9</v>
      </c>
      <c r="G192" s="330">
        <v>-27385</v>
      </c>
      <c r="H192" s="283">
        <f t="shared" si="168"/>
        <v>-27385</v>
      </c>
      <c r="I192" s="28">
        <f t="shared" si="167"/>
        <v>-27385</v>
      </c>
      <c r="J192" s="214">
        <v>0</v>
      </c>
      <c r="K192" s="214">
        <f t="shared" si="164"/>
        <v>-27385</v>
      </c>
      <c r="L192" s="27" t="s">
        <v>23</v>
      </c>
      <c r="M192" s="254">
        <f>SUMIF('Allocation Factors'!$B$3:$B$88,'Accumulated Deferred Income Tax'!L192,'Allocation Factors'!$P$3:$P$88)</f>
        <v>0</v>
      </c>
      <c r="N192" s="255">
        <f t="shared" ref="N192" si="172">ROUND(I192*M192,0)</f>
        <v>0</v>
      </c>
      <c r="O192" s="255">
        <f t="shared" si="171"/>
        <v>0</v>
      </c>
      <c r="P192" s="28">
        <f t="shared" si="170"/>
        <v>0</v>
      </c>
    </row>
    <row r="193" spans="1:16">
      <c r="A193" s="27">
        <v>287708</v>
      </c>
      <c r="B193" s="27">
        <v>283</v>
      </c>
      <c r="C193" s="26" t="s">
        <v>324</v>
      </c>
      <c r="D193" s="256">
        <v>210.2</v>
      </c>
      <c r="E193" s="292" t="s">
        <v>8</v>
      </c>
      <c r="F193" s="258" t="s">
        <v>9</v>
      </c>
      <c r="G193" s="330">
        <v>-5253851</v>
      </c>
      <c r="H193" s="283">
        <f t="shared" si="168"/>
        <v>-5253851</v>
      </c>
      <c r="I193" s="28">
        <f t="shared" si="167"/>
        <v>-5253851</v>
      </c>
      <c r="J193" s="214">
        <v>0</v>
      </c>
      <c r="K193" s="214">
        <f t="shared" si="164"/>
        <v>-5253851</v>
      </c>
      <c r="L193" s="27" t="s">
        <v>34</v>
      </c>
      <c r="M193" s="254">
        <f>SUMIF('Allocation Factors'!$B$3:$B$88,'Accumulated Deferred Income Tax'!L193,'Allocation Factors'!$P$3:$P$88)</f>
        <v>7.0845810240555071E-2</v>
      </c>
      <c r="N193" s="255">
        <f t="shared" si="169"/>
        <v>-372213</v>
      </c>
      <c r="O193" s="255">
        <f t="shared" si="171"/>
        <v>0</v>
      </c>
      <c r="P193" s="28">
        <f t="shared" si="170"/>
        <v>-372213</v>
      </c>
    </row>
    <row r="194" spans="1:16">
      <c r="A194" s="27">
        <v>287770</v>
      </c>
      <c r="B194" s="27">
        <v>283</v>
      </c>
      <c r="C194" s="26" t="s">
        <v>356</v>
      </c>
      <c r="D194" s="256">
        <v>120.205</v>
      </c>
      <c r="E194" s="292" t="s">
        <v>8</v>
      </c>
      <c r="F194" s="27" t="s">
        <v>9</v>
      </c>
      <c r="G194" s="330">
        <v>-873668</v>
      </c>
      <c r="H194" s="283">
        <f t="shared" si="168"/>
        <v>-873668</v>
      </c>
      <c r="I194" s="28">
        <f t="shared" si="167"/>
        <v>-873668</v>
      </c>
      <c r="J194" s="214">
        <v>0</v>
      </c>
      <c r="K194" s="214">
        <f t="shared" si="164"/>
        <v>-873668</v>
      </c>
      <c r="L194" s="258" t="s">
        <v>14</v>
      </c>
      <c r="M194" s="254">
        <f>SUMIF('Allocation Factors'!$B$3:$B$88,'Accumulated Deferred Income Tax'!L194,'Allocation Factors'!$P$3:$P$88)</f>
        <v>0</v>
      </c>
      <c r="N194" s="255">
        <f t="shared" si="169"/>
        <v>0</v>
      </c>
      <c r="O194" s="255">
        <f t="shared" si="171"/>
        <v>0</v>
      </c>
      <c r="P194" s="28">
        <f t="shared" si="170"/>
        <v>0</v>
      </c>
    </row>
    <row r="195" spans="1:16">
      <c r="A195" s="27">
        <v>287781</v>
      </c>
      <c r="B195" s="27">
        <v>283</v>
      </c>
      <c r="C195" s="80" t="s">
        <v>587</v>
      </c>
      <c r="D195" s="256">
        <v>415.87</v>
      </c>
      <c r="E195" s="292" t="s">
        <v>8</v>
      </c>
      <c r="F195" s="253" t="s">
        <v>9</v>
      </c>
      <c r="G195" s="330">
        <v>-82989</v>
      </c>
      <c r="H195" s="283">
        <f t="shared" si="168"/>
        <v>-82989</v>
      </c>
      <c r="I195" s="28">
        <f t="shared" si="167"/>
        <v>-82989</v>
      </c>
      <c r="J195" s="214">
        <v>0</v>
      </c>
      <c r="K195" s="214">
        <f t="shared" si="164"/>
        <v>-82989</v>
      </c>
      <c r="L195" s="27" t="s">
        <v>14</v>
      </c>
      <c r="M195" s="254">
        <f>SUMIF('Allocation Factors'!$B$3:$B$88,'Accumulated Deferred Income Tax'!L195,'Allocation Factors'!$P$3:$P$88)</f>
        <v>0</v>
      </c>
      <c r="N195" s="255">
        <f t="shared" si="169"/>
        <v>0</v>
      </c>
      <c r="O195" s="255">
        <f t="shared" si="171"/>
        <v>0</v>
      </c>
      <c r="P195" s="28">
        <f t="shared" si="170"/>
        <v>0</v>
      </c>
    </row>
    <row r="196" spans="1:16">
      <c r="A196" s="27">
        <v>287840</v>
      </c>
      <c r="B196" s="27">
        <v>283</v>
      </c>
      <c r="C196" s="80" t="s">
        <v>294</v>
      </c>
      <c r="D196" s="256">
        <v>415.41</v>
      </c>
      <c r="E196" s="292" t="s">
        <v>8</v>
      </c>
      <c r="F196" s="27" t="s">
        <v>9</v>
      </c>
      <c r="G196" s="330">
        <v>-57509280</v>
      </c>
      <c r="H196" s="283">
        <f t="shared" si="168"/>
        <v>-57509280</v>
      </c>
      <c r="I196" s="28">
        <f t="shared" si="167"/>
        <v>-57509280</v>
      </c>
      <c r="J196" s="28">
        <v>0</v>
      </c>
      <c r="K196" s="214">
        <f t="shared" si="164"/>
        <v>-57509280</v>
      </c>
      <c r="L196" s="258" t="s">
        <v>84</v>
      </c>
      <c r="M196" s="254">
        <f>SUMIF('Allocation Factors'!$B$3:$B$88,'Accumulated Deferred Income Tax'!L196,'Allocation Factors'!$P$3:$P$88)</f>
        <v>0</v>
      </c>
      <c r="N196" s="255">
        <f t="shared" si="169"/>
        <v>0</v>
      </c>
      <c r="O196" s="255">
        <f t="shared" si="171"/>
        <v>0</v>
      </c>
      <c r="P196" s="28">
        <f t="shared" si="170"/>
        <v>0</v>
      </c>
    </row>
    <row r="197" spans="1:16">
      <c r="A197" s="27">
        <v>287841</v>
      </c>
      <c r="B197" s="27">
        <v>283</v>
      </c>
      <c r="C197" s="80" t="s">
        <v>364</v>
      </c>
      <c r="D197" s="256">
        <v>415.411</v>
      </c>
      <c r="E197" s="292" t="s">
        <v>8</v>
      </c>
      <c r="F197" s="258" t="s">
        <v>9</v>
      </c>
      <c r="G197" s="330">
        <v>460893</v>
      </c>
      <c r="H197" s="283">
        <f t="shared" si="168"/>
        <v>460893</v>
      </c>
      <c r="I197" s="28">
        <f t="shared" si="167"/>
        <v>460893</v>
      </c>
      <c r="J197" s="214">
        <v>0</v>
      </c>
      <c r="K197" s="214">
        <f t="shared" si="164"/>
        <v>460893</v>
      </c>
      <c r="L197" s="258" t="s">
        <v>16</v>
      </c>
      <c r="M197" s="254">
        <f>SUMIF('Allocation Factors'!$B$3:$B$88,'Accumulated Deferred Income Tax'!L197,'Allocation Factors'!$P$3:$P$88)</f>
        <v>0</v>
      </c>
      <c r="N197" s="255">
        <f t="shared" si="169"/>
        <v>0</v>
      </c>
      <c r="O197" s="255">
        <f t="shared" si="171"/>
        <v>0</v>
      </c>
      <c r="P197" s="28">
        <f t="shared" si="170"/>
        <v>0</v>
      </c>
    </row>
    <row r="198" spans="1:16">
      <c r="A198" s="27">
        <v>287842</v>
      </c>
      <c r="B198" s="27">
        <v>283</v>
      </c>
      <c r="C198" s="80" t="s">
        <v>365</v>
      </c>
      <c r="D198" s="256">
        <v>415.41199999999998</v>
      </c>
      <c r="E198" s="292" t="s">
        <v>8</v>
      </c>
      <c r="F198" s="258" t="s">
        <v>9</v>
      </c>
      <c r="G198" s="330">
        <v>663001</v>
      </c>
      <c r="H198" s="283">
        <f t="shared" si="168"/>
        <v>663001</v>
      </c>
      <c r="I198" s="28">
        <f t="shared" si="167"/>
        <v>663001</v>
      </c>
      <c r="J198" s="214">
        <v>0</v>
      </c>
      <c r="K198" s="214">
        <f t="shared" si="164"/>
        <v>663001</v>
      </c>
      <c r="L198" s="258" t="s">
        <v>23</v>
      </c>
      <c r="M198" s="254">
        <f>SUMIF('Allocation Factors'!$B$3:$B$88,'Accumulated Deferred Income Tax'!L198,'Allocation Factors'!$P$3:$P$88)</f>
        <v>0</v>
      </c>
      <c r="N198" s="255">
        <f t="shared" si="169"/>
        <v>0</v>
      </c>
      <c r="O198" s="255">
        <f t="shared" si="171"/>
        <v>0</v>
      </c>
      <c r="P198" s="28">
        <f t="shared" si="170"/>
        <v>0</v>
      </c>
    </row>
    <row r="199" spans="1:16">
      <c r="A199" s="27">
        <v>287843</v>
      </c>
      <c r="B199" s="27">
        <v>283</v>
      </c>
      <c r="C199" s="80" t="s">
        <v>366</v>
      </c>
      <c r="D199" s="256">
        <v>415.41300000000001</v>
      </c>
      <c r="E199" s="292" t="s">
        <v>8</v>
      </c>
      <c r="F199" s="258" t="s">
        <v>9</v>
      </c>
      <c r="G199" s="330">
        <v>1938675</v>
      </c>
      <c r="H199" s="283">
        <f t="shared" si="168"/>
        <v>1938675</v>
      </c>
      <c r="I199" s="28">
        <f t="shared" si="167"/>
        <v>1938675</v>
      </c>
      <c r="J199" s="214">
        <v>0</v>
      </c>
      <c r="K199" s="214">
        <f t="shared" si="164"/>
        <v>1938675</v>
      </c>
      <c r="L199" s="258" t="s">
        <v>24</v>
      </c>
      <c r="M199" s="254">
        <f>SUMIF('Allocation Factors'!$B$3:$B$88,'Accumulated Deferred Income Tax'!L199,'Allocation Factors'!$P$3:$P$88)</f>
        <v>0</v>
      </c>
      <c r="N199" s="255">
        <f t="shared" si="169"/>
        <v>0</v>
      </c>
      <c r="O199" s="255">
        <f t="shared" si="171"/>
        <v>0</v>
      </c>
      <c r="P199" s="28">
        <f t="shared" si="170"/>
        <v>0</v>
      </c>
    </row>
    <row r="200" spans="1:16">
      <c r="A200" s="27">
        <v>287844</v>
      </c>
      <c r="B200" s="27">
        <v>283</v>
      </c>
      <c r="C200" s="80" t="s">
        <v>367</v>
      </c>
      <c r="D200" s="256">
        <v>415.41399999999999</v>
      </c>
      <c r="E200" s="292" t="s">
        <v>8</v>
      </c>
      <c r="F200" s="258" t="s">
        <v>9</v>
      </c>
      <c r="G200" s="330">
        <v>104079</v>
      </c>
      <c r="H200" s="283">
        <f t="shared" si="168"/>
        <v>104079</v>
      </c>
      <c r="I200" s="28">
        <f t="shared" si="167"/>
        <v>104079</v>
      </c>
      <c r="J200" s="214">
        <v>0</v>
      </c>
      <c r="K200" s="214">
        <f t="shared" si="164"/>
        <v>104079</v>
      </c>
      <c r="L200" s="258" t="s">
        <v>22</v>
      </c>
      <c r="M200" s="254">
        <f>SUMIF('Allocation Factors'!$B$3:$B$88,'Accumulated Deferred Income Tax'!L200,'Allocation Factors'!$P$3:$P$88)</f>
        <v>0</v>
      </c>
      <c r="N200" s="255">
        <f t="shared" si="169"/>
        <v>0</v>
      </c>
      <c r="O200" s="255">
        <f t="shared" si="171"/>
        <v>0</v>
      </c>
      <c r="P200" s="28">
        <f t="shared" si="170"/>
        <v>0</v>
      </c>
    </row>
    <row r="201" spans="1:16">
      <c r="A201" s="27">
        <v>287849</v>
      </c>
      <c r="B201" s="27">
        <v>283</v>
      </c>
      <c r="C201" s="80" t="s">
        <v>293</v>
      </c>
      <c r="D201" s="256">
        <v>415.42399999999998</v>
      </c>
      <c r="E201" s="292" t="s">
        <v>8</v>
      </c>
      <c r="F201" s="27" t="s">
        <v>9</v>
      </c>
      <c r="G201" s="330">
        <v>20200454</v>
      </c>
      <c r="H201" s="283">
        <f t="shared" si="168"/>
        <v>20200454</v>
      </c>
      <c r="I201" s="28">
        <f t="shared" si="167"/>
        <v>20200454</v>
      </c>
      <c r="J201" s="214">
        <v>0</v>
      </c>
      <c r="K201" s="214">
        <f t="shared" si="164"/>
        <v>20200454</v>
      </c>
      <c r="L201" s="258" t="s">
        <v>84</v>
      </c>
      <c r="M201" s="254">
        <f>SUMIF('Allocation Factors'!$B$3:$B$88,'Accumulated Deferred Income Tax'!L201,'Allocation Factors'!$P$3:$P$88)</f>
        <v>0</v>
      </c>
      <c r="N201" s="255">
        <f t="shared" si="169"/>
        <v>0</v>
      </c>
      <c r="O201" s="255">
        <f t="shared" si="171"/>
        <v>0</v>
      </c>
      <c r="P201" s="28">
        <f t="shared" si="170"/>
        <v>0</v>
      </c>
    </row>
    <row r="202" spans="1:16">
      <c r="A202" s="27">
        <v>287850</v>
      </c>
      <c r="B202" s="27">
        <v>283</v>
      </c>
      <c r="C202" s="80" t="s">
        <v>314</v>
      </c>
      <c r="D202" s="256">
        <v>415.42500000000001</v>
      </c>
      <c r="E202" s="292" t="s">
        <v>8</v>
      </c>
      <c r="F202" s="27" t="s">
        <v>9</v>
      </c>
      <c r="G202" s="330">
        <v>1168483</v>
      </c>
      <c r="H202" s="283">
        <f t="shared" si="168"/>
        <v>1168483</v>
      </c>
      <c r="I202" s="28">
        <f t="shared" si="167"/>
        <v>1168483</v>
      </c>
      <c r="J202" s="214">
        <v>0</v>
      </c>
      <c r="K202" s="214">
        <f t="shared" si="164"/>
        <v>1168483</v>
      </c>
      <c r="L202" s="258" t="s">
        <v>14</v>
      </c>
      <c r="M202" s="254">
        <f>SUMIF('Allocation Factors'!$B$3:$B$88,'Accumulated Deferred Income Tax'!L202,'Allocation Factors'!$P$3:$P$88)</f>
        <v>0</v>
      </c>
      <c r="N202" s="255">
        <f t="shared" si="169"/>
        <v>0</v>
      </c>
      <c r="O202" s="255">
        <f t="shared" si="171"/>
        <v>0</v>
      </c>
      <c r="P202" s="28">
        <f t="shared" si="170"/>
        <v>0</v>
      </c>
    </row>
    <row r="203" spans="1:16">
      <c r="A203" s="27">
        <v>287858</v>
      </c>
      <c r="B203" s="27">
        <v>283</v>
      </c>
      <c r="C203" s="80" t="s">
        <v>369</v>
      </c>
      <c r="D203" s="256">
        <v>415.67599999999999</v>
      </c>
      <c r="E203" s="292" t="s">
        <v>8</v>
      </c>
      <c r="F203" s="27" t="s">
        <v>9</v>
      </c>
      <c r="G203" s="330">
        <v>-15444</v>
      </c>
      <c r="H203" s="283">
        <f t="shared" ref="H203:H223" si="173">+G203</f>
        <v>-15444</v>
      </c>
      <c r="I203" s="28">
        <f t="shared" ref="I203:I222" si="174">IF(F203="U",H203,0)</f>
        <v>-15444</v>
      </c>
      <c r="J203" s="214">
        <v>0</v>
      </c>
      <c r="K203" s="214">
        <f t="shared" si="164"/>
        <v>-15444</v>
      </c>
      <c r="L203" s="258" t="s">
        <v>14</v>
      </c>
      <c r="M203" s="254">
        <f>SUMIF('Allocation Factors'!$B$3:$B$88,'Accumulated Deferred Income Tax'!L203,'Allocation Factors'!$P$3:$P$88)</f>
        <v>0</v>
      </c>
      <c r="N203" s="255">
        <f t="shared" si="169"/>
        <v>0</v>
      </c>
      <c r="O203" s="255">
        <f t="shared" si="171"/>
        <v>0</v>
      </c>
      <c r="P203" s="28">
        <f t="shared" si="170"/>
        <v>0</v>
      </c>
    </row>
    <row r="204" spans="1:16">
      <c r="A204" s="27">
        <v>287860</v>
      </c>
      <c r="B204" s="27">
        <v>283</v>
      </c>
      <c r="C204" s="26" t="s">
        <v>330</v>
      </c>
      <c r="D204" s="256">
        <v>415.85500000000002</v>
      </c>
      <c r="E204" s="292" t="s">
        <v>8</v>
      </c>
      <c r="F204" s="253" t="s">
        <v>9</v>
      </c>
      <c r="G204" s="330">
        <v>-94651</v>
      </c>
      <c r="H204" s="283">
        <f t="shared" si="173"/>
        <v>-94651</v>
      </c>
      <c r="I204" s="28">
        <f t="shared" si="174"/>
        <v>-94651</v>
      </c>
      <c r="J204" s="214">
        <v>0</v>
      </c>
      <c r="K204" s="214">
        <f t="shared" si="164"/>
        <v>-94651</v>
      </c>
      <c r="L204" s="27" t="s">
        <v>14</v>
      </c>
      <c r="M204" s="254">
        <f>SUMIF('Allocation Factors'!$B$3:$B$88,'Accumulated Deferred Income Tax'!L204,'Allocation Factors'!$P$3:$P$88)</f>
        <v>0</v>
      </c>
      <c r="N204" s="255">
        <f t="shared" ref="N204:N224" si="175">ROUND(I204*M204,0)</f>
        <v>0</v>
      </c>
      <c r="O204" s="255">
        <f t="shared" si="171"/>
        <v>0</v>
      </c>
      <c r="P204" s="28">
        <f t="shared" si="170"/>
        <v>0</v>
      </c>
    </row>
    <row r="205" spans="1:16" s="188" customFormat="1">
      <c r="A205" s="27">
        <v>287861</v>
      </c>
      <c r="B205" s="27">
        <v>283</v>
      </c>
      <c r="C205" s="26" t="s">
        <v>331</v>
      </c>
      <c r="D205" s="256">
        <v>415.85700000000003</v>
      </c>
      <c r="E205" s="292" t="s">
        <v>8</v>
      </c>
      <c r="F205" s="253" t="s">
        <v>9</v>
      </c>
      <c r="G205" s="330">
        <v>-144777</v>
      </c>
      <c r="H205" s="283">
        <f t="shared" si="173"/>
        <v>-144777</v>
      </c>
      <c r="I205" s="28">
        <f t="shared" si="174"/>
        <v>-144777</v>
      </c>
      <c r="J205" s="214">
        <v>0</v>
      </c>
      <c r="K205" s="214">
        <f t="shared" si="164"/>
        <v>-144777</v>
      </c>
      <c r="L205" s="27" t="s">
        <v>14</v>
      </c>
      <c r="M205" s="254">
        <f>SUMIF('Allocation Factors'!$B$3:$B$88,'Accumulated Deferred Income Tax'!L205,'Allocation Factors'!$P$3:$P$88)</f>
        <v>0</v>
      </c>
      <c r="N205" s="255">
        <f t="shared" si="175"/>
        <v>0</v>
      </c>
      <c r="O205" s="255">
        <f t="shared" si="171"/>
        <v>0</v>
      </c>
      <c r="P205" s="28">
        <f t="shared" si="170"/>
        <v>0</v>
      </c>
    </row>
    <row r="206" spans="1:16" s="188" customFormat="1">
      <c r="A206" s="27">
        <v>287864</v>
      </c>
      <c r="B206" s="27">
        <v>283</v>
      </c>
      <c r="C206" s="26" t="s">
        <v>329</v>
      </c>
      <c r="D206" s="256">
        <v>415.85199999999998</v>
      </c>
      <c r="E206" s="292" t="s">
        <v>8</v>
      </c>
      <c r="F206" s="253" t="s">
        <v>9</v>
      </c>
      <c r="G206" s="330">
        <v>-518</v>
      </c>
      <c r="H206" s="283">
        <f t="shared" si="173"/>
        <v>-518</v>
      </c>
      <c r="I206" s="28">
        <f t="shared" si="174"/>
        <v>-518</v>
      </c>
      <c r="J206" s="214">
        <v>0</v>
      </c>
      <c r="K206" s="214">
        <f t="shared" si="164"/>
        <v>-518</v>
      </c>
      <c r="L206" s="27" t="s">
        <v>23</v>
      </c>
      <c r="M206" s="254">
        <f>SUMIF('Allocation Factors'!$B$3:$B$88,'Accumulated Deferred Income Tax'!L206,'Allocation Factors'!$P$3:$P$88)</f>
        <v>0</v>
      </c>
      <c r="N206" s="255">
        <f t="shared" si="175"/>
        <v>0</v>
      </c>
      <c r="O206" s="255">
        <f t="shared" si="171"/>
        <v>0</v>
      </c>
      <c r="P206" s="28">
        <f t="shared" si="170"/>
        <v>0</v>
      </c>
    </row>
    <row r="207" spans="1:16" s="188" customFormat="1">
      <c r="A207" s="27">
        <v>287868</v>
      </c>
      <c r="B207" s="27">
        <v>283</v>
      </c>
      <c r="C207" s="80" t="s">
        <v>332</v>
      </c>
      <c r="D207" s="256">
        <v>415.858</v>
      </c>
      <c r="E207" s="292" t="s">
        <v>8</v>
      </c>
      <c r="F207" s="27" t="s">
        <v>9</v>
      </c>
      <c r="G207" s="330">
        <v>-379053</v>
      </c>
      <c r="H207" s="283">
        <f t="shared" si="173"/>
        <v>-379053</v>
      </c>
      <c r="I207" s="28">
        <f t="shared" si="174"/>
        <v>-379053</v>
      </c>
      <c r="J207" s="214">
        <v>0</v>
      </c>
      <c r="K207" s="214">
        <f t="shared" ref="K207:K212" si="176">SUM(I207:J207)</f>
        <v>-379053</v>
      </c>
      <c r="L207" s="27" t="s">
        <v>26</v>
      </c>
      <c r="M207" s="254">
        <f>SUMIF('Allocation Factors'!$B$3:$B$88,'Accumulated Deferred Income Tax'!L207,'Allocation Factors'!$P$3:$P$88)</f>
        <v>0</v>
      </c>
      <c r="N207" s="255">
        <f t="shared" si="175"/>
        <v>0</v>
      </c>
      <c r="O207" s="255">
        <f t="shared" si="171"/>
        <v>0</v>
      </c>
      <c r="P207" s="28">
        <f t="shared" si="170"/>
        <v>0</v>
      </c>
    </row>
    <row r="208" spans="1:16" s="188" customFormat="1">
      <c r="A208" s="27">
        <v>287871</v>
      </c>
      <c r="B208" s="27">
        <v>283</v>
      </c>
      <c r="C208" s="26" t="s">
        <v>586</v>
      </c>
      <c r="D208" s="256">
        <v>415.86599999999999</v>
      </c>
      <c r="E208" s="292" t="s">
        <v>8</v>
      </c>
      <c r="F208" s="27" t="s">
        <v>9</v>
      </c>
      <c r="G208" s="330">
        <v>-1147802</v>
      </c>
      <c r="H208" s="283">
        <f t="shared" si="173"/>
        <v>-1147802</v>
      </c>
      <c r="I208" s="28">
        <f t="shared" si="174"/>
        <v>-1147802</v>
      </c>
      <c r="J208" s="214">
        <v>0</v>
      </c>
      <c r="K208" s="214">
        <f t="shared" si="176"/>
        <v>-1147802</v>
      </c>
      <c r="L208" s="27" t="s">
        <v>14</v>
      </c>
      <c r="M208" s="254">
        <f>SUMIF('Allocation Factors'!$B$3:$B$88,'Accumulated Deferred Income Tax'!L208,'Allocation Factors'!$P$3:$P$88)</f>
        <v>0</v>
      </c>
      <c r="N208" s="255">
        <f t="shared" si="175"/>
        <v>0</v>
      </c>
      <c r="O208" s="255">
        <f t="shared" si="171"/>
        <v>0</v>
      </c>
      <c r="P208" s="28">
        <f t="shared" si="170"/>
        <v>0</v>
      </c>
    </row>
    <row r="209" spans="1:16">
      <c r="A209" s="27">
        <v>287882</v>
      </c>
      <c r="B209" s="27">
        <v>283</v>
      </c>
      <c r="C209" s="80" t="s">
        <v>574</v>
      </c>
      <c r="D209" s="256">
        <v>415.87599999999998</v>
      </c>
      <c r="E209" s="27" t="s">
        <v>8</v>
      </c>
      <c r="F209" s="27" t="s">
        <v>9</v>
      </c>
      <c r="G209" s="330">
        <v>-60173</v>
      </c>
      <c r="H209" s="283">
        <f t="shared" si="173"/>
        <v>-60173</v>
      </c>
      <c r="I209" s="28">
        <f t="shared" si="174"/>
        <v>-60173</v>
      </c>
      <c r="J209" s="214">
        <v>0</v>
      </c>
      <c r="K209" s="214">
        <f t="shared" si="176"/>
        <v>-60173</v>
      </c>
      <c r="L209" s="258" t="s">
        <v>14</v>
      </c>
      <c r="M209" s="254">
        <f>SUMIF('Allocation Factors'!$B$3:$B$88,'Accumulated Deferred Income Tax'!L209,'Allocation Factors'!$P$3:$P$88)</f>
        <v>0</v>
      </c>
      <c r="N209" s="255">
        <f t="shared" ref="N209" si="177">ROUND(I209*M209,0)</f>
        <v>0</v>
      </c>
      <c r="O209" s="255">
        <f t="shared" si="171"/>
        <v>0</v>
      </c>
      <c r="P209" s="28">
        <f t="shared" si="170"/>
        <v>0</v>
      </c>
    </row>
    <row r="210" spans="1:16">
      <c r="A210" s="27">
        <v>287887</v>
      </c>
      <c r="B210" s="27">
        <v>283</v>
      </c>
      <c r="C210" s="71" t="s">
        <v>575</v>
      </c>
      <c r="D210" s="256">
        <v>415.88099999999997</v>
      </c>
      <c r="E210" s="27" t="s">
        <v>8</v>
      </c>
      <c r="F210" s="73" t="s">
        <v>9</v>
      </c>
      <c r="G210" s="330">
        <v>24871</v>
      </c>
      <c r="H210" s="283">
        <f t="shared" si="173"/>
        <v>24871</v>
      </c>
      <c r="I210" s="28">
        <f t="shared" si="174"/>
        <v>24871</v>
      </c>
      <c r="J210" s="214">
        <v>0</v>
      </c>
      <c r="K210" s="214">
        <f t="shared" si="176"/>
        <v>24871</v>
      </c>
      <c r="L210" s="253" t="s">
        <v>14</v>
      </c>
      <c r="M210" s="254">
        <f>SUMIF('Allocation Factors'!$B$3:$B$88,'Accumulated Deferred Income Tax'!L210,'Allocation Factors'!$P$3:$P$88)</f>
        <v>0</v>
      </c>
      <c r="N210" s="255">
        <f t="shared" si="175"/>
        <v>0</v>
      </c>
      <c r="O210" s="255">
        <f t="shared" si="171"/>
        <v>0</v>
      </c>
      <c r="P210" s="28">
        <f t="shared" si="170"/>
        <v>0</v>
      </c>
    </row>
    <row r="211" spans="1:16">
      <c r="A211" s="27">
        <v>287888</v>
      </c>
      <c r="B211" s="27">
        <v>283</v>
      </c>
      <c r="C211" s="71" t="s">
        <v>590</v>
      </c>
      <c r="D211" s="256">
        <v>415.88200000000001</v>
      </c>
      <c r="E211" s="27" t="s">
        <v>8</v>
      </c>
      <c r="F211" s="73" t="s">
        <v>9</v>
      </c>
      <c r="G211" s="330">
        <v>-53353</v>
      </c>
      <c r="H211" s="283">
        <f t="shared" si="173"/>
        <v>-53353</v>
      </c>
      <c r="I211" s="28">
        <f t="shared" si="174"/>
        <v>-53353</v>
      </c>
      <c r="J211" s="214">
        <v>0</v>
      </c>
      <c r="K211" s="214">
        <f t="shared" si="176"/>
        <v>-53353</v>
      </c>
      <c r="L211" s="253" t="s">
        <v>14</v>
      </c>
      <c r="M211" s="254">
        <f>SUMIF('Allocation Factors'!$B$3:$B$88,'Accumulated Deferred Income Tax'!L211,'Allocation Factors'!$P$3:$P$88)</f>
        <v>0</v>
      </c>
      <c r="N211" s="255">
        <f t="shared" si="175"/>
        <v>0</v>
      </c>
      <c r="O211" s="255">
        <f t="shared" si="171"/>
        <v>0</v>
      </c>
      <c r="P211" s="28">
        <f t="shared" si="170"/>
        <v>0</v>
      </c>
    </row>
    <row r="212" spans="1:16">
      <c r="A212" s="27">
        <v>287889</v>
      </c>
      <c r="B212" s="27">
        <v>283</v>
      </c>
      <c r="C212" s="71" t="s">
        <v>576</v>
      </c>
      <c r="D212" s="256">
        <v>415.88299999999998</v>
      </c>
      <c r="E212" s="27" t="s">
        <v>8</v>
      </c>
      <c r="F212" s="73" t="s">
        <v>9</v>
      </c>
      <c r="G212" s="330">
        <v>8078</v>
      </c>
      <c r="H212" s="283">
        <f t="shared" si="173"/>
        <v>8078</v>
      </c>
      <c r="I212" s="28">
        <f t="shared" si="174"/>
        <v>8078</v>
      </c>
      <c r="J212" s="214">
        <v>0</v>
      </c>
      <c r="K212" s="214">
        <f t="shared" si="176"/>
        <v>8078</v>
      </c>
      <c r="L212" s="253" t="s">
        <v>14</v>
      </c>
      <c r="M212" s="254">
        <f>SUMIF('Allocation Factors'!$B$3:$B$88,'Accumulated Deferred Income Tax'!L212,'Allocation Factors'!$P$3:$P$88)</f>
        <v>0</v>
      </c>
      <c r="N212" s="255">
        <f t="shared" si="175"/>
        <v>0</v>
      </c>
      <c r="O212" s="255">
        <f t="shared" si="171"/>
        <v>0</v>
      </c>
      <c r="P212" s="28">
        <f t="shared" si="170"/>
        <v>0</v>
      </c>
    </row>
    <row r="213" spans="1:16">
      <c r="A213" s="27">
        <v>287896</v>
      </c>
      <c r="B213" s="27">
        <v>283</v>
      </c>
      <c r="C213" s="80" t="s">
        <v>589</v>
      </c>
      <c r="D213" s="256">
        <v>415.875</v>
      </c>
      <c r="E213" s="27" t="s">
        <v>8</v>
      </c>
      <c r="F213" s="73" t="s">
        <v>9</v>
      </c>
      <c r="G213" s="330">
        <v>-24294508</v>
      </c>
      <c r="H213" s="283">
        <f t="shared" si="173"/>
        <v>-24294508</v>
      </c>
      <c r="I213" s="28">
        <f t="shared" si="174"/>
        <v>-24294508</v>
      </c>
      <c r="J213" s="214">
        <v>0</v>
      </c>
      <c r="K213" s="214">
        <f t="shared" ref="K213:K215" si="178">SUM(I213:J213)</f>
        <v>-24294508</v>
      </c>
      <c r="L213" s="253" t="s">
        <v>14</v>
      </c>
      <c r="M213" s="254">
        <f>SUMIF('Allocation Factors'!$B$3:$B$88,'Accumulated Deferred Income Tax'!L213,'Allocation Factors'!$P$3:$P$88)</f>
        <v>0</v>
      </c>
      <c r="N213" s="255">
        <f t="shared" si="175"/>
        <v>0</v>
      </c>
      <c r="O213" s="255">
        <f t="shared" si="171"/>
        <v>0</v>
      </c>
      <c r="P213" s="28">
        <f t="shared" si="170"/>
        <v>0</v>
      </c>
    </row>
    <row r="214" spans="1:16">
      <c r="A214" s="27">
        <v>287897</v>
      </c>
      <c r="B214" s="27">
        <v>283</v>
      </c>
      <c r="C214" s="80" t="s">
        <v>374</v>
      </c>
      <c r="D214" s="256">
        <v>425.4</v>
      </c>
      <c r="E214" s="27" t="s">
        <v>8</v>
      </c>
      <c r="F214" s="73" t="s">
        <v>9</v>
      </c>
      <c r="G214" s="330">
        <v>-1018183</v>
      </c>
      <c r="H214" s="283">
        <f t="shared" si="173"/>
        <v>-1018183</v>
      </c>
      <c r="I214" s="28">
        <f t="shared" si="174"/>
        <v>-1018183</v>
      </c>
      <c r="J214" s="214">
        <v>0</v>
      </c>
      <c r="K214" s="214">
        <f t="shared" si="178"/>
        <v>-1018183</v>
      </c>
      <c r="L214" s="253" t="s">
        <v>14</v>
      </c>
      <c r="M214" s="254">
        <f>SUMIF('Allocation Factors'!$B$3:$B$88,'Accumulated Deferred Income Tax'!L214,'Allocation Factors'!$P$3:$P$88)</f>
        <v>0</v>
      </c>
      <c r="N214" s="255">
        <f t="shared" si="175"/>
        <v>0</v>
      </c>
      <c r="O214" s="255">
        <f t="shared" si="171"/>
        <v>0</v>
      </c>
      <c r="P214" s="28">
        <f t="shared" si="170"/>
        <v>0</v>
      </c>
    </row>
    <row r="215" spans="1:16">
      <c r="A215" s="27">
        <v>287899</v>
      </c>
      <c r="B215" s="27">
        <v>283</v>
      </c>
      <c r="C215" s="80" t="s">
        <v>372</v>
      </c>
      <c r="D215" s="256">
        <v>415.87799999999999</v>
      </c>
      <c r="E215" s="27" t="s">
        <v>8</v>
      </c>
      <c r="F215" s="73" t="s">
        <v>9</v>
      </c>
      <c r="G215" s="330">
        <v>-103261</v>
      </c>
      <c r="H215" s="283">
        <f t="shared" si="173"/>
        <v>-103261</v>
      </c>
      <c r="I215" s="28">
        <f t="shared" si="174"/>
        <v>-103261</v>
      </c>
      <c r="J215" s="214">
        <v>0</v>
      </c>
      <c r="K215" s="214">
        <f t="shared" si="178"/>
        <v>-103261</v>
      </c>
      <c r="L215" s="253" t="s">
        <v>22</v>
      </c>
      <c r="M215" s="254">
        <f>SUMIF('Allocation Factors'!$B$3:$B$88,'Accumulated Deferred Income Tax'!L215,'Allocation Factors'!$P$3:$P$88)</f>
        <v>0</v>
      </c>
      <c r="N215" s="255">
        <f t="shared" si="175"/>
        <v>0</v>
      </c>
      <c r="O215" s="255">
        <f t="shared" si="171"/>
        <v>0</v>
      </c>
      <c r="P215" s="28">
        <f t="shared" si="170"/>
        <v>0</v>
      </c>
    </row>
    <row r="216" spans="1:16">
      <c r="A216" s="27">
        <v>287903</v>
      </c>
      <c r="B216" s="27">
        <v>283</v>
      </c>
      <c r="C216" s="80" t="s">
        <v>282</v>
      </c>
      <c r="D216" s="256">
        <v>415.87900000000002</v>
      </c>
      <c r="E216" s="27" t="s">
        <v>8</v>
      </c>
      <c r="F216" s="73" t="s">
        <v>9</v>
      </c>
      <c r="G216" s="330">
        <v>-16839</v>
      </c>
      <c r="H216" s="283">
        <f t="shared" si="173"/>
        <v>-16839</v>
      </c>
      <c r="I216" s="28">
        <f t="shared" si="174"/>
        <v>-16839</v>
      </c>
      <c r="J216" s="214">
        <v>0</v>
      </c>
      <c r="K216" s="214">
        <f t="shared" ref="K216:K221" si="179">SUM(I216:J216)</f>
        <v>-16839</v>
      </c>
      <c r="L216" s="253" t="s">
        <v>26</v>
      </c>
      <c r="M216" s="254">
        <f>SUMIF('Allocation Factors'!$B$3:$B$88,'Accumulated Deferred Income Tax'!L216,'Allocation Factors'!$P$3:$P$88)</f>
        <v>0</v>
      </c>
      <c r="N216" s="255">
        <f t="shared" si="175"/>
        <v>0</v>
      </c>
      <c r="O216" s="255">
        <f t="shared" si="171"/>
        <v>0</v>
      </c>
      <c r="P216" s="28">
        <f t="shared" si="170"/>
        <v>0</v>
      </c>
    </row>
    <row r="217" spans="1:16">
      <c r="A217" s="27">
        <v>287906</v>
      </c>
      <c r="B217" s="27">
        <v>283</v>
      </c>
      <c r="C217" s="80" t="s">
        <v>301</v>
      </c>
      <c r="D217" s="256">
        <v>415.863</v>
      </c>
      <c r="E217" s="292" t="s">
        <v>8</v>
      </c>
      <c r="F217" s="73" t="s">
        <v>9</v>
      </c>
      <c r="G217" s="330">
        <v>-472640</v>
      </c>
      <c r="H217" s="283">
        <f t="shared" si="173"/>
        <v>-472640</v>
      </c>
      <c r="I217" s="28">
        <f t="shared" si="174"/>
        <v>-472640</v>
      </c>
      <c r="J217" s="214">
        <v>0</v>
      </c>
      <c r="K217" s="214">
        <f t="shared" si="179"/>
        <v>-472640</v>
      </c>
      <c r="L217" s="253" t="s">
        <v>22</v>
      </c>
      <c r="M217" s="254">
        <f>SUMIF('Allocation Factors'!$B$3:$B$88,'Accumulated Deferred Income Tax'!L217,'Allocation Factors'!$P$3:$P$88)</f>
        <v>0</v>
      </c>
      <c r="N217" s="255">
        <f t="shared" si="175"/>
        <v>0</v>
      </c>
      <c r="O217" s="255">
        <f t="shared" si="171"/>
        <v>0</v>
      </c>
      <c r="P217" s="28">
        <f t="shared" si="170"/>
        <v>0</v>
      </c>
    </row>
    <row r="218" spans="1:16">
      <c r="A218" s="27">
        <v>287907</v>
      </c>
      <c r="B218" s="27">
        <v>283</v>
      </c>
      <c r="C218" s="80" t="s">
        <v>281</v>
      </c>
      <c r="D218" s="256">
        <v>210.185</v>
      </c>
      <c r="E218" s="292" t="s">
        <v>8</v>
      </c>
      <c r="F218" s="73" t="s">
        <v>9</v>
      </c>
      <c r="G218" s="330">
        <v>-32677</v>
      </c>
      <c r="H218" s="283">
        <f t="shared" si="173"/>
        <v>-32677</v>
      </c>
      <c r="I218" s="28">
        <f t="shared" si="174"/>
        <v>-32677</v>
      </c>
      <c r="J218" s="214">
        <v>0</v>
      </c>
      <c r="K218" s="214">
        <f t="shared" si="179"/>
        <v>-32677</v>
      </c>
      <c r="L218" s="253" t="s">
        <v>18</v>
      </c>
      <c r="M218" s="254">
        <f>SUMIF('Allocation Factors'!$B$3:$B$88,'Accumulated Deferred Income Tax'!L218,'Allocation Factors'!$P$3:$P$88)</f>
        <v>7.9787774498314715E-2</v>
      </c>
      <c r="N218" s="255">
        <f t="shared" si="175"/>
        <v>-2607</v>
      </c>
      <c r="O218" s="255">
        <f t="shared" si="171"/>
        <v>0</v>
      </c>
      <c r="P218" s="28">
        <f t="shared" si="170"/>
        <v>-2607</v>
      </c>
    </row>
    <row r="219" spans="1:16">
      <c r="A219" s="27">
        <v>287908</v>
      </c>
      <c r="B219" s="27">
        <v>283</v>
      </c>
      <c r="C219" s="80" t="s">
        <v>362</v>
      </c>
      <c r="D219" s="256">
        <v>210.19</v>
      </c>
      <c r="E219" s="292" t="s">
        <v>8</v>
      </c>
      <c r="F219" s="73" t="s">
        <v>9</v>
      </c>
      <c r="G219" s="330">
        <v>-121909</v>
      </c>
      <c r="H219" s="283">
        <f t="shared" si="173"/>
        <v>-121909</v>
      </c>
      <c r="I219" s="28">
        <f t="shared" si="174"/>
        <v>-121909</v>
      </c>
      <c r="J219" s="214">
        <v>0</v>
      </c>
      <c r="K219" s="214">
        <f t="shared" si="179"/>
        <v>-121909</v>
      </c>
      <c r="L219" s="253" t="s">
        <v>127</v>
      </c>
      <c r="M219" s="254">
        <f>SUMIF('Allocation Factors'!$B$3:$B$88,'Accumulated Deferred Income Tax'!L219,'Allocation Factors'!$P$3:$P$88)</f>
        <v>0</v>
      </c>
      <c r="N219" s="255">
        <f t="shared" si="175"/>
        <v>0</v>
      </c>
      <c r="O219" s="255">
        <f t="shared" si="171"/>
        <v>0</v>
      </c>
      <c r="P219" s="28">
        <f t="shared" si="170"/>
        <v>0</v>
      </c>
    </row>
    <row r="220" spans="1:16">
      <c r="A220" s="27">
        <v>287917</v>
      </c>
      <c r="B220" s="281">
        <v>283</v>
      </c>
      <c r="C220" s="80" t="s">
        <v>348</v>
      </c>
      <c r="D220" s="256">
        <v>705.45100000000002</v>
      </c>
      <c r="E220" s="292" t="s">
        <v>8</v>
      </c>
      <c r="F220" s="258" t="s">
        <v>9</v>
      </c>
      <c r="G220" s="330">
        <v>-5823216</v>
      </c>
      <c r="H220" s="283">
        <f t="shared" si="173"/>
        <v>-5823216</v>
      </c>
      <c r="I220" s="28">
        <f t="shared" si="174"/>
        <v>-5823216</v>
      </c>
      <c r="J220" s="214">
        <v>0</v>
      </c>
      <c r="K220" s="214">
        <f t="shared" si="179"/>
        <v>-5823216</v>
      </c>
      <c r="L220" s="258" t="s">
        <v>24</v>
      </c>
      <c r="M220" s="254">
        <f>SUMIF('Allocation Factors'!$B$3:$B$88,'Accumulated Deferred Income Tax'!L220,'Allocation Factors'!$P$3:$P$88)</f>
        <v>0</v>
      </c>
      <c r="N220" s="255">
        <f t="shared" si="175"/>
        <v>0</v>
      </c>
      <c r="O220" s="255">
        <f t="shared" si="171"/>
        <v>0</v>
      </c>
      <c r="P220" s="28">
        <f t="shared" si="170"/>
        <v>0</v>
      </c>
    </row>
    <row r="221" spans="1:16">
      <c r="A221" s="27">
        <v>287919</v>
      </c>
      <c r="B221" s="281">
        <v>283</v>
      </c>
      <c r="C221" s="80" t="s">
        <v>577</v>
      </c>
      <c r="D221" s="256">
        <v>425.10500000000002</v>
      </c>
      <c r="E221" s="292" t="s">
        <v>8</v>
      </c>
      <c r="F221" s="258" t="s">
        <v>9</v>
      </c>
      <c r="G221" s="330">
        <v>-537395</v>
      </c>
      <c r="H221" s="283">
        <f t="shared" si="173"/>
        <v>-537395</v>
      </c>
      <c r="I221" s="28">
        <f t="shared" si="174"/>
        <v>-537395</v>
      </c>
      <c r="J221" s="214">
        <v>0</v>
      </c>
      <c r="K221" s="214">
        <f t="shared" si="179"/>
        <v>-537395</v>
      </c>
      <c r="L221" s="258" t="s">
        <v>14</v>
      </c>
      <c r="M221" s="254">
        <f>SUMIF('Allocation Factors'!$B$3:$B$88,'Accumulated Deferred Income Tax'!L221,'Allocation Factors'!$P$3:$P$88)</f>
        <v>0</v>
      </c>
      <c r="N221" s="255">
        <f t="shared" si="175"/>
        <v>0</v>
      </c>
      <c r="O221" s="255">
        <f t="shared" si="171"/>
        <v>0</v>
      </c>
      <c r="P221" s="28">
        <f t="shared" si="170"/>
        <v>0</v>
      </c>
    </row>
    <row r="222" spans="1:16">
      <c r="A222" s="27">
        <v>287935</v>
      </c>
      <c r="B222" s="281">
        <v>283</v>
      </c>
      <c r="C222" s="80" t="s">
        <v>394</v>
      </c>
      <c r="D222" s="27">
        <v>415.93599999999998</v>
      </c>
      <c r="E222" s="292" t="s">
        <v>8</v>
      </c>
      <c r="F222" s="27" t="s">
        <v>9</v>
      </c>
      <c r="G222" s="330">
        <v>-395789</v>
      </c>
      <c r="H222" s="283">
        <f t="shared" si="173"/>
        <v>-395789</v>
      </c>
      <c r="I222" s="28">
        <f t="shared" si="174"/>
        <v>-395789</v>
      </c>
      <c r="J222" s="214">
        <v>0</v>
      </c>
      <c r="K222" s="214">
        <f t="shared" ref="K222:K223" si="180">SUM(I222:J222)</f>
        <v>-395789</v>
      </c>
      <c r="L222" s="258" t="s">
        <v>127</v>
      </c>
      <c r="M222" s="254">
        <f>SUMIF('Allocation Factors'!$B$3:$B$88,'Accumulated Deferred Income Tax'!L222,'Allocation Factors'!$P$3:$P$88)</f>
        <v>0</v>
      </c>
      <c r="N222" s="255">
        <f t="shared" si="175"/>
        <v>0</v>
      </c>
      <c r="O222" s="255">
        <f t="shared" si="171"/>
        <v>0</v>
      </c>
      <c r="P222" s="28">
        <f t="shared" si="170"/>
        <v>0</v>
      </c>
    </row>
    <row r="223" spans="1:16">
      <c r="A223" s="27">
        <v>287939</v>
      </c>
      <c r="B223" s="281">
        <v>283</v>
      </c>
      <c r="C223" s="80" t="s">
        <v>326</v>
      </c>
      <c r="D223" s="27">
        <v>415.11500000000001</v>
      </c>
      <c r="E223" s="292" t="s">
        <v>8</v>
      </c>
      <c r="F223" s="27" t="s">
        <v>9</v>
      </c>
      <c r="G223" s="330">
        <v>3237081</v>
      </c>
      <c r="H223" s="283">
        <f t="shared" si="173"/>
        <v>3237081</v>
      </c>
      <c r="I223" s="28">
        <f t="shared" ref="I223:I237" si="181">IF(F223="U",H223,0)</f>
        <v>3237081</v>
      </c>
      <c r="J223" s="214">
        <v>0</v>
      </c>
      <c r="K223" s="214">
        <f t="shared" si="180"/>
        <v>3237081</v>
      </c>
      <c r="L223" s="258" t="s">
        <v>14</v>
      </c>
      <c r="M223" s="254">
        <f>SUMIF('Allocation Factors'!$B$3:$B$88,'Accumulated Deferred Income Tax'!L223,'Allocation Factors'!$P$3:$P$88)</f>
        <v>0</v>
      </c>
      <c r="N223" s="255">
        <f t="shared" si="175"/>
        <v>0</v>
      </c>
      <c r="O223" s="255">
        <f t="shared" si="171"/>
        <v>0</v>
      </c>
      <c r="P223" s="28">
        <f t="shared" si="170"/>
        <v>0</v>
      </c>
    </row>
    <row r="224" spans="1:16" s="188" customFormat="1">
      <c r="A224" s="280">
        <v>287942</v>
      </c>
      <c r="B224" s="27">
        <v>283</v>
      </c>
      <c r="C224" s="71" t="s">
        <v>41</v>
      </c>
      <c r="D224" s="256">
        <v>430.11200000000002</v>
      </c>
      <c r="E224" s="292" t="s">
        <v>8</v>
      </c>
      <c r="F224" s="27" t="s">
        <v>9</v>
      </c>
      <c r="G224" s="330">
        <v>-2883504</v>
      </c>
      <c r="H224" s="283">
        <f t="shared" ref="H224:H237" si="182">+G224</f>
        <v>-2883504</v>
      </c>
      <c r="I224" s="28">
        <f t="shared" si="181"/>
        <v>-2883504</v>
      </c>
      <c r="J224" s="214">
        <v>0</v>
      </c>
      <c r="K224" s="214">
        <f>SUM(I224:J224)</f>
        <v>-2883504</v>
      </c>
      <c r="L224" s="73" t="s">
        <v>14</v>
      </c>
      <c r="M224" s="254">
        <f>SUMIF('Allocation Factors'!$B$3:$B$88,'Accumulated Deferred Income Tax'!L224,'Allocation Factors'!$P$3:$P$88)</f>
        <v>0</v>
      </c>
      <c r="N224" s="255">
        <f t="shared" si="175"/>
        <v>0</v>
      </c>
      <c r="O224" s="255">
        <f t="shared" si="171"/>
        <v>0</v>
      </c>
      <c r="P224" s="28">
        <f t="shared" si="170"/>
        <v>0</v>
      </c>
    </row>
    <row r="225" spans="1:16" s="188" customFormat="1">
      <c r="A225" s="27">
        <v>287971</v>
      </c>
      <c r="B225" s="27">
        <v>283</v>
      </c>
      <c r="C225" s="80" t="s">
        <v>573</v>
      </c>
      <c r="D225" s="256">
        <v>415.86799999999999</v>
      </c>
      <c r="E225" s="292" t="s">
        <v>8</v>
      </c>
      <c r="F225" s="258" t="s">
        <v>9</v>
      </c>
      <c r="G225" s="330">
        <v>-3232475</v>
      </c>
      <c r="H225" s="283">
        <f t="shared" si="182"/>
        <v>-3232475</v>
      </c>
      <c r="I225" s="28">
        <f t="shared" si="181"/>
        <v>-3232475</v>
      </c>
      <c r="J225" s="214">
        <v>0</v>
      </c>
      <c r="K225" s="214">
        <f t="shared" ref="K225:K228" si="183">SUM(I225:J225)</f>
        <v>-3232475</v>
      </c>
      <c r="L225" s="258" t="s">
        <v>14</v>
      </c>
      <c r="M225" s="254">
        <f>SUMIF('Allocation Factors'!$B$3:$B$88,'Accumulated Deferred Income Tax'!L225,'Allocation Factors'!$P$3:$P$88)</f>
        <v>0</v>
      </c>
      <c r="N225" s="255">
        <f t="shared" ref="N225:N236" si="184">ROUND(I225*M225,0)</f>
        <v>0</v>
      </c>
      <c r="O225" s="255">
        <f t="shared" si="171"/>
        <v>0</v>
      </c>
      <c r="P225" s="28">
        <f t="shared" si="170"/>
        <v>0</v>
      </c>
    </row>
    <row r="226" spans="1:16" s="188" customFormat="1">
      <c r="A226" s="27">
        <v>287975</v>
      </c>
      <c r="B226" s="27">
        <v>283</v>
      </c>
      <c r="C226" s="80" t="s">
        <v>598</v>
      </c>
      <c r="D226" s="256">
        <v>415.65499999999997</v>
      </c>
      <c r="E226" s="292" t="s">
        <v>8</v>
      </c>
      <c r="F226" s="258" t="s">
        <v>9</v>
      </c>
      <c r="G226" s="330">
        <v>-882142</v>
      </c>
      <c r="H226" s="283">
        <f t="shared" si="182"/>
        <v>-882142</v>
      </c>
      <c r="I226" s="28">
        <f t="shared" si="181"/>
        <v>-882142</v>
      </c>
      <c r="J226" s="214">
        <v>0</v>
      </c>
      <c r="K226" s="214">
        <f t="shared" si="183"/>
        <v>-882142</v>
      </c>
      <c r="L226" s="258" t="s">
        <v>14</v>
      </c>
      <c r="M226" s="254">
        <f>SUMIF('Allocation Factors'!$B$3:$B$88,'Accumulated Deferred Income Tax'!L226,'Allocation Factors'!$P$3:$P$88)</f>
        <v>0</v>
      </c>
      <c r="N226" s="255">
        <f t="shared" si="184"/>
        <v>0</v>
      </c>
      <c r="O226" s="255">
        <f t="shared" si="171"/>
        <v>0</v>
      </c>
      <c r="P226" s="28">
        <f t="shared" si="170"/>
        <v>0</v>
      </c>
    </row>
    <row r="227" spans="1:16" s="188" customFormat="1">
      <c r="A227" s="27">
        <v>287977</v>
      </c>
      <c r="B227" s="27">
        <v>283</v>
      </c>
      <c r="C227" s="80" t="s">
        <v>591</v>
      </c>
      <c r="D227" s="256">
        <v>415.88499999999999</v>
      </c>
      <c r="E227" s="292" t="s">
        <v>8</v>
      </c>
      <c r="F227" s="258" t="s">
        <v>9</v>
      </c>
      <c r="G227" s="330">
        <v>-94264</v>
      </c>
      <c r="H227" s="283">
        <f t="shared" si="182"/>
        <v>-94264</v>
      </c>
      <c r="I227" s="28">
        <f t="shared" si="181"/>
        <v>-94264</v>
      </c>
      <c r="J227" s="214">
        <v>0</v>
      </c>
      <c r="K227" s="214">
        <f t="shared" si="183"/>
        <v>-94264</v>
      </c>
      <c r="L227" s="258" t="s">
        <v>14</v>
      </c>
      <c r="M227" s="254">
        <f>SUMIF('Allocation Factors'!$B$3:$B$88,'Accumulated Deferred Income Tax'!L227,'Allocation Factors'!$P$3:$P$88)</f>
        <v>0</v>
      </c>
      <c r="N227" s="255">
        <f t="shared" si="184"/>
        <v>0</v>
      </c>
      <c r="O227" s="255">
        <f t="shared" ref="O227:O237" si="185">ROUND(J227*M227,0)</f>
        <v>0</v>
      </c>
      <c r="P227" s="28">
        <f t="shared" ref="P227:P237" si="186">SUM(N227:O227)</f>
        <v>0</v>
      </c>
    </row>
    <row r="228" spans="1:16" s="188" customFormat="1">
      <c r="A228" s="27">
        <v>287978</v>
      </c>
      <c r="B228" s="27">
        <v>283</v>
      </c>
      <c r="C228" s="80" t="s">
        <v>593</v>
      </c>
      <c r="D228" s="256">
        <v>415.90600000000001</v>
      </c>
      <c r="E228" s="292" t="s">
        <v>8</v>
      </c>
      <c r="F228" s="258" t="s">
        <v>9</v>
      </c>
      <c r="G228" s="330">
        <v>4666</v>
      </c>
      <c r="H228" s="283">
        <f t="shared" si="182"/>
        <v>4666</v>
      </c>
      <c r="I228" s="28">
        <f t="shared" si="181"/>
        <v>4666</v>
      </c>
      <c r="J228" s="214">
        <v>0</v>
      </c>
      <c r="K228" s="214">
        <f t="shared" si="183"/>
        <v>4666</v>
      </c>
      <c r="L228" s="258" t="s">
        <v>14</v>
      </c>
      <c r="M228" s="254">
        <f>SUMIF('Allocation Factors'!$B$3:$B$88,'Accumulated Deferred Income Tax'!L228,'Allocation Factors'!$P$3:$P$88)</f>
        <v>0</v>
      </c>
      <c r="N228" s="255">
        <f t="shared" si="184"/>
        <v>0</v>
      </c>
      <c r="O228" s="255">
        <f t="shared" si="185"/>
        <v>0</v>
      </c>
      <c r="P228" s="28">
        <f t="shared" si="186"/>
        <v>0</v>
      </c>
    </row>
    <row r="229" spans="1:16" s="188" customFormat="1">
      <c r="A229" s="27">
        <v>287981</v>
      </c>
      <c r="B229" s="27">
        <v>283</v>
      </c>
      <c r="C229" s="80" t="s">
        <v>286</v>
      </c>
      <c r="D229" s="256">
        <v>415.92</v>
      </c>
      <c r="E229" s="292" t="s">
        <v>8</v>
      </c>
      <c r="F229" s="258" t="s">
        <v>9</v>
      </c>
      <c r="G229" s="330">
        <v>-2797520</v>
      </c>
      <c r="H229" s="283">
        <f t="shared" si="182"/>
        <v>-2797520</v>
      </c>
      <c r="I229" s="28">
        <f t="shared" si="181"/>
        <v>-2797520</v>
      </c>
      <c r="J229" s="214">
        <v>0</v>
      </c>
      <c r="K229" s="214">
        <f t="shared" ref="K229:K233" si="187">SUM(I229:J229)</f>
        <v>-2797520</v>
      </c>
      <c r="L229" s="258" t="s">
        <v>23</v>
      </c>
      <c r="M229" s="254">
        <f>SUMIF('Allocation Factors'!$B$3:$B$88,'Accumulated Deferred Income Tax'!L229,'Allocation Factors'!$P$3:$P$88)</f>
        <v>0</v>
      </c>
      <c r="N229" s="255">
        <f t="shared" si="184"/>
        <v>0</v>
      </c>
      <c r="O229" s="255">
        <f t="shared" si="185"/>
        <v>0</v>
      </c>
      <c r="P229" s="28">
        <f t="shared" si="186"/>
        <v>0</v>
      </c>
    </row>
    <row r="230" spans="1:16" s="188" customFormat="1">
      <c r="A230" s="27">
        <v>287982</v>
      </c>
      <c r="B230" s="27">
        <v>283</v>
      </c>
      <c r="C230" s="80" t="s">
        <v>287</v>
      </c>
      <c r="D230" s="256">
        <v>415.92099999999999</v>
      </c>
      <c r="E230" s="292" t="s">
        <v>8</v>
      </c>
      <c r="F230" s="258" t="s">
        <v>9</v>
      </c>
      <c r="G230" s="330">
        <v>-299072</v>
      </c>
      <c r="H230" s="283">
        <f t="shared" si="182"/>
        <v>-299072</v>
      </c>
      <c r="I230" s="28">
        <f t="shared" si="181"/>
        <v>-299072</v>
      </c>
      <c r="J230" s="214">
        <v>0</v>
      </c>
      <c r="K230" s="214">
        <f t="shared" si="187"/>
        <v>-299072</v>
      </c>
      <c r="L230" s="258" t="s">
        <v>22</v>
      </c>
      <c r="M230" s="254">
        <f>SUMIF('Allocation Factors'!$B$3:$B$88,'Accumulated Deferred Income Tax'!L230,'Allocation Factors'!$P$3:$P$88)</f>
        <v>0</v>
      </c>
      <c r="N230" s="255">
        <f t="shared" si="184"/>
        <v>0</v>
      </c>
      <c r="O230" s="255">
        <f t="shared" si="185"/>
        <v>0</v>
      </c>
      <c r="P230" s="28">
        <f t="shared" si="186"/>
        <v>0</v>
      </c>
    </row>
    <row r="231" spans="1:16" s="188" customFormat="1">
      <c r="A231" s="27">
        <v>287983</v>
      </c>
      <c r="B231" s="27">
        <v>283</v>
      </c>
      <c r="C231" s="80" t="s">
        <v>288</v>
      </c>
      <c r="D231" s="256">
        <v>415.92200000000003</v>
      </c>
      <c r="E231" s="292" t="s">
        <v>8</v>
      </c>
      <c r="F231" s="258" t="s">
        <v>9</v>
      </c>
      <c r="G231" s="330">
        <v>-1032829</v>
      </c>
      <c r="H231" s="283">
        <f t="shared" si="182"/>
        <v>-1032829</v>
      </c>
      <c r="I231" s="28">
        <f t="shared" si="181"/>
        <v>-1032829</v>
      </c>
      <c r="J231" s="214">
        <v>0</v>
      </c>
      <c r="K231" s="214">
        <f t="shared" si="187"/>
        <v>-1032829</v>
      </c>
      <c r="L231" s="258" t="s">
        <v>26</v>
      </c>
      <c r="M231" s="254">
        <f>SUMIF('Allocation Factors'!$B$3:$B$88,'Accumulated Deferred Income Tax'!L231,'Allocation Factors'!$P$3:$P$88)</f>
        <v>0</v>
      </c>
      <c r="N231" s="255">
        <f t="shared" si="184"/>
        <v>0</v>
      </c>
      <c r="O231" s="255">
        <f t="shared" si="185"/>
        <v>0</v>
      </c>
      <c r="P231" s="28">
        <f t="shared" si="186"/>
        <v>0</v>
      </c>
    </row>
    <row r="232" spans="1:16" s="188" customFormat="1">
      <c r="A232" s="27">
        <v>287985</v>
      </c>
      <c r="B232" s="27">
        <v>283</v>
      </c>
      <c r="C232" s="80" t="s">
        <v>289</v>
      </c>
      <c r="D232" s="256">
        <v>415.92399999999998</v>
      </c>
      <c r="E232" s="292" t="s">
        <v>8</v>
      </c>
      <c r="F232" s="258" t="s">
        <v>9</v>
      </c>
      <c r="G232" s="330">
        <v>-1196718</v>
      </c>
      <c r="H232" s="283">
        <f t="shared" si="182"/>
        <v>-1196718</v>
      </c>
      <c r="I232" s="28">
        <f t="shared" si="181"/>
        <v>-1196718</v>
      </c>
      <c r="J232" s="214">
        <v>0</v>
      </c>
      <c r="K232" s="214">
        <f t="shared" si="187"/>
        <v>-1196718</v>
      </c>
      <c r="L232" s="258" t="s">
        <v>22</v>
      </c>
      <c r="M232" s="254">
        <f>SUMIF('Allocation Factors'!$B$3:$B$88,'Accumulated Deferred Income Tax'!L232,'Allocation Factors'!$P$3:$P$88)</f>
        <v>0</v>
      </c>
      <c r="N232" s="255">
        <f t="shared" si="184"/>
        <v>0</v>
      </c>
      <c r="O232" s="255">
        <f t="shared" si="185"/>
        <v>0</v>
      </c>
      <c r="P232" s="28">
        <f t="shared" si="186"/>
        <v>0</v>
      </c>
    </row>
    <row r="233" spans="1:16">
      <c r="A233" s="27">
        <v>287994</v>
      </c>
      <c r="B233" s="27">
        <v>283</v>
      </c>
      <c r="C233" s="80" t="s">
        <v>409</v>
      </c>
      <c r="D233" s="256">
        <v>415.92899999999997</v>
      </c>
      <c r="E233" s="292" t="s">
        <v>8</v>
      </c>
      <c r="F233" s="258" t="s">
        <v>9</v>
      </c>
      <c r="G233" s="330">
        <v>-92130</v>
      </c>
      <c r="H233" s="283">
        <f t="shared" si="182"/>
        <v>-92130</v>
      </c>
      <c r="I233" s="28">
        <f t="shared" si="181"/>
        <v>-92130</v>
      </c>
      <c r="J233" s="214">
        <v>0</v>
      </c>
      <c r="K233" s="214">
        <f t="shared" si="187"/>
        <v>-92130</v>
      </c>
      <c r="L233" s="258" t="s">
        <v>16</v>
      </c>
      <c r="M233" s="254">
        <f>SUMIF('Allocation Factors'!$B$3:$B$88,'Accumulated Deferred Income Tax'!L233,'Allocation Factors'!$P$3:$P$88)</f>
        <v>0</v>
      </c>
      <c r="N233" s="255">
        <f t="shared" ref="N233" si="188">ROUND(I233*M233,0)</f>
        <v>0</v>
      </c>
      <c r="O233" s="255">
        <f t="shared" si="185"/>
        <v>0</v>
      </c>
      <c r="P233" s="28">
        <f t="shared" si="186"/>
        <v>0</v>
      </c>
    </row>
    <row r="234" spans="1:16">
      <c r="A234" s="27">
        <v>287996</v>
      </c>
      <c r="B234" s="27">
        <v>283</v>
      </c>
      <c r="C234" s="80" t="s">
        <v>368</v>
      </c>
      <c r="D234" s="256">
        <v>415.67500000000001</v>
      </c>
      <c r="E234" s="27" t="s">
        <v>8</v>
      </c>
      <c r="F234" s="258" t="s">
        <v>9</v>
      </c>
      <c r="G234" s="330">
        <v>-44808</v>
      </c>
      <c r="H234" s="283">
        <f t="shared" si="182"/>
        <v>-44808</v>
      </c>
      <c r="I234" s="28">
        <f t="shared" si="181"/>
        <v>-44808</v>
      </c>
      <c r="J234" s="214">
        <v>0</v>
      </c>
      <c r="K234" s="214">
        <f t="shared" ref="K234:K235" si="189">SUM(I234:J234)</f>
        <v>-44808</v>
      </c>
      <c r="L234" s="258" t="s">
        <v>14</v>
      </c>
      <c r="M234" s="254">
        <f>SUMIF('Allocation Factors'!$B$3:$B$88,'Accumulated Deferred Income Tax'!L234,'Allocation Factors'!$P$3:$P$88)</f>
        <v>0</v>
      </c>
      <c r="N234" s="255">
        <f t="shared" si="184"/>
        <v>0</v>
      </c>
      <c r="O234" s="255">
        <f t="shared" si="185"/>
        <v>0</v>
      </c>
      <c r="P234" s="28">
        <f t="shared" si="186"/>
        <v>0</v>
      </c>
    </row>
    <row r="235" spans="1:16">
      <c r="A235" s="27">
        <v>287997</v>
      </c>
      <c r="B235" s="27">
        <v>283</v>
      </c>
      <c r="C235" s="80" t="s">
        <v>298</v>
      </c>
      <c r="D235" s="256">
        <v>415.86200000000002</v>
      </c>
      <c r="E235" s="27" t="s">
        <v>8</v>
      </c>
      <c r="F235" s="258" t="s">
        <v>9</v>
      </c>
      <c r="G235" s="330">
        <v>-53115</v>
      </c>
      <c r="H235" s="283">
        <f t="shared" si="182"/>
        <v>-53115</v>
      </c>
      <c r="I235" s="28">
        <f t="shared" si="181"/>
        <v>-53115</v>
      </c>
      <c r="J235" s="214">
        <v>0</v>
      </c>
      <c r="K235" s="214">
        <f t="shared" si="189"/>
        <v>-53115</v>
      </c>
      <c r="L235" s="258" t="s">
        <v>14</v>
      </c>
      <c r="M235" s="254">
        <f>SUMIF('Allocation Factors'!$B$3:$B$88,'Accumulated Deferred Income Tax'!L235,'Allocation Factors'!$P$3:$P$88)</f>
        <v>0</v>
      </c>
      <c r="N235" s="255">
        <f t="shared" si="184"/>
        <v>0</v>
      </c>
      <c r="O235" s="255">
        <f t="shared" si="185"/>
        <v>0</v>
      </c>
      <c r="P235" s="28">
        <f t="shared" si="186"/>
        <v>0</v>
      </c>
    </row>
    <row r="236" spans="1:16">
      <c r="A236" s="27" t="s">
        <v>8</v>
      </c>
      <c r="B236" s="27">
        <v>283</v>
      </c>
      <c r="C236" s="286" t="s">
        <v>611</v>
      </c>
      <c r="D236" s="256" t="s">
        <v>8</v>
      </c>
      <c r="E236" s="27">
        <v>16.2</v>
      </c>
      <c r="F236" s="258" t="s">
        <v>9</v>
      </c>
      <c r="G236" s="330">
        <v>-1056601</v>
      </c>
      <c r="H236" s="283">
        <f t="shared" si="182"/>
        <v>-1056601</v>
      </c>
      <c r="I236" s="28">
        <f t="shared" si="181"/>
        <v>-1056601</v>
      </c>
      <c r="J236" s="214">
        <v>234800</v>
      </c>
      <c r="K236" s="214">
        <f t="shared" ref="K236:K237" si="190">SUM(I236:J236)</f>
        <v>-821801</v>
      </c>
      <c r="L236" s="258" t="s">
        <v>18</v>
      </c>
      <c r="M236" s="254">
        <f>SUMIF('Allocation Factors'!$B$3:$B$88,'Accumulated Deferred Income Tax'!L236,'Allocation Factors'!$P$3:$P$88)</f>
        <v>7.9787774498314715E-2</v>
      </c>
      <c r="N236" s="255">
        <f t="shared" si="184"/>
        <v>-84304</v>
      </c>
      <c r="O236" s="255">
        <f t="shared" si="185"/>
        <v>18734</v>
      </c>
      <c r="P236" s="28">
        <f t="shared" si="186"/>
        <v>-65570</v>
      </c>
    </row>
    <row r="237" spans="1:16">
      <c r="A237" s="27" t="s">
        <v>8</v>
      </c>
      <c r="B237" s="27">
        <v>283</v>
      </c>
      <c r="C237" s="80" t="s">
        <v>614</v>
      </c>
      <c r="D237" s="256" t="s">
        <v>8</v>
      </c>
      <c r="E237" s="27">
        <v>15.6</v>
      </c>
      <c r="F237" s="258" t="s">
        <v>9</v>
      </c>
      <c r="G237" s="330">
        <v>132123</v>
      </c>
      <c r="H237" s="283">
        <f t="shared" si="182"/>
        <v>132123</v>
      </c>
      <c r="I237" s="28">
        <f t="shared" si="181"/>
        <v>132123</v>
      </c>
      <c r="J237" s="214">
        <v>-17547</v>
      </c>
      <c r="K237" s="214">
        <f t="shared" si="190"/>
        <v>114576</v>
      </c>
      <c r="L237" s="258" t="s">
        <v>21</v>
      </c>
      <c r="M237" s="254">
        <f>SUMIF('Allocation Factors'!$B$3:$B$88,'Accumulated Deferred Income Tax'!L237,'Allocation Factors'!$P$3:$P$88)</f>
        <v>1</v>
      </c>
      <c r="N237" s="255">
        <f t="shared" ref="N237" si="191">ROUND(I237*M237,0)</f>
        <v>132123</v>
      </c>
      <c r="O237" s="255">
        <f t="shared" si="185"/>
        <v>-17547</v>
      </c>
      <c r="P237" s="28">
        <f t="shared" si="186"/>
        <v>114576</v>
      </c>
    </row>
    <row r="238" spans="1:16">
      <c r="A238" s="171"/>
      <c r="B238" s="200"/>
      <c r="C238" s="201"/>
      <c r="D238" s="202"/>
      <c r="E238" s="202"/>
      <c r="F238" s="150"/>
      <c r="G238" s="199">
        <f>SUBTOTAL(9,G136:G237)</f>
        <v>-181353581</v>
      </c>
      <c r="H238" s="199">
        <f>SUBTOTAL(9,H136:H237)</f>
        <v>-181353581</v>
      </c>
      <c r="I238" s="199">
        <f>SUBTOTAL(9,I136:I237)</f>
        <v>-181353581</v>
      </c>
      <c r="J238" s="199">
        <f>SUBTOTAL(9,J136:J237)</f>
        <v>318807</v>
      </c>
      <c r="K238" s="199">
        <f>SUBTOTAL(9,K136:K237)</f>
        <v>-181034774</v>
      </c>
      <c r="L238" s="171"/>
      <c r="M238" s="151"/>
      <c r="N238" s="199">
        <f>SUBTOTAL(9,N136:N237)</f>
        <v>-773601</v>
      </c>
      <c r="O238" s="199">
        <f>SUBTOTAL(9,O136:O237)</f>
        <v>102741</v>
      </c>
      <c r="P238" s="199">
        <f>SUBTOTAL(9,P136:P237)</f>
        <v>-670860</v>
      </c>
    </row>
    <row r="239" spans="1:16">
      <c r="A239" s="171"/>
      <c r="B239" s="200"/>
      <c r="C239" s="201"/>
      <c r="D239" s="202"/>
      <c r="E239" s="202"/>
      <c r="F239" s="150"/>
      <c r="G239" s="199">
        <f>SUBTOTAL(9,G3:G238)</f>
        <v>-2779261763.0957389</v>
      </c>
      <c r="H239" s="199">
        <f>SUBTOTAL(9,H3:H238)</f>
        <v>-2779261763.0957389</v>
      </c>
      <c r="I239" s="199">
        <f>SUBTOTAL(9,I3:I238)</f>
        <v>-2779261763.0957389</v>
      </c>
      <c r="J239" s="199">
        <f>SUBTOTAL(9,J3:J238)</f>
        <v>-136035752.55133063</v>
      </c>
      <c r="K239" s="199">
        <f>SUBTOTAL(9,K3:K238)</f>
        <v>-2915297515.6470699</v>
      </c>
      <c r="L239" s="171"/>
      <c r="M239" s="151"/>
      <c r="N239" s="199">
        <f>SUBTOTAL(9,N3:N238)</f>
        <v>-164955903</v>
      </c>
      <c r="O239" s="199">
        <f>SUBTOTAL(9,O3:O238)</f>
        <v>-19119361</v>
      </c>
      <c r="P239" s="199">
        <f>SUBTOTAL(9,P3:P238)</f>
        <v>-184075264</v>
      </c>
    </row>
    <row r="240" spans="1:16">
      <c r="A240" s="66"/>
      <c r="B240" s="66"/>
      <c r="G240" s="66"/>
      <c r="H240" s="66"/>
      <c r="N240" s="194"/>
      <c r="O240" s="194"/>
    </row>
    <row r="241" spans="1:16">
      <c r="A241" s="66"/>
      <c r="B241" s="66"/>
      <c r="G241" s="66"/>
      <c r="H241" s="66"/>
      <c r="N241" s="194"/>
      <c r="O241" s="194"/>
    </row>
    <row r="242" spans="1:16">
      <c r="A242" s="220"/>
      <c r="B242" s="216">
        <v>190</v>
      </c>
      <c r="C242" s="223"/>
      <c r="D242" s="224"/>
      <c r="E242" s="225"/>
      <c r="F242" s="226"/>
      <c r="G242" s="213">
        <f t="shared" ref="G242:K245" si="192">SUMIF($B$3:$B$238,$B242,G$3:G$238)</f>
        <v>466181864.45426118</v>
      </c>
      <c r="H242" s="213">
        <f t="shared" si="192"/>
        <v>466181864.45426118</v>
      </c>
      <c r="I242" s="213">
        <f t="shared" si="192"/>
        <v>466181864.45426118</v>
      </c>
      <c r="J242" s="213">
        <f t="shared" si="192"/>
        <v>700410.44866938377</v>
      </c>
      <c r="K242" s="213">
        <f t="shared" si="192"/>
        <v>466882274.90293056</v>
      </c>
      <c r="L242" s="261"/>
      <c r="M242" s="262"/>
      <c r="N242" s="213">
        <f t="shared" ref="N242:P245" si="193">SUMIF($B$3:$B$238,$B242,N$3:N$238)</f>
        <v>20444336</v>
      </c>
      <c r="O242" s="213">
        <f t="shared" si="193"/>
        <v>700410</v>
      </c>
      <c r="P242" s="213">
        <f t="shared" si="193"/>
        <v>21144746</v>
      </c>
    </row>
    <row r="243" spans="1:16">
      <c r="A243" s="221"/>
      <c r="B243" s="217">
        <v>281</v>
      </c>
      <c r="C243" s="227"/>
      <c r="D243" s="228"/>
      <c r="E243" s="229"/>
      <c r="F243" s="230"/>
      <c r="G243" s="214">
        <f t="shared" si="192"/>
        <v>0</v>
      </c>
      <c r="H243" s="214">
        <f t="shared" si="192"/>
        <v>0</v>
      </c>
      <c r="I243" s="214">
        <f t="shared" si="192"/>
        <v>0</v>
      </c>
      <c r="J243" s="214">
        <f t="shared" si="192"/>
        <v>0</v>
      </c>
      <c r="K243" s="214">
        <f t="shared" si="192"/>
        <v>0</v>
      </c>
      <c r="L243" s="263"/>
      <c r="M243" s="264"/>
      <c r="N243" s="214">
        <f t="shared" si="193"/>
        <v>0</v>
      </c>
      <c r="O243" s="214">
        <f t="shared" si="193"/>
        <v>0</v>
      </c>
      <c r="P243" s="214">
        <f t="shared" si="193"/>
        <v>0</v>
      </c>
    </row>
    <row r="244" spans="1:16">
      <c r="A244" s="221"/>
      <c r="B244" s="217">
        <v>282</v>
      </c>
      <c r="C244" s="227"/>
      <c r="D244" s="228"/>
      <c r="E244" s="229"/>
      <c r="F244" s="230"/>
      <c r="G244" s="214">
        <f t="shared" si="192"/>
        <v>-3064090046.5500002</v>
      </c>
      <c r="H244" s="214">
        <f t="shared" si="192"/>
        <v>-3064090046.5500002</v>
      </c>
      <c r="I244" s="214">
        <f t="shared" si="192"/>
        <v>-3064090046.5500002</v>
      </c>
      <c r="J244" s="214">
        <f t="shared" si="192"/>
        <v>-137054970</v>
      </c>
      <c r="K244" s="214">
        <f t="shared" si="192"/>
        <v>-3201145016.5500002</v>
      </c>
      <c r="L244" s="263"/>
      <c r="M244" s="264"/>
      <c r="N244" s="214">
        <f t="shared" si="193"/>
        <v>-184626638</v>
      </c>
      <c r="O244" s="214">
        <f t="shared" si="193"/>
        <v>-19922512</v>
      </c>
      <c r="P244" s="214">
        <f t="shared" si="193"/>
        <v>-204549150</v>
      </c>
    </row>
    <row r="245" spans="1:16">
      <c r="A245" s="222"/>
      <c r="B245" s="218">
        <v>283</v>
      </c>
      <c r="C245" s="231"/>
      <c r="D245" s="232"/>
      <c r="E245" s="233"/>
      <c r="F245" s="234"/>
      <c r="G245" s="215">
        <f t="shared" si="192"/>
        <v>-181353581</v>
      </c>
      <c r="H245" s="215">
        <f t="shared" si="192"/>
        <v>-181353581</v>
      </c>
      <c r="I245" s="215">
        <f t="shared" si="192"/>
        <v>-181353581</v>
      </c>
      <c r="J245" s="215">
        <f t="shared" si="192"/>
        <v>318807</v>
      </c>
      <c r="K245" s="215">
        <f t="shared" si="192"/>
        <v>-181034774</v>
      </c>
      <c r="L245" s="265"/>
      <c r="M245" s="266"/>
      <c r="N245" s="215">
        <f t="shared" si="193"/>
        <v>-773601</v>
      </c>
      <c r="O245" s="215">
        <f t="shared" si="193"/>
        <v>102741</v>
      </c>
      <c r="P245" s="215">
        <f t="shared" si="193"/>
        <v>-670860</v>
      </c>
    </row>
    <row r="246" spans="1:16">
      <c r="A246" s="235"/>
      <c r="B246" s="219" t="s">
        <v>228</v>
      </c>
      <c r="C246" s="236"/>
      <c r="D246" s="202"/>
      <c r="E246" s="200"/>
      <c r="F246" s="150"/>
      <c r="G246" s="174">
        <f t="shared" ref="G246:K246" si="194">SUBTOTAL(9,G242:G245)</f>
        <v>-2779261763.0957389</v>
      </c>
      <c r="H246" s="174">
        <f t="shared" si="194"/>
        <v>-2779261763.0957389</v>
      </c>
      <c r="I246" s="174">
        <f t="shared" si="194"/>
        <v>-2779261763.0957389</v>
      </c>
      <c r="J246" s="174">
        <f t="shared" si="194"/>
        <v>-136035752.55133063</v>
      </c>
      <c r="K246" s="174">
        <f t="shared" si="194"/>
        <v>-2915297515.6470695</v>
      </c>
      <c r="L246" s="208"/>
      <c r="M246" s="209"/>
      <c r="N246" s="203">
        <f>SUBTOTAL(9,N242:N245)</f>
        <v>-164955903</v>
      </c>
      <c r="O246" s="203">
        <f>SUBTOTAL(9,O242:O245)</f>
        <v>-19119361</v>
      </c>
      <c r="P246" s="174">
        <f>SUBTOTAL(9,P242:P245)</f>
        <v>-184075264</v>
      </c>
    </row>
    <row r="247" spans="1:16">
      <c r="A247" s="66"/>
      <c r="B247" s="66"/>
      <c r="N247" s="66"/>
      <c r="O247" s="66"/>
    </row>
    <row r="248" spans="1:16">
      <c r="A248" s="66"/>
      <c r="B248" s="66"/>
      <c r="G248" s="193"/>
      <c r="I248" s="195"/>
      <c r="K248" s="193"/>
      <c r="L248" s="187"/>
      <c r="N248" s="66"/>
      <c r="O248" s="66"/>
    </row>
    <row r="249" spans="1:16">
      <c r="A249" s="66"/>
      <c r="B249" s="66"/>
      <c r="I249" s="195"/>
      <c r="K249" s="193"/>
      <c r="L249" s="187"/>
      <c r="N249" s="66"/>
      <c r="O249" s="66"/>
    </row>
    <row r="250" spans="1:16">
      <c r="A250" s="415">
        <v>288931</v>
      </c>
      <c r="B250" s="416">
        <v>254</v>
      </c>
      <c r="C250" s="417" t="s">
        <v>521</v>
      </c>
      <c r="D250" s="418" t="s">
        <v>8</v>
      </c>
      <c r="E250" s="418" t="s">
        <v>8</v>
      </c>
      <c r="F250" s="419" t="s">
        <v>9</v>
      </c>
      <c r="G250" s="450">
        <v>-32608343</v>
      </c>
      <c r="H250" s="427">
        <f t="shared" ref="H250:H268" si="195">+G250</f>
        <v>-32608343</v>
      </c>
      <c r="I250" s="420">
        <f t="shared" ref="I250:I268" si="196">IF(F250="U",H250,0)</f>
        <v>-32608343</v>
      </c>
      <c r="J250" s="421">
        <v>0</v>
      </c>
      <c r="K250" s="422">
        <f>SUM(I250:J250)</f>
        <v>-32608343</v>
      </c>
      <c r="L250" s="423" t="s">
        <v>16</v>
      </c>
      <c r="M250" s="424">
        <f>SUMIF('Allocation Factors'!$B$3:$B$88,'Accumulated Deferred Income Tax'!L250,'Allocation Factors'!$P$3:$P$88)</f>
        <v>0</v>
      </c>
      <c r="N250" s="425">
        <f>ROUND(I250*M250,0)</f>
        <v>0</v>
      </c>
      <c r="O250" s="471">
        <f t="shared" ref="O250:O252" si="197">ROUND(J250*M250,0)</f>
        <v>0</v>
      </c>
      <c r="P250" s="426">
        <f t="shared" ref="P250:P268" si="198">SUM(N250:O250)</f>
        <v>0</v>
      </c>
    </row>
    <row r="251" spans="1:16">
      <c r="A251" s="267">
        <v>288932</v>
      </c>
      <c r="B251" s="267">
        <v>254</v>
      </c>
      <c r="C251" s="286" t="s">
        <v>522</v>
      </c>
      <c r="D251" s="268" t="s">
        <v>8</v>
      </c>
      <c r="E251" s="268" t="s">
        <v>8</v>
      </c>
      <c r="F251" s="285" t="s">
        <v>9</v>
      </c>
      <c r="G251" s="330">
        <v>-83560460</v>
      </c>
      <c r="H251" s="283">
        <f t="shared" si="195"/>
        <v>-83560460</v>
      </c>
      <c r="I251" s="257">
        <f t="shared" si="196"/>
        <v>-83560460</v>
      </c>
      <c r="J251" s="214">
        <v>0</v>
      </c>
      <c r="K251" s="23">
        <f t="shared" ref="K251:K268" si="199">SUM(I251:J251)</f>
        <v>-83560460</v>
      </c>
      <c r="L251" s="285" t="s">
        <v>23</v>
      </c>
      <c r="M251" s="254">
        <f>SUMIF('Allocation Factors'!$B$3:$B$88,'Accumulated Deferred Income Tax'!L251,'Allocation Factors'!$P$3:$P$88)</f>
        <v>0</v>
      </c>
      <c r="N251" s="255">
        <f>ROUND(I251*M251,0)</f>
        <v>0</v>
      </c>
      <c r="O251" s="342">
        <f t="shared" si="197"/>
        <v>0</v>
      </c>
      <c r="P251" s="28">
        <f t="shared" si="198"/>
        <v>0</v>
      </c>
    </row>
    <row r="252" spans="1:16">
      <c r="A252" s="333">
        <v>288933</v>
      </c>
      <c r="B252" s="267">
        <v>254</v>
      </c>
      <c r="C252" s="334" t="s">
        <v>523</v>
      </c>
      <c r="D252" s="268" t="s">
        <v>8</v>
      </c>
      <c r="E252" s="268" t="s">
        <v>8</v>
      </c>
      <c r="F252" s="332" t="s">
        <v>9</v>
      </c>
      <c r="G252" s="330">
        <v>-365841025</v>
      </c>
      <c r="H252" s="283">
        <f t="shared" si="195"/>
        <v>-365841025</v>
      </c>
      <c r="I252" s="257">
        <f t="shared" si="196"/>
        <v>-365841025</v>
      </c>
      <c r="J252" s="214">
        <v>0</v>
      </c>
      <c r="K252" s="23">
        <f t="shared" si="199"/>
        <v>-365841025</v>
      </c>
      <c r="L252" s="285" t="s">
        <v>24</v>
      </c>
      <c r="M252" s="254">
        <f>SUMIF('Allocation Factors'!$B$3:$B$88,'Accumulated Deferred Income Tax'!L252,'Allocation Factors'!$P$3:$P$88)</f>
        <v>0</v>
      </c>
      <c r="N252" s="255">
        <f t="shared" ref="N252:N255" si="200">ROUND(I252*M252,0)</f>
        <v>0</v>
      </c>
      <c r="O252" s="342">
        <f t="shared" si="197"/>
        <v>0</v>
      </c>
      <c r="P252" s="28">
        <f t="shared" si="198"/>
        <v>0</v>
      </c>
    </row>
    <row r="253" spans="1:16">
      <c r="A253" s="333">
        <v>288934</v>
      </c>
      <c r="B253" s="267">
        <v>254</v>
      </c>
      <c r="C253" s="334" t="s">
        <v>524</v>
      </c>
      <c r="D253" s="268" t="s">
        <v>8</v>
      </c>
      <c r="E253" s="477">
        <v>15.3</v>
      </c>
      <c r="F253" s="332" t="s">
        <v>9</v>
      </c>
      <c r="G253" s="330">
        <v>-67621566</v>
      </c>
      <c r="H253" s="283">
        <f t="shared" si="195"/>
        <v>-67621566</v>
      </c>
      <c r="I253" s="257">
        <f t="shared" si="196"/>
        <v>-67621566</v>
      </c>
      <c r="J253" s="214">
        <v>2598391</v>
      </c>
      <c r="K253" s="23">
        <f t="shared" si="199"/>
        <v>-65023175</v>
      </c>
      <c r="L253" s="285" t="s">
        <v>21</v>
      </c>
      <c r="M253" s="254">
        <f>SUMIF('Allocation Factors'!$B$3:$B$88,'Accumulated Deferred Income Tax'!L253,'Allocation Factors'!$P$3:$P$88)</f>
        <v>1</v>
      </c>
      <c r="N253" s="255">
        <f t="shared" si="200"/>
        <v>-67621566</v>
      </c>
      <c r="O253" s="255">
        <f t="shared" ref="O253:O255" si="201">ROUND(J253*M253,0)</f>
        <v>2598391</v>
      </c>
      <c r="P253" s="28">
        <f t="shared" si="198"/>
        <v>-65023175</v>
      </c>
    </row>
    <row r="254" spans="1:16">
      <c r="A254" s="333">
        <v>288935</v>
      </c>
      <c r="B254" s="267">
        <v>254</v>
      </c>
      <c r="C254" s="334" t="s">
        <v>525</v>
      </c>
      <c r="D254" s="268" t="s">
        <v>8</v>
      </c>
      <c r="E254" s="268" t="s">
        <v>8</v>
      </c>
      <c r="F254" s="332" t="s">
        <v>9</v>
      </c>
      <c r="G254" s="330">
        <v>-207575782</v>
      </c>
      <c r="H254" s="283">
        <f t="shared" si="195"/>
        <v>-207575782</v>
      </c>
      <c r="I254" s="28">
        <f t="shared" si="196"/>
        <v>-207575782</v>
      </c>
      <c r="J254" s="214">
        <v>0</v>
      </c>
      <c r="K254" s="214">
        <f t="shared" si="199"/>
        <v>-207575782</v>
      </c>
      <c r="L254" s="285" t="s">
        <v>26</v>
      </c>
      <c r="M254" s="254">
        <f>SUMIF('Allocation Factors'!$B$3:$B$88,'Accumulated Deferred Income Tax'!L254,'Allocation Factors'!$P$3:$P$88)</f>
        <v>0</v>
      </c>
      <c r="N254" s="255">
        <f t="shared" si="200"/>
        <v>0</v>
      </c>
      <c r="O254" s="255">
        <f t="shared" si="201"/>
        <v>0</v>
      </c>
      <c r="P254" s="28">
        <f t="shared" si="198"/>
        <v>0</v>
      </c>
    </row>
    <row r="255" spans="1:16">
      <c r="A255" s="333">
        <v>288936</v>
      </c>
      <c r="B255" s="267">
        <v>254</v>
      </c>
      <c r="C255" s="334" t="s">
        <v>526</v>
      </c>
      <c r="D255" s="268" t="s">
        <v>8</v>
      </c>
      <c r="E255" s="268" t="s">
        <v>8</v>
      </c>
      <c r="F255" s="332" t="s">
        <v>9</v>
      </c>
      <c r="G255" s="330">
        <v>-646137480</v>
      </c>
      <c r="H255" s="283">
        <f t="shared" si="195"/>
        <v>-646137480</v>
      </c>
      <c r="I255" s="257">
        <f t="shared" si="196"/>
        <v>-646137480</v>
      </c>
      <c r="J255" s="214">
        <v>0</v>
      </c>
      <c r="K255" s="23">
        <f t="shared" si="199"/>
        <v>-646137480</v>
      </c>
      <c r="L255" s="285" t="s">
        <v>22</v>
      </c>
      <c r="M255" s="254">
        <f>SUMIF('Allocation Factors'!$B$3:$B$88,'Accumulated Deferred Income Tax'!L255,'Allocation Factors'!$P$3:$P$88)</f>
        <v>0</v>
      </c>
      <c r="N255" s="255">
        <f t="shared" si="200"/>
        <v>0</v>
      </c>
      <c r="O255" s="255">
        <f t="shared" si="201"/>
        <v>0</v>
      </c>
      <c r="P255" s="28">
        <f t="shared" si="198"/>
        <v>0</v>
      </c>
    </row>
    <row r="256" spans="1:16">
      <c r="A256" s="333">
        <v>288001</v>
      </c>
      <c r="B256" s="267">
        <v>254</v>
      </c>
      <c r="C256" s="334" t="s">
        <v>531</v>
      </c>
      <c r="D256" s="268" t="s">
        <v>8</v>
      </c>
      <c r="E256" s="268" t="s">
        <v>8</v>
      </c>
      <c r="F256" s="332" t="s">
        <v>9</v>
      </c>
      <c r="G256" s="330">
        <v>-426735</v>
      </c>
      <c r="H256" s="283">
        <f t="shared" si="195"/>
        <v>-426735</v>
      </c>
      <c r="I256" s="257">
        <f t="shared" si="196"/>
        <v>-426735</v>
      </c>
      <c r="J256" s="214">
        <v>0</v>
      </c>
      <c r="K256" s="23">
        <f t="shared" si="199"/>
        <v>-426735</v>
      </c>
      <c r="L256" s="285" t="s">
        <v>16</v>
      </c>
      <c r="M256" s="254">
        <f>SUMIF('Allocation Factors'!$B$3:$B$88,'Accumulated Deferred Income Tax'!L256,'Allocation Factors'!$P$3:$P$88)</f>
        <v>0</v>
      </c>
      <c r="N256" s="255">
        <f t="shared" ref="N256:N268" si="202">ROUND(I256*M256,0)</f>
        <v>0</v>
      </c>
      <c r="O256" s="255">
        <f t="shared" ref="O256:O268" si="203">ROUND(J256*M256,0)</f>
        <v>0</v>
      </c>
      <c r="P256" s="28">
        <f t="shared" si="198"/>
        <v>0</v>
      </c>
    </row>
    <row r="257" spans="1:16">
      <c r="A257" s="333">
        <v>288002</v>
      </c>
      <c r="B257" s="267">
        <v>254</v>
      </c>
      <c r="C257" s="334" t="s">
        <v>532</v>
      </c>
      <c r="D257" s="268" t="s">
        <v>8</v>
      </c>
      <c r="E257" s="268" t="s">
        <v>8</v>
      </c>
      <c r="F257" s="332" t="s">
        <v>9</v>
      </c>
      <c r="G257" s="330">
        <v>-11398</v>
      </c>
      <c r="H257" s="283">
        <f t="shared" si="195"/>
        <v>-11398</v>
      </c>
      <c r="I257" s="257">
        <f t="shared" si="196"/>
        <v>-11398</v>
      </c>
      <c r="J257" s="214">
        <v>0</v>
      </c>
      <c r="K257" s="23">
        <f t="shared" si="199"/>
        <v>-11398</v>
      </c>
      <c r="L257" s="285" t="s">
        <v>23</v>
      </c>
      <c r="M257" s="254">
        <f>SUMIF('Allocation Factors'!$B$3:$B$88,'Accumulated Deferred Income Tax'!L257,'Allocation Factors'!$P$3:$P$88)</f>
        <v>0</v>
      </c>
      <c r="N257" s="255">
        <f t="shared" si="202"/>
        <v>0</v>
      </c>
      <c r="O257" s="255">
        <f t="shared" si="203"/>
        <v>0</v>
      </c>
      <c r="P257" s="28">
        <f t="shared" si="198"/>
        <v>0</v>
      </c>
    </row>
    <row r="258" spans="1:16">
      <c r="A258" s="333">
        <v>288006</v>
      </c>
      <c r="B258" s="267">
        <v>254</v>
      </c>
      <c r="C258" s="334" t="s">
        <v>533</v>
      </c>
      <c r="D258" s="268" t="s">
        <v>8</v>
      </c>
      <c r="E258" s="268" t="s">
        <v>8</v>
      </c>
      <c r="F258" s="332" t="s">
        <v>9</v>
      </c>
      <c r="G258" s="330">
        <v>-112250</v>
      </c>
      <c r="H258" s="283">
        <f t="shared" si="195"/>
        <v>-112250</v>
      </c>
      <c r="I258" s="257">
        <f t="shared" si="196"/>
        <v>-112250</v>
      </c>
      <c r="J258" s="214">
        <v>0</v>
      </c>
      <c r="K258" s="23">
        <f t="shared" si="199"/>
        <v>-112250</v>
      </c>
      <c r="L258" s="285" t="s">
        <v>47</v>
      </c>
      <c r="M258" s="254">
        <f>SUMIF('Allocation Factors'!$B$3:$B$88,'Accumulated Deferred Income Tax'!L258,'Allocation Factors'!$P$3:$P$88)</f>
        <v>0</v>
      </c>
      <c r="N258" s="255">
        <f t="shared" si="202"/>
        <v>0</v>
      </c>
      <c r="O258" s="255">
        <f t="shared" si="203"/>
        <v>0</v>
      </c>
      <c r="P258" s="28">
        <f t="shared" si="198"/>
        <v>0</v>
      </c>
    </row>
    <row r="259" spans="1:16">
      <c r="A259" s="333">
        <v>288211</v>
      </c>
      <c r="B259" s="267">
        <v>254</v>
      </c>
      <c r="C259" s="334" t="s">
        <v>527</v>
      </c>
      <c r="D259" s="268" t="s">
        <v>8</v>
      </c>
      <c r="E259" s="268" t="s">
        <v>8</v>
      </c>
      <c r="F259" s="332" t="s">
        <v>9</v>
      </c>
      <c r="G259" s="330">
        <v>-1617509</v>
      </c>
      <c r="H259" s="283">
        <f t="shared" si="195"/>
        <v>-1617509</v>
      </c>
      <c r="I259" s="257">
        <f t="shared" si="196"/>
        <v>-1617509</v>
      </c>
      <c r="J259" s="214">
        <v>0</v>
      </c>
      <c r="K259" s="23">
        <f t="shared" si="199"/>
        <v>-1617509</v>
      </c>
      <c r="L259" s="285" t="s">
        <v>16</v>
      </c>
      <c r="M259" s="254">
        <f>SUMIF('Allocation Factors'!$B$3:$B$88,'Accumulated Deferred Income Tax'!L259,'Allocation Factors'!$P$3:$P$88)</f>
        <v>0</v>
      </c>
      <c r="N259" s="255">
        <f t="shared" si="202"/>
        <v>0</v>
      </c>
      <c r="O259" s="255">
        <f t="shared" si="203"/>
        <v>0</v>
      </c>
      <c r="P259" s="28">
        <f t="shared" si="198"/>
        <v>0</v>
      </c>
    </row>
    <row r="260" spans="1:16">
      <c r="A260" s="333">
        <v>288212</v>
      </c>
      <c r="B260" s="267">
        <v>254</v>
      </c>
      <c r="C260" s="334" t="s">
        <v>528</v>
      </c>
      <c r="D260" s="268" t="s">
        <v>8</v>
      </c>
      <c r="E260" s="268" t="s">
        <v>8</v>
      </c>
      <c r="F260" s="332" t="s">
        <v>9</v>
      </c>
      <c r="G260" s="330">
        <v>-93904</v>
      </c>
      <c r="H260" s="283">
        <f t="shared" si="195"/>
        <v>-93904</v>
      </c>
      <c r="I260" s="257">
        <f t="shared" si="196"/>
        <v>-93904</v>
      </c>
      <c r="J260" s="214">
        <v>0</v>
      </c>
      <c r="K260" s="23">
        <f t="shared" si="199"/>
        <v>-93904</v>
      </c>
      <c r="L260" s="285" t="s">
        <v>23</v>
      </c>
      <c r="M260" s="254">
        <f>SUMIF('Allocation Factors'!$B$3:$B$88,'Accumulated Deferred Income Tax'!L260,'Allocation Factors'!$P$3:$P$88)</f>
        <v>0</v>
      </c>
      <c r="N260" s="255">
        <f t="shared" si="202"/>
        <v>0</v>
      </c>
      <c r="O260" s="255">
        <f t="shared" si="203"/>
        <v>0</v>
      </c>
      <c r="P260" s="28">
        <f t="shared" si="198"/>
        <v>0</v>
      </c>
    </row>
    <row r="261" spans="1:16">
      <c r="A261" s="333">
        <v>288214</v>
      </c>
      <c r="B261" s="267">
        <v>254</v>
      </c>
      <c r="C261" s="334" t="s">
        <v>529</v>
      </c>
      <c r="D261" s="268" t="s">
        <v>8</v>
      </c>
      <c r="E261" s="477">
        <v>15.3</v>
      </c>
      <c r="F261" s="332" t="s">
        <v>9</v>
      </c>
      <c r="G261" s="330">
        <v>0</v>
      </c>
      <c r="H261" s="283">
        <f t="shared" si="195"/>
        <v>0</v>
      </c>
      <c r="I261" s="257">
        <f t="shared" si="196"/>
        <v>0</v>
      </c>
      <c r="J261" s="214">
        <f>-I261</f>
        <v>0</v>
      </c>
      <c r="K261" s="23">
        <f t="shared" si="199"/>
        <v>0</v>
      </c>
      <c r="L261" s="285" t="s">
        <v>21</v>
      </c>
      <c r="M261" s="254">
        <f>SUMIF('Allocation Factors'!$B$3:$B$88,'Accumulated Deferred Income Tax'!L261,'Allocation Factors'!$P$3:$P$88)</f>
        <v>1</v>
      </c>
      <c r="N261" s="255">
        <f t="shared" si="202"/>
        <v>0</v>
      </c>
      <c r="O261" s="255">
        <f t="shared" si="203"/>
        <v>0</v>
      </c>
      <c r="P261" s="28">
        <f t="shared" si="198"/>
        <v>0</v>
      </c>
    </row>
    <row r="262" spans="1:16">
      <c r="A262" s="333">
        <v>288215</v>
      </c>
      <c r="B262" s="267">
        <v>254</v>
      </c>
      <c r="C262" s="334" t="s">
        <v>530</v>
      </c>
      <c r="D262" s="268" t="s">
        <v>8</v>
      </c>
      <c r="E262" s="268" t="s">
        <v>8</v>
      </c>
      <c r="F262" s="332" t="s">
        <v>9</v>
      </c>
      <c r="G262" s="330">
        <v>-36877079</v>
      </c>
      <c r="H262" s="283">
        <f t="shared" si="195"/>
        <v>-36877079</v>
      </c>
      <c r="I262" s="257">
        <f t="shared" si="196"/>
        <v>-36877079</v>
      </c>
      <c r="J262" s="214">
        <v>0</v>
      </c>
      <c r="K262" s="23">
        <f t="shared" si="199"/>
        <v>-36877079</v>
      </c>
      <c r="L262" s="285" t="s">
        <v>26</v>
      </c>
      <c r="M262" s="254">
        <f>SUMIF('Allocation Factors'!$B$3:$B$88,'Accumulated Deferred Income Tax'!L262,'Allocation Factors'!$P$3:$P$88)</f>
        <v>0</v>
      </c>
      <c r="N262" s="255">
        <f t="shared" si="202"/>
        <v>0</v>
      </c>
      <c r="O262" s="255">
        <f t="shared" si="203"/>
        <v>0</v>
      </c>
      <c r="P262" s="28">
        <f t="shared" si="198"/>
        <v>0</v>
      </c>
    </row>
    <row r="263" spans="1:16">
      <c r="A263" s="333">
        <v>288941</v>
      </c>
      <c r="B263" s="267">
        <v>254</v>
      </c>
      <c r="C263" s="334" t="s">
        <v>534</v>
      </c>
      <c r="D263" s="268" t="s">
        <v>8</v>
      </c>
      <c r="E263" s="268" t="s">
        <v>8</v>
      </c>
      <c r="F263" s="332" t="s">
        <v>9</v>
      </c>
      <c r="G263" s="330">
        <v>-2030376</v>
      </c>
      <c r="H263" s="283">
        <f t="shared" si="195"/>
        <v>-2030376</v>
      </c>
      <c r="I263" s="257">
        <f t="shared" si="196"/>
        <v>-2030376</v>
      </c>
      <c r="J263" s="214">
        <v>0</v>
      </c>
      <c r="K263" s="23">
        <f t="shared" si="199"/>
        <v>-2030376</v>
      </c>
      <c r="L263" s="285" t="s">
        <v>16</v>
      </c>
      <c r="M263" s="254">
        <f>SUMIF('Allocation Factors'!$B$3:$B$88,'Accumulated Deferred Income Tax'!L263,'Allocation Factors'!$P$3:$P$88)</f>
        <v>0</v>
      </c>
      <c r="N263" s="255">
        <f t="shared" si="202"/>
        <v>0</v>
      </c>
      <c r="O263" s="255">
        <f t="shared" si="203"/>
        <v>0</v>
      </c>
      <c r="P263" s="28">
        <f t="shared" si="198"/>
        <v>0</v>
      </c>
    </row>
    <row r="264" spans="1:16">
      <c r="A264" s="333">
        <v>288942</v>
      </c>
      <c r="B264" s="267">
        <v>254</v>
      </c>
      <c r="C264" s="334" t="s">
        <v>535</v>
      </c>
      <c r="D264" s="268" t="s">
        <v>8</v>
      </c>
      <c r="E264" s="268" t="s">
        <v>8</v>
      </c>
      <c r="F264" s="332" t="s">
        <v>9</v>
      </c>
      <c r="G264" s="330">
        <v>-8346327</v>
      </c>
      <c r="H264" s="283">
        <f t="shared" si="195"/>
        <v>-8346327</v>
      </c>
      <c r="I264" s="257">
        <f t="shared" si="196"/>
        <v>-8346327</v>
      </c>
      <c r="J264" s="214">
        <v>0</v>
      </c>
      <c r="K264" s="23">
        <f t="shared" si="199"/>
        <v>-8346327</v>
      </c>
      <c r="L264" s="285" t="s">
        <v>23</v>
      </c>
      <c r="M264" s="254">
        <f>SUMIF('Allocation Factors'!$B$3:$B$88,'Accumulated Deferred Income Tax'!L264,'Allocation Factors'!$P$3:$P$88)</f>
        <v>0</v>
      </c>
      <c r="N264" s="255">
        <f t="shared" si="202"/>
        <v>0</v>
      </c>
      <c r="O264" s="255">
        <f t="shared" si="203"/>
        <v>0</v>
      </c>
      <c r="P264" s="28">
        <f t="shared" si="198"/>
        <v>0</v>
      </c>
    </row>
    <row r="265" spans="1:16">
      <c r="A265" s="333">
        <v>288943</v>
      </c>
      <c r="B265" s="267">
        <v>254</v>
      </c>
      <c r="C265" s="334" t="s">
        <v>536</v>
      </c>
      <c r="D265" s="268" t="s">
        <v>8</v>
      </c>
      <c r="E265" s="268" t="s">
        <v>8</v>
      </c>
      <c r="F265" s="332" t="s">
        <v>9</v>
      </c>
      <c r="G265" s="330">
        <v>-1785</v>
      </c>
      <c r="H265" s="283">
        <f t="shared" si="195"/>
        <v>-1785</v>
      </c>
      <c r="I265" s="257">
        <f t="shared" si="196"/>
        <v>-1785</v>
      </c>
      <c r="J265" s="214">
        <v>0</v>
      </c>
      <c r="K265" s="23">
        <f t="shared" si="199"/>
        <v>-1785</v>
      </c>
      <c r="L265" s="285" t="s">
        <v>24</v>
      </c>
      <c r="M265" s="254">
        <f>SUMIF('Allocation Factors'!$B$3:$B$88,'Accumulated Deferred Income Tax'!L265,'Allocation Factors'!$P$3:$P$88)</f>
        <v>0</v>
      </c>
      <c r="N265" s="255">
        <f t="shared" si="202"/>
        <v>0</v>
      </c>
      <c r="O265" s="255">
        <f t="shared" si="203"/>
        <v>0</v>
      </c>
      <c r="P265" s="28">
        <f t="shared" si="198"/>
        <v>0</v>
      </c>
    </row>
    <row r="266" spans="1:16">
      <c r="A266" s="333">
        <v>288944</v>
      </c>
      <c r="B266" s="267">
        <v>254</v>
      </c>
      <c r="C266" s="334" t="s">
        <v>537</v>
      </c>
      <c r="D266" s="268" t="s">
        <v>8</v>
      </c>
      <c r="E266" s="268" t="s">
        <v>8</v>
      </c>
      <c r="F266" s="332" t="s">
        <v>9</v>
      </c>
      <c r="G266" s="330">
        <v>-27157495</v>
      </c>
      <c r="H266" s="283">
        <f t="shared" si="195"/>
        <v>-27157495</v>
      </c>
      <c r="I266" s="257">
        <f t="shared" si="196"/>
        <v>-27157495</v>
      </c>
      <c r="J266" s="214">
        <v>0</v>
      </c>
      <c r="K266" s="23">
        <f t="shared" si="199"/>
        <v>-27157495</v>
      </c>
      <c r="L266" s="285" t="s">
        <v>22</v>
      </c>
      <c r="M266" s="254">
        <f>SUMIF('Allocation Factors'!$B$3:$B$88,'Accumulated Deferred Income Tax'!L266,'Allocation Factors'!$P$3:$P$88)</f>
        <v>0</v>
      </c>
      <c r="N266" s="255">
        <f t="shared" si="202"/>
        <v>0</v>
      </c>
      <c r="O266" s="255">
        <f t="shared" si="203"/>
        <v>0</v>
      </c>
      <c r="P266" s="28">
        <f t="shared" si="198"/>
        <v>0</v>
      </c>
    </row>
    <row r="267" spans="1:16">
      <c r="A267" s="333">
        <v>288945</v>
      </c>
      <c r="B267" s="267">
        <v>254</v>
      </c>
      <c r="C267" s="334" t="s">
        <v>538</v>
      </c>
      <c r="D267" s="268" t="s">
        <v>8</v>
      </c>
      <c r="E267" s="477">
        <v>15.3</v>
      </c>
      <c r="F267" s="332" t="s">
        <v>9</v>
      </c>
      <c r="G267" s="330">
        <v>0</v>
      </c>
      <c r="H267" s="283">
        <f t="shared" si="195"/>
        <v>0</v>
      </c>
      <c r="I267" s="257">
        <f t="shared" si="196"/>
        <v>0</v>
      </c>
      <c r="J267" s="214">
        <f>-I267</f>
        <v>0</v>
      </c>
      <c r="K267" s="23">
        <f t="shared" si="199"/>
        <v>0</v>
      </c>
      <c r="L267" s="285" t="s">
        <v>21</v>
      </c>
      <c r="M267" s="254">
        <f>SUMIF('Allocation Factors'!$B$3:$B$88,'Accumulated Deferred Income Tax'!L267,'Allocation Factors'!$P$3:$P$88)</f>
        <v>1</v>
      </c>
      <c r="N267" s="255">
        <f t="shared" si="202"/>
        <v>0</v>
      </c>
      <c r="O267" s="255">
        <f t="shared" si="203"/>
        <v>0</v>
      </c>
      <c r="P267" s="28">
        <f t="shared" si="198"/>
        <v>0</v>
      </c>
    </row>
    <row r="268" spans="1:16">
      <c r="A268" s="333">
        <v>288946</v>
      </c>
      <c r="B268" s="267">
        <v>254</v>
      </c>
      <c r="C268" s="334" t="s">
        <v>539</v>
      </c>
      <c r="D268" s="268" t="s">
        <v>8</v>
      </c>
      <c r="E268" s="268" t="s">
        <v>8</v>
      </c>
      <c r="F268" s="332" t="s">
        <v>9</v>
      </c>
      <c r="G268" s="330">
        <v>-33792933</v>
      </c>
      <c r="H268" s="283">
        <f t="shared" si="195"/>
        <v>-33792933</v>
      </c>
      <c r="I268" s="257">
        <f t="shared" si="196"/>
        <v>-33792933</v>
      </c>
      <c r="J268" s="214">
        <v>0</v>
      </c>
      <c r="K268" s="23">
        <f t="shared" si="199"/>
        <v>-33792933</v>
      </c>
      <c r="L268" s="285" t="s">
        <v>47</v>
      </c>
      <c r="M268" s="254">
        <f>SUMIF('Allocation Factors'!$B$3:$B$88,'Accumulated Deferred Income Tax'!L268,'Allocation Factors'!$P$3:$P$88)</f>
        <v>0</v>
      </c>
      <c r="N268" s="255">
        <f t="shared" si="202"/>
        <v>0</v>
      </c>
      <c r="O268" s="255">
        <f t="shared" si="203"/>
        <v>0</v>
      </c>
      <c r="P268" s="28">
        <f t="shared" si="198"/>
        <v>0</v>
      </c>
    </row>
    <row r="269" spans="1:16" ht="15">
      <c r="A269" s="411"/>
      <c r="B269" s="411"/>
      <c r="C269" s="412"/>
      <c r="D269" s="413"/>
      <c r="E269" s="411"/>
      <c r="F269" s="411"/>
      <c r="G269" s="394">
        <f>SUBTOTAL(9,G250:G268)</f>
        <v>-1513812447</v>
      </c>
      <c r="H269" s="394">
        <f>SUBTOTAL(9,H250:H268)</f>
        <v>-1513812447</v>
      </c>
      <c r="I269" s="394">
        <f>SUBTOTAL(9,I250:I268)</f>
        <v>-1513812447</v>
      </c>
      <c r="J269" s="394">
        <f>SUBTOTAL(9,J250:J268)</f>
        <v>2598391</v>
      </c>
      <c r="K269" s="394">
        <f>SUBTOTAL(9,K250:K268)</f>
        <v>-1511214056</v>
      </c>
      <c r="L269" s="414"/>
      <c r="M269" s="414"/>
      <c r="N269" s="394">
        <f>SUBTOTAL(9,N250:N268)</f>
        <v>-67621566</v>
      </c>
      <c r="O269" s="394">
        <f>SUBTOTAL(9,O250:O268)</f>
        <v>2598391</v>
      </c>
      <c r="P269" s="394">
        <f>SUBTOTAL(9,P250:P268)</f>
        <v>-65023175</v>
      </c>
    </row>
    <row r="270" spans="1:16">
      <c r="A270" s="66"/>
      <c r="B270" s="66"/>
      <c r="N270" s="194"/>
      <c r="O270" s="194"/>
    </row>
    <row r="271" spans="1:16">
      <c r="A271" s="66"/>
      <c r="B271" s="66"/>
      <c r="N271" s="194"/>
      <c r="O271" s="194"/>
    </row>
    <row r="272" spans="1:16">
      <c r="A272" s="66"/>
      <c r="B272" s="66"/>
      <c r="N272" s="194"/>
      <c r="O272" s="194"/>
    </row>
    <row r="273" spans="1:16">
      <c r="A273" s="489">
        <v>285612</v>
      </c>
      <c r="B273" s="489" t="s">
        <v>8</v>
      </c>
      <c r="C273" s="490" t="s">
        <v>269</v>
      </c>
      <c r="D273" s="491">
        <v>100.1</v>
      </c>
      <c r="E273" s="489" t="s">
        <v>8</v>
      </c>
      <c r="F273" s="485" t="s">
        <v>9</v>
      </c>
      <c r="G273" s="450">
        <v>-25363</v>
      </c>
      <c r="H273" s="492">
        <f t="shared" ref="H273:H277" si="204">+G273</f>
        <v>-25363</v>
      </c>
      <c r="I273" s="482">
        <f t="shared" ref="I273:I277" si="205">IF(F273="U",H273,0)</f>
        <v>-25363</v>
      </c>
      <c r="J273" s="483">
        <v>0</v>
      </c>
      <c r="K273" s="484">
        <f t="shared" ref="K273" si="206">SUM(I273:J273)</f>
        <v>-25363</v>
      </c>
      <c r="L273" s="485" t="s">
        <v>23</v>
      </c>
      <c r="M273" s="486">
        <f>SUMIF('Allocation Factors'!$B$3:$B$88,'Accumulated Deferred Income Tax'!L273,'Allocation Factors'!$P$3:$P$88)</f>
        <v>0</v>
      </c>
      <c r="N273" s="487">
        <f t="shared" ref="N273:N275" si="207">ROUND(I273*M273,0)</f>
        <v>0</v>
      </c>
      <c r="O273" s="487">
        <f t="shared" ref="O273:O275" si="208">ROUND(J273*M273,0)</f>
        <v>0</v>
      </c>
      <c r="P273" s="488">
        <f t="shared" ref="P273" si="209">SUM(N273:O273)</f>
        <v>0</v>
      </c>
    </row>
    <row r="274" spans="1:16" ht="12" customHeight="1">
      <c r="A274" s="333">
        <v>285620</v>
      </c>
      <c r="B274" s="267" t="s">
        <v>8</v>
      </c>
      <c r="C274" s="334" t="s">
        <v>284</v>
      </c>
      <c r="D274" s="268">
        <v>100.1</v>
      </c>
      <c r="E274" s="267" t="s">
        <v>8</v>
      </c>
      <c r="F274" s="332" t="s">
        <v>9</v>
      </c>
      <c r="G274" s="330">
        <v>-111419</v>
      </c>
      <c r="H274" s="283">
        <f t="shared" si="204"/>
        <v>-111419</v>
      </c>
      <c r="I274" s="257">
        <f t="shared" si="205"/>
        <v>-111419</v>
      </c>
      <c r="J274" s="214">
        <v>0</v>
      </c>
      <c r="K274" s="23">
        <f t="shared" ref="K274" si="210">SUM(I274:J274)</f>
        <v>-111419</v>
      </c>
      <c r="L274" s="285" t="s">
        <v>18</v>
      </c>
      <c r="M274" s="254">
        <f>SUMIF('Allocation Factors'!$B$3:$B$88,'Accumulated Deferred Income Tax'!L274,'Allocation Factors'!$P$3:$P$88)</f>
        <v>7.9787774498314715E-2</v>
      </c>
      <c r="N274" s="255">
        <f t="shared" si="207"/>
        <v>-8890</v>
      </c>
      <c r="O274" s="255">
        <f t="shared" si="208"/>
        <v>0</v>
      </c>
      <c r="P274" s="28">
        <f t="shared" ref="P274" si="211">SUM(N274:O274)</f>
        <v>-8890</v>
      </c>
    </row>
    <row r="275" spans="1:16">
      <c r="A275" s="333">
        <v>285621</v>
      </c>
      <c r="B275" s="267" t="s">
        <v>8</v>
      </c>
      <c r="C275" s="334" t="s">
        <v>291</v>
      </c>
      <c r="D275" s="268">
        <v>100.1</v>
      </c>
      <c r="E275" s="267" t="s">
        <v>8</v>
      </c>
      <c r="F275" s="332" t="s">
        <v>9</v>
      </c>
      <c r="G275" s="330">
        <v>-75869</v>
      </c>
      <c r="H275" s="283">
        <f t="shared" si="204"/>
        <v>-75869</v>
      </c>
      <c r="I275" s="257">
        <f t="shared" si="205"/>
        <v>-75869</v>
      </c>
      <c r="J275" s="214">
        <v>0</v>
      </c>
      <c r="K275" s="23">
        <f t="shared" ref="K275:K277" si="212">SUM(I275:J275)</f>
        <v>-75869</v>
      </c>
      <c r="L275" s="285" t="s">
        <v>18</v>
      </c>
      <c r="M275" s="254">
        <f>SUMIF('Allocation Factors'!$B$3:$B$88,'Accumulated Deferred Income Tax'!L275,'Allocation Factors'!$P$3:$P$88)</f>
        <v>7.9787774498314715E-2</v>
      </c>
      <c r="N275" s="255">
        <f t="shared" si="207"/>
        <v>-6053</v>
      </c>
      <c r="O275" s="255">
        <f t="shared" si="208"/>
        <v>0</v>
      </c>
      <c r="P275" s="28">
        <f t="shared" ref="P275" si="213">SUM(N275:O275)</f>
        <v>-6053</v>
      </c>
    </row>
    <row r="276" spans="1:16">
      <c r="A276" s="333">
        <v>285622</v>
      </c>
      <c r="B276" s="267" t="s">
        <v>8</v>
      </c>
      <c r="C276" s="334" t="s">
        <v>543</v>
      </c>
      <c r="D276" s="268">
        <v>100.1</v>
      </c>
      <c r="E276" s="267" t="s">
        <v>8</v>
      </c>
      <c r="F276" s="332" t="s">
        <v>9</v>
      </c>
      <c r="G276" s="330">
        <v>-1340344</v>
      </c>
      <c r="H276" s="283">
        <f t="shared" si="204"/>
        <v>-1340344</v>
      </c>
      <c r="I276" s="257">
        <f t="shared" si="205"/>
        <v>-1340344</v>
      </c>
      <c r="J276" s="214">
        <v>0</v>
      </c>
      <c r="K276" s="23">
        <f t="shared" si="212"/>
        <v>-1340344</v>
      </c>
      <c r="L276" s="285" t="s">
        <v>22</v>
      </c>
      <c r="M276" s="254">
        <f>SUMIF('Allocation Factors'!$B$3:$B$88,'Accumulated Deferred Income Tax'!L276,'Allocation Factors'!$P$3:$P$88)</f>
        <v>0</v>
      </c>
      <c r="N276" s="255">
        <f t="shared" ref="N276:N277" si="214">ROUND(I276*M276,0)</f>
        <v>0</v>
      </c>
      <c r="O276" s="255">
        <f t="shared" ref="O276:O277" si="215">ROUND(J276*M276,0)</f>
        <v>0</v>
      </c>
      <c r="P276" s="28">
        <f t="shared" ref="P276:P277" si="216">SUM(N276:O276)</f>
        <v>0</v>
      </c>
    </row>
    <row r="277" spans="1:16">
      <c r="A277" s="333">
        <v>285623</v>
      </c>
      <c r="B277" s="267" t="s">
        <v>8</v>
      </c>
      <c r="C277" s="334" t="s">
        <v>544</v>
      </c>
      <c r="D277" s="268">
        <v>100.1</v>
      </c>
      <c r="E277" s="267" t="s">
        <v>8</v>
      </c>
      <c r="F277" s="332" t="s">
        <v>9</v>
      </c>
      <c r="G277" s="330">
        <v>-875874</v>
      </c>
      <c r="H277" s="283">
        <f t="shared" si="204"/>
        <v>-875874</v>
      </c>
      <c r="I277" s="257">
        <f t="shared" si="205"/>
        <v>-875874</v>
      </c>
      <c r="J277" s="214">
        <v>0</v>
      </c>
      <c r="K277" s="23">
        <f t="shared" si="212"/>
        <v>-875874</v>
      </c>
      <c r="L277" s="285" t="s">
        <v>22</v>
      </c>
      <c r="M277" s="254">
        <f>SUMIF('Allocation Factors'!$B$3:$B$88,'Accumulated Deferred Income Tax'!L277,'Allocation Factors'!$P$3:$P$88)</f>
        <v>0</v>
      </c>
      <c r="N277" s="255">
        <f t="shared" si="214"/>
        <v>0</v>
      </c>
      <c r="O277" s="255">
        <f t="shared" si="215"/>
        <v>0</v>
      </c>
      <c r="P277" s="28">
        <f t="shared" si="216"/>
        <v>0</v>
      </c>
    </row>
    <row r="278" spans="1:16">
      <c r="A278" s="270"/>
      <c r="B278" s="271"/>
      <c r="C278" s="272"/>
      <c r="D278" s="273"/>
      <c r="E278" s="271"/>
      <c r="F278" s="274"/>
      <c r="G278" s="174">
        <f>SUBTOTAL(9,G273:G277)</f>
        <v>-2428869</v>
      </c>
      <c r="H278" s="174">
        <f>SUBTOTAL(9,H273:H277)</f>
        <v>-2428869</v>
      </c>
      <c r="I278" s="174">
        <f>SUBTOTAL(9,I273:I277)</f>
        <v>-2428869</v>
      </c>
      <c r="J278" s="174">
        <f>SUBTOTAL(9,J273:J277)</f>
        <v>0</v>
      </c>
      <c r="K278" s="174">
        <f>SUBTOTAL(9,K273:K277)</f>
        <v>-2428869</v>
      </c>
      <c r="L278" s="236"/>
      <c r="M278" s="269"/>
      <c r="N278" s="174">
        <f>SUBTOTAL(9,N273:N277)</f>
        <v>-14943</v>
      </c>
      <c r="O278" s="174">
        <f>SUBTOTAL(9,O273:O277)</f>
        <v>0</v>
      </c>
      <c r="P278" s="174">
        <f>SUBTOTAL(9,P273:P277)</f>
        <v>-14943</v>
      </c>
    </row>
    <row r="279" spans="1:16" s="188" customFormat="1">
      <c r="A279" s="434"/>
      <c r="B279" s="336"/>
      <c r="D279" s="337"/>
      <c r="E279" s="336"/>
      <c r="F279" s="336"/>
      <c r="G279" s="189"/>
      <c r="H279" s="189"/>
      <c r="I279" s="189"/>
      <c r="J279" s="189"/>
      <c r="K279" s="189"/>
      <c r="L279" s="353"/>
      <c r="M279" s="353"/>
      <c r="N279" s="189"/>
      <c r="O279" s="189"/>
      <c r="P279" s="189"/>
    </row>
  </sheetData>
  <autoFilter ref="A2:P245" xr:uid="{00000000-0009-0000-0000-000007000000}"/>
  <sortState xmlns:xlrd2="http://schemas.microsoft.com/office/spreadsheetml/2017/richdata2" ref="E241:E288">
    <sortCondition ref="E243:E290"/>
  </sortState>
  <phoneticPr fontId="109" type="noConversion"/>
  <pageMargins left="0.25" right="0.25" top="0.75" bottom="0.75" header="0.3" footer="0.3"/>
  <pageSetup paperSize="3" scale="55" fitToWidth="2" fitToHeight="0" orientation="landscape" r:id="rId1"/>
  <headerFooter>
    <oddHeader>&amp;L&amp;"Arial,Bold"&amp;10PacifiCorp 
Washington General Rate Case
Twelve Months Ending December 31, 2025</oddHeader>
    <oddFooter>&amp;L&amp;"Arial,Bold"&amp;10ACCUMULATED DEFERRED INCOME TAX&amp;R&amp;"Arial,Bold"&amp;10Page &amp;P of &amp;N</oddFooter>
  </headerFooter>
  <rowBreaks count="1" manualBreakCount="1">
    <brk id="18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4.28515625" style="6" bestFit="1" customWidth="1"/>
    <col min="17" max="16384" width="9.140625" style="6"/>
  </cols>
  <sheetData>
    <row r="1" spans="1:16">
      <c r="A1" s="493" t="s">
        <v>270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5"/>
    </row>
    <row r="2" spans="1:16">
      <c r="A2" s="496" t="s">
        <v>58</v>
      </c>
      <c r="B2" s="496" t="s">
        <v>59</v>
      </c>
      <c r="C2" s="496" t="s">
        <v>60</v>
      </c>
      <c r="D2" s="496" t="s">
        <v>61</v>
      </c>
      <c r="E2" s="496" t="s">
        <v>62</v>
      </c>
      <c r="F2" s="496" t="s">
        <v>63</v>
      </c>
      <c r="G2" s="496" t="s">
        <v>64</v>
      </c>
      <c r="H2" s="496" t="s">
        <v>319</v>
      </c>
      <c r="I2" s="496" t="s">
        <v>65</v>
      </c>
      <c r="J2" s="496" t="s">
        <v>66</v>
      </c>
      <c r="K2" s="496" t="s">
        <v>67</v>
      </c>
      <c r="L2" s="496" t="s">
        <v>46</v>
      </c>
      <c r="M2" s="496" t="s">
        <v>14</v>
      </c>
      <c r="N2" s="496" t="s">
        <v>275</v>
      </c>
      <c r="P2" s="497" t="s">
        <v>63</v>
      </c>
    </row>
    <row r="3" spans="1:16">
      <c r="A3" s="75" t="s">
        <v>68</v>
      </c>
      <c r="B3" s="75" t="s">
        <v>21</v>
      </c>
      <c r="C3" s="76">
        <v>1</v>
      </c>
      <c r="D3" s="76">
        <v>0</v>
      </c>
      <c r="E3" s="76">
        <v>0</v>
      </c>
      <c r="F3" s="76">
        <v>1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  <c r="N3" s="76">
        <v>0</v>
      </c>
      <c r="O3" s="451"/>
      <c r="P3" s="76">
        <f>F3</f>
        <v>1</v>
      </c>
    </row>
    <row r="4" spans="1:16">
      <c r="A4" s="75" t="s">
        <v>69</v>
      </c>
      <c r="B4" s="75" t="s">
        <v>18</v>
      </c>
      <c r="C4" s="76">
        <v>1</v>
      </c>
      <c r="D4" s="76">
        <v>1.5306311472757473E-2</v>
      </c>
      <c r="E4" s="76">
        <v>0.26597473936409682</v>
      </c>
      <c r="F4" s="76">
        <v>7.9787774498314715E-2</v>
      </c>
      <c r="G4" s="76">
        <v>0</v>
      </c>
      <c r="H4" s="76">
        <v>0.1226566832499783</v>
      </c>
      <c r="I4" s="76">
        <v>0.44219304245837415</v>
      </c>
      <c r="J4" s="76">
        <v>5.7350746806442823E-2</v>
      </c>
      <c r="K4" s="76">
        <v>1.6347103387405394E-2</v>
      </c>
      <c r="L4" s="76">
        <v>3.8359876263025742E-4</v>
      </c>
      <c r="M4" s="76">
        <v>0</v>
      </c>
      <c r="N4" s="76">
        <v>0</v>
      </c>
      <c r="O4" s="451"/>
      <c r="P4" s="76">
        <f t="shared" ref="P4:P67" si="0">F4</f>
        <v>7.9787774498314715E-2</v>
      </c>
    </row>
    <row r="5" spans="1:16">
      <c r="A5" s="75" t="s">
        <v>70</v>
      </c>
      <c r="B5" s="75" t="s">
        <v>71</v>
      </c>
      <c r="C5" s="76">
        <v>1</v>
      </c>
      <c r="D5" s="76">
        <v>1.5306311472757473E-2</v>
      </c>
      <c r="E5" s="76">
        <v>0.26597473936409682</v>
      </c>
      <c r="F5" s="76">
        <v>7.9787774498314715E-2</v>
      </c>
      <c r="G5" s="76">
        <v>0</v>
      </c>
      <c r="H5" s="76">
        <v>0.1226566832499783</v>
      </c>
      <c r="I5" s="76">
        <v>0.44219304245837415</v>
      </c>
      <c r="J5" s="76">
        <v>5.7350746806442823E-2</v>
      </c>
      <c r="K5" s="76">
        <v>1.6347103387405394E-2</v>
      </c>
      <c r="L5" s="76">
        <v>3.8359876263025742E-4</v>
      </c>
      <c r="M5" s="76">
        <v>0</v>
      </c>
      <c r="N5" s="76">
        <v>0</v>
      </c>
      <c r="O5" s="451"/>
      <c r="P5" s="76">
        <f t="shared" si="0"/>
        <v>7.9787774498314715E-2</v>
      </c>
    </row>
    <row r="6" spans="1:16">
      <c r="A6" s="75" t="s">
        <v>72</v>
      </c>
      <c r="B6" s="75" t="s">
        <v>73</v>
      </c>
      <c r="C6" s="76">
        <v>1</v>
      </c>
      <c r="D6" s="76">
        <v>1.5306311472757473E-2</v>
      </c>
      <c r="E6" s="76">
        <v>0.26597473936409682</v>
      </c>
      <c r="F6" s="76">
        <v>7.9787774498314715E-2</v>
      </c>
      <c r="G6" s="76">
        <v>0</v>
      </c>
      <c r="H6" s="76">
        <v>0.1226566832499783</v>
      </c>
      <c r="I6" s="76">
        <v>0.44219304245837415</v>
      </c>
      <c r="J6" s="76">
        <v>5.7350746806442823E-2</v>
      </c>
      <c r="K6" s="76">
        <v>1.6347103387405394E-2</v>
      </c>
      <c r="L6" s="76">
        <v>3.8359876263025742E-4</v>
      </c>
      <c r="M6" s="76">
        <v>0</v>
      </c>
      <c r="N6" s="76">
        <v>0</v>
      </c>
      <c r="O6" s="451"/>
      <c r="P6" s="76">
        <f t="shared" si="0"/>
        <v>7.9787774498314715E-2</v>
      </c>
    </row>
    <row r="7" spans="1:16">
      <c r="A7" s="75" t="s">
        <v>74</v>
      </c>
      <c r="B7" s="75" t="s">
        <v>75</v>
      </c>
      <c r="C7" s="76">
        <v>1</v>
      </c>
      <c r="D7" s="76">
        <v>3.1642555956015284E-2</v>
      </c>
      <c r="E7" s="76">
        <v>0.5498464204256015</v>
      </c>
      <c r="F7" s="76">
        <v>0.1649443187970108</v>
      </c>
      <c r="G7" s="76">
        <v>0</v>
      </c>
      <c r="H7" s="76">
        <v>0.25356670482137245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451"/>
      <c r="P7" s="76">
        <f t="shared" si="0"/>
        <v>0.1649443187970108</v>
      </c>
    </row>
    <row r="8" spans="1:16">
      <c r="A8" s="75" t="s">
        <v>76</v>
      </c>
      <c r="B8" s="75" t="s">
        <v>77</v>
      </c>
      <c r="C8" s="76">
        <v>1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0.85650763268691066</v>
      </c>
      <c r="J8" s="76">
        <v>0.11108576495668582</v>
      </c>
      <c r="K8" s="76">
        <v>3.1663589155075403E-2</v>
      </c>
      <c r="L8" s="76">
        <v>7.4301320132823777E-4</v>
      </c>
      <c r="M8" s="76">
        <v>0</v>
      </c>
      <c r="N8" s="76">
        <v>0</v>
      </c>
      <c r="O8" s="451"/>
      <c r="P8" s="76">
        <f t="shared" si="0"/>
        <v>0</v>
      </c>
    </row>
    <row r="9" spans="1:16">
      <c r="A9" s="75" t="s">
        <v>78</v>
      </c>
      <c r="B9" s="75" t="s">
        <v>79</v>
      </c>
      <c r="C9" s="76">
        <v>1</v>
      </c>
      <c r="D9" s="76">
        <v>1.5594760763031146E-2</v>
      </c>
      <c r="E9" s="76">
        <v>0.27256509654023642</v>
      </c>
      <c r="F9" s="76">
        <v>8.0995819172240732E-2</v>
      </c>
      <c r="G9" s="76">
        <v>0</v>
      </c>
      <c r="H9" s="76">
        <v>0.11784357390478452</v>
      </c>
      <c r="I9" s="76">
        <v>0.44102957871621568</v>
      </c>
      <c r="J9" s="76">
        <v>5.5911047692988977E-2</v>
      </c>
      <c r="K9" s="76">
        <v>1.567288295900536E-2</v>
      </c>
      <c r="L9" s="76">
        <v>3.8724025149713346E-4</v>
      </c>
      <c r="M9" s="76">
        <v>0</v>
      </c>
      <c r="N9" s="76">
        <v>0</v>
      </c>
      <c r="O9" s="451"/>
      <c r="P9" s="76">
        <f t="shared" si="0"/>
        <v>8.0995819172240732E-2</v>
      </c>
    </row>
    <row r="10" spans="1:16">
      <c r="A10" s="75" t="s">
        <v>80</v>
      </c>
      <c r="B10" s="75" t="s">
        <v>13</v>
      </c>
      <c r="C10" s="76">
        <v>1</v>
      </c>
      <c r="D10" s="76">
        <v>1.4440963601936451E-2</v>
      </c>
      <c r="E10" s="76">
        <v>0.24620366783567801</v>
      </c>
      <c r="F10" s="76">
        <v>7.6163640476536676E-2</v>
      </c>
      <c r="G10" s="76">
        <v>0</v>
      </c>
      <c r="H10" s="76">
        <v>0.13709601128555968</v>
      </c>
      <c r="I10" s="76">
        <v>0.44568343368484969</v>
      </c>
      <c r="J10" s="76">
        <v>6.166984414680439E-2</v>
      </c>
      <c r="K10" s="76">
        <v>1.8369764672605503E-2</v>
      </c>
      <c r="L10" s="76">
        <v>3.7267429602962923E-4</v>
      </c>
      <c r="M10" s="76">
        <v>0</v>
      </c>
      <c r="N10" s="76">
        <v>0</v>
      </c>
      <c r="O10" s="451"/>
      <c r="P10" s="76">
        <f t="shared" si="0"/>
        <v>7.6163640476536676E-2</v>
      </c>
    </row>
    <row r="11" spans="1:16">
      <c r="A11" s="75" t="s">
        <v>81</v>
      </c>
      <c r="B11" s="75" t="s">
        <v>82</v>
      </c>
      <c r="C11" s="76">
        <v>1</v>
      </c>
      <c r="D11" s="76">
        <v>4.2875917268496599E-2</v>
      </c>
      <c r="E11" s="76">
        <v>0.73099056159295495</v>
      </c>
      <c r="F11" s="76">
        <v>0.22613352113854845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451"/>
      <c r="P11" s="76">
        <f t="shared" si="0"/>
        <v>0.22613352113854845</v>
      </c>
    </row>
    <row r="12" spans="1:16">
      <c r="A12" s="75" t="s">
        <v>83</v>
      </c>
      <c r="B12" s="75" t="s">
        <v>84</v>
      </c>
      <c r="C12" s="76">
        <v>1</v>
      </c>
      <c r="D12" s="76">
        <v>0</v>
      </c>
      <c r="E12" s="76">
        <v>0</v>
      </c>
      <c r="F12" s="76">
        <v>0</v>
      </c>
      <c r="G12" s="76">
        <v>0</v>
      </c>
      <c r="H12" s="76">
        <v>0.20672153387868078</v>
      </c>
      <c r="I12" s="76">
        <v>0.67202803474526585</v>
      </c>
      <c r="J12" s="76">
        <v>9.2989465240768732E-2</v>
      </c>
      <c r="K12" s="76">
        <v>2.7699025628117564E-2</v>
      </c>
      <c r="L12" s="76">
        <v>5.6194050716716301E-4</v>
      </c>
      <c r="M12" s="76">
        <v>0</v>
      </c>
      <c r="N12" s="76">
        <v>0</v>
      </c>
      <c r="O12" s="451"/>
      <c r="P12" s="76">
        <f t="shared" si="0"/>
        <v>0</v>
      </c>
    </row>
    <row r="13" spans="1:16">
      <c r="A13" s="75" t="s">
        <v>85</v>
      </c>
      <c r="B13" s="75" t="s">
        <v>86</v>
      </c>
      <c r="C13" s="76">
        <v>0.99999999999999978</v>
      </c>
      <c r="D13" s="76">
        <v>3.0472321339730959E-2</v>
      </c>
      <c r="E13" s="76">
        <v>0.51952192998416913</v>
      </c>
      <c r="F13" s="76">
        <v>0.16071523971527413</v>
      </c>
      <c r="G13" s="76">
        <v>0</v>
      </c>
      <c r="H13" s="76">
        <v>0.28929050896082581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451"/>
      <c r="P13" s="76">
        <f t="shared" si="0"/>
        <v>0.16071523971527413</v>
      </c>
    </row>
    <row r="14" spans="1:16">
      <c r="A14" s="75" t="s">
        <v>87</v>
      </c>
      <c r="B14" s="75" t="s">
        <v>88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0.84715275082544572</v>
      </c>
      <c r="J14" s="76">
        <v>0.11722171874327354</v>
      </c>
      <c r="K14" s="76">
        <v>3.4917153069274717E-2</v>
      </c>
      <c r="L14" s="76">
        <v>7.0837736200597093E-4</v>
      </c>
      <c r="M14" s="76">
        <v>0</v>
      </c>
      <c r="N14" s="76">
        <v>0</v>
      </c>
      <c r="O14" s="451"/>
      <c r="P14" s="76">
        <f t="shared" si="0"/>
        <v>0</v>
      </c>
    </row>
    <row r="15" spans="1:16">
      <c r="A15" s="75" t="s">
        <v>89</v>
      </c>
      <c r="B15" s="75" t="s">
        <v>10</v>
      </c>
      <c r="C15" s="76">
        <v>1</v>
      </c>
      <c r="D15" s="76">
        <v>2.0682735666543675E-2</v>
      </c>
      <c r="E15" s="76">
        <v>0.25462765946659516</v>
      </c>
      <c r="F15" s="76">
        <v>7.0845810240555085E-2</v>
      </c>
      <c r="G15" s="76">
        <v>0</v>
      </c>
      <c r="H15" s="76">
        <v>0.11736481970027846</v>
      </c>
      <c r="I15" s="76">
        <v>0.45914801469997946</v>
      </c>
      <c r="J15" s="76">
        <v>5.9252226723431119E-2</v>
      </c>
      <c r="K15" s="76">
        <v>1.7795425970260893E-2</v>
      </c>
      <c r="L15" s="76">
        <v>2.8330753235625137E-4</v>
      </c>
      <c r="M15" s="76">
        <v>0</v>
      </c>
      <c r="N15" s="76">
        <v>0</v>
      </c>
      <c r="O15" s="451"/>
      <c r="P15" s="76">
        <f t="shared" si="0"/>
        <v>7.0845810240555085E-2</v>
      </c>
    </row>
    <row r="16" spans="1:16">
      <c r="A16" s="75" t="s">
        <v>90</v>
      </c>
      <c r="B16" s="75" t="s">
        <v>91</v>
      </c>
      <c r="C16" s="76">
        <v>1</v>
      </c>
      <c r="D16" s="76">
        <v>2.0682735666543675E-2</v>
      </c>
      <c r="E16" s="76">
        <v>0.25462765946659516</v>
      </c>
      <c r="F16" s="76">
        <v>7.0845810240555085E-2</v>
      </c>
      <c r="G16" s="76">
        <v>0</v>
      </c>
      <c r="H16" s="76">
        <v>0.11736481970027846</v>
      </c>
      <c r="I16" s="76">
        <v>0.45914801469997946</v>
      </c>
      <c r="J16" s="76">
        <v>5.9252226723431119E-2</v>
      </c>
      <c r="K16" s="76">
        <v>1.7795425970260893E-2</v>
      </c>
      <c r="L16" s="76">
        <v>2.8330753235625137E-4</v>
      </c>
      <c r="M16" s="76">
        <v>0</v>
      </c>
      <c r="N16" s="76">
        <v>0</v>
      </c>
      <c r="O16" s="451"/>
      <c r="P16" s="76">
        <f t="shared" si="0"/>
        <v>7.0845810240555085E-2</v>
      </c>
    </row>
    <row r="17" spans="1:16">
      <c r="A17" s="75" t="s">
        <v>92</v>
      </c>
      <c r="B17" s="75" t="s">
        <v>93</v>
      </c>
      <c r="C17" s="76">
        <v>1</v>
      </c>
      <c r="D17" s="76">
        <v>2.0682735666543675E-2</v>
      </c>
      <c r="E17" s="76">
        <v>0.25462765946659516</v>
      </c>
      <c r="F17" s="76">
        <v>7.0845810240555085E-2</v>
      </c>
      <c r="G17" s="76">
        <v>0</v>
      </c>
      <c r="H17" s="76">
        <v>0.11736481970027846</v>
      </c>
      <c r="I17" s="76">
        <v>0.45914801469997946</v>
      </c>
      <c r="J17" s="76">
        <v>5.9252226723431119E-2</v>
      </c>
      <c r="K17" s="76">
        <v>1.7795425970260893E-2</v>
      </c>
      <c r="L17" s="76">
        <v>2.8330753235625137E-4</v>
      </c>
      <c r="M17" s="76">
        <v>0</v>
      </c>
      <c r="N17" s="76">
        <v>0</v>
      </c>
      <c r="O17" s="451"/>
      <c r="P17" s="76">
        <f t="shared" si="0"/>
        <v>7.0845810240555085E-2</v>
      </c>
    </row>
    <row r="18" spans="1:16">
      <c r="A18" s="75" t="s">
        <v>94</v>
      </c>
      <c r="B18" s="75" t="s">
        <v>95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451"/>
      <c r="P18" s="76">
        <f t="shared" si="0"/>
        <v>0</v>
      </c>
    </row>
    <row r="19" spans="1:16">
      <c r="A19" s="75" t="s">
        <v>96</v>
      </c>
      <c r="B19" s="75" t="s">
        <v>97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451"/>
      <c r="P19" s="76">
        <f t="shared" si="0"/>
        <v>0</v>
      </c>
    </row>
    <row r="20" spans="1:16">
      <c r="A20" s="75" t="s">
        <v>98</v>
      </c>
      <c r="B20" s="75" t="s">
        <v>34</v>
      </c>
      <c r="C20" s="76">
        <v>0.99999999999999989</v>
      </c>
      <c r="D20" s="76">
        <v>2.0682735666543668E-2</v>
      </c>
      <c r="E20" s="76">
        <v>0.25462765946659521</v>
      </c>
      <c r="F20" s="76">
        <v>7.0845810240555071E-2</v>
      </c>
      <c r="G20" s="76">
        <v>0</v>
      </c>
      <c r="H20" s="76">
        <v>0.11736481970027846</v>
      </c>
      <c r="I20" s="76">
        <v>0.45914801469997929</v>
      </c>
      <c r="J20" s="76">
        <v>5.9252226723431112E-2</v>
      </c>
      <c r="K20" s="76">
        <v>1.7795425970260889E-2</v>
      </c>
      <c r="L20" s="76">
        <v>2.8330753235625126E-4</v>
      </c>
      <c r="M20" s="76">
        <v>0</v>
      </c>
      <c r="N20" s="76">
        <v>0</v>
      </c>
      <c r="O20" s="451"/>
      <c r="P20" s="76">
        <f t="shared" si="0"/>
        <v>7.0845810240555071E-2</v>
      </c>
    </row>
    <row r="21" spans="1:16">
      <c r="A21" s="75" t="s">
        <v>99</v>
      </c>
      <c r="B21" s="75" t="s">
        <v>100</v>
      </c>
      <c r="C21" s="76">
        <v>1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451"/>
      <c r="P21" s="76">
        <f t="shared" si="0"/>
        <v>0</v>
      </c>
    </row>
    <row r="22" spans="1:16">
      <c r="A22" s="75" t="s">
        <v>101</v>
      </c>
      <c r="B22" s="75" t="s">
        <v>102</v>
      </c>
      <c r="C22" s="76">
        <v>1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451"/>
      <c r="P22" s="76">
        <f t="shared" si="0"/>
        <v>0</v>
      </c>
    </row>
    <row r="23" spans="1:16">
      <c r="A23" s="75" t="s">
        <v>103</v>
      </c>
      <c r="B23" s="75" t="s">
        <v>15</v>
      </c>
      <c r="C23" s="76">
        <v>1</v>
      </c>
      <c r="D23" s="76">
        <v>1.861533871517683E-2</v>
      </c>
      <c r="E23" s="76">
        <v>0.247588790833558</v>
      </c>
      <c r="F23" s="76">
        <v>6.8841450639549967E-2</v>
      </c>
      <c r="G23" s="76">
        <v>0</v>
      </c>
      <c r="H23" s="76">
        <v>0.11732360352474852</v>
      </c>
      <c r="I23" s="76">
        <v>0.47053229054233986</v>
      </c>
      <c r="J23" s="76">
        <v>5.9140218294735952E-2</v>
      </c>
      <c r="K23" s="76">
        <v>1.7593831982609314E-2</v>
      </c>
      <c r="L23" s="76">
        <v>2.9565159438896287E-4</v>
      </c>
      <c r="M23" s="76">
        <v>6.8823872892598373E-5</v>
      </c>
      <c r="N23" s="76">
        <v>0</v>
      </c>
      <c r="O23" s="451"/>
      <c r="P23" s="76">
        <f t="shared" si="0"/>
        <v>6.8841450639549967E-2</v>
      </c>
    </row>
    <row r="24" spans="1:16">
      <c r="A24" s="75" t="s">
        <v>104</v>
      </c>
      <c r="B24" s="75" t="s">
        <v>105</v>
      </c>
      <c r="C24" s="76">
        <v>1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451"/>
      <c r="P24" s="76">
        <f t="shared" si="0"/>
        <v>0</v>
      </c>
    </row>
    <row r="25" spans="1:16">
      <c r="A25" s="75" t="s">
        <v>106</v>
      </c>
      <c r="B25" s="75" t="s">
        <v>107</v>
      </c>
      <c r="C25" s="76">
        <v>1.0000000000000002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451"/>
      <c r="P25" s="76">
        <f t="shared" si="0"/>
        <v>0</v>
      </c>
    </row>
    <row r="26" spans="1:16">
      <c r="A26" s="75" t="s">
        <v>108</v>
      </c>
      <c r="B26" s="75" t="s">
        <v>109</v>
      </c>
      <c r="C26" s="76">
        <v>1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451"/>
      <c r="P26" s="76">
        <f t="shared" si="0"/>
        <v>0</v>
      </c>
    </row>
    <row r="27" spans="1:16">
      <c r="A27" s="75" t="s">
        <v>110</v>
      </c>
      <c r="B27" s="75" t="s">
        <v>111</v>
      </c>
      <c r="C27" s="76">
        <v>0.99999999999999967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451"/>
      <c r="P27" s="76">
        <f t="shared" si="0"/>
        <v>0</v>
      </c>
    </row>
    <row r="28" spans="1:16">
      <c r="A28" s="75" t="s">
        <v>112</v>
      </c>
      <c r="B28" s="75" t="s">
        <v>35</v>
      </c>
      <c r="C28" s="76">
        <v>0.99999999999999978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451"/>
      <c r="P28" s="76">
        <f t="shared" si="0"/>
        <v>0</v>
      </c>
    </row>
    <row r="29" spans="1:16">
      <c r="A29" s="75" t="s">
        <v>113</v>
      </c>
      <c r="B29" s="75" t="s">
        <v>114</v>
      </c>
      <c r="C29" s="76">
        <v>1.0000000000000002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451"/>
      <c r="P29" s="76">
        <f t="shared" si="0"/>
        <v>0</v>
      </c>
    </row>
    <row r="30" spans="1:16">
      <c r="A30" s="75" t="s">
        <v>115</v>
      </c>
      <c r="B30" s="75" t="s">
        <v>116</v>
      </c>
      <c r="C30" s="76">
        <v>1.0000000000000002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451"/>
      <c r="P30" s="76">
        <f t="shared" si="0"/>
        <v>0</v>
      </c>
    </row>
    <row r="31" spans="1:16">
      <c r="A31" s="75" t="s">
        <v>117</v>
      </c>
      <c r="B31" s="75" t="s">
        <v>118</v>
      </c>
      <c r="C31" s="76">
        <v>1.0000000000000002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451"/>
      <c r="P31" s="76">
        <f t="shared" si="0"/>
        <v>0</v>
      </c>
    </row>
    <row r="32" spans="1:16">
      <c r="A32" s="75" t="s">
        <v>119</v>
      </c>
      <c r="B32" s="75" t="s">
        <v>120</v>
      </c>
      <c r="C32" s="76">
        <v>1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451"/>
      <c r="P32" s="76">
        <f t="shared" si="0"/>
        <v>0</v>
      </c>
    </row>
    <row r="33" spans="1:16">
      <c r="A33" s="75" t="s">
        <v>121</v>
      </c>
      <c r="B33" s="75" t="s">
        <v>122</v>
      </c>
      <c r="C33" s="76">
        <v>1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451"/>
      <c r="P33" s="76">
        <f t="shared" si="0"/>
        <v>0</v>
      </c>
    </row>
    <row r="34" spans="1:16">
      <c r="A34" s="75" t="s">
        <v>123</v>
      </c>
      <c r="B34" s="75" t="s">
        <v>20</v>
      </c>
      <c r="C34" s="76">
        <v>1.0000000000000002</v>
      </c>
      <c r="D34" s="76">
        <v>3.1996233440683274E-2</v>
      </c>
      <c r="E34" s="76">
        <v>0.2725837155240225</v>
      </c>
      <c r="F34" s="76">
        <v>6.264027551852748E-2</v>
      </c>
      <c r="G34" s="76">
        <v>0</v>
      </c>
      <c r="H34" s="76">
        <v>8.2219997834898292E-2</v>
      </c>
      <c r="I34" s="76">
        <v>0.48171359627555882</v>
      </c>
      <c r="J34" s="76">
        <v>5.0323414237423779E-2</v>
      </c>
      <c r="K34" s="76">
        <v>1.8522767168885818E-2</v>
      </c>
      <c r="L34" s="76">
        <v>0</v>
      </c>
      <c r="M34" s="76">
        <v>0</v>
      </c>
      <c r="N34" s="76">
        <v>0</v>
      </c>
      <c r="O34" s="451"/>
      <c r="P34" s="76">
        <f t="shared" si="0"/>
        <v>6.264027551852748E-2</v>
      </c>
    </row>
    <row r="35" spans="1:16">
      <c r="A35" s="75" t="s">
        <v>124</v>
      </c>
      <c r="B35" s="75" t="s">
        <v>125</v>
      </c>
      <c r="C35" s="76">
        <v>1</v>
      </c>
      <c r="D35" s="76">
        <v>4.1920810026244058E-2</v>
      </c>
      <c r="E35" s="76">
        <v>0.73644936079335244</v>
      </c>
      <c r="F35" s="76">
        <v>0.22162982918040364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451"/>
      <c r="P35" s="76">
        <f t="shared" si="0"/>
        <v>0.22162982918040364</v>
      </c>
    </row>
    <row r="36" spans="1:16">
      <c r="A36" s="75" t="s">
        <v>126</v>
      </c>
      <c r="B36" s="75" t="s">
        <v>127</v>
      </c>
      <c r="C36" s="76">
        <v>1</v>
      </c>
      <c r="D36" s="76">
        <v>0</v>
      </c>
      <c r="E36" s="76">
        <v>0</v>
      </c>
      <c r="F36" s="76">
        <v>0</v>
      </c>
      <c r="G36" s="76">
        <v>0</v>
      </c>
      <c r="H36" s="76">
        <v>0.18530052945972386</v>
      </c>
      <c r="I36" s="76">
        <v>0.69839300603287158</v>
      </c>
      <c r="J36" s="76">
        <v>9.1405655044486361E-2</v>
      </c>
      <c r="K36" s="76">
        <v>2.4316475749477626E-2</v>
      </c>
      <c r="L36" s="76">
        <v>5.8433371344072168E-4</v>
      </c>
      <c r="M36" s="76">
        <v>0</v>
      </c>
      <c r="N36" s="76">
        <v>0</v>
      </c>
      <c r="O36" s="451"/>
      <c r="P36" s="76">
        <f t="shared" si="0"/>
        <v>0</v>
      </c>
    </row>
    <row r="37" spans="1:16">
      <c r="A37" s="75" t="s">
        <v>128</v>
      </c>
      <c r="B37" s="75" t="s">
        <v>129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451"/>
      <c r="P37" s="76">
        <f t="shared" si="0"/>
        <v>0</v>
      </c>
    </row>
    <row r="38" spans="1:16">
      <c r="A38" s="75" t="s">
        <v>130</v>
      </c>
      <c r="B38" s="75" t="s">
        <v>131</v>
      </c>
      <c r="C38" s="76">
        <v>1.0000000000000002</v>
      </c>
      <c r="D38" s="76">
        <v>0</v>
      </c>
      <c r="E38" s="76">
        <v>0</v>
      </c>
      <c r="F38" s="76">
        <v>0</v>
      </c>
      <c r="G38" s="76">
        <v>0</v>
      </c>
      <c r="H38" s="76">
        <v>0.20672153387868075</v>
      </c>
      <c r="I38" s="76">
        <v>0.67202803474526585</v>
      </c>
      <c r="J38" s="76">
        <v>9.2989465240768718E-2</v>
      </c>
      <c r="K38" s="76">
        <v>2.769902562811756E-2</v>
      </c>
      <c r="L38" s="76">
        <v>5.619405071671629E-4</v>
      </c>
      <c r="M38" s="76">
        <v>0</v>
      </c>
      <c r="N38" s="76">
        <v>0</v>
      </c>
      <c r="O38" s="451"/>
      <c r="P38" s="76">
        <f t="shared" si="0"/>
        <v>0</v>
      </c>
    </row>
    <row r="39" spans="1:16">
      <c r="A39" s="75" t="s">
        <v>132</v>
      </c>
      <c r="B39" s="75" t="s">
        <v>133</v>
      </c>
      <c r="C39" s="76">
        <v>0</v>
      </c>
      <c r="D39" s="76">
        <v>4.1920810026244058E-2</v>
      </c>
      <c r="E39" s="76">
        <v>0.73644936079335244</v>
      </c>
      <c r="F39" s="76">
        <v>0.22162982918040364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451"/>
      <c r="P39" s="76">
        <f t="shared" si="0"/>
        <v>0.22162982918040364</v>
      </c>
    </row>
    <row r="40" spans="1:16">
      <c r="A40" s="75" t="s">
        <v>134</v>
      </c>
      <c r="B40" s="75" t="s">
        <v>135</v>
      </c>
      <c r="C40" s="76">
        <v>0</v>
      </c>
      <c r="D40" s="76">
        <v>4.2875917268496599E-2</v>
      </c>
      <c r="E40" s="76">
        <v>0.73099056159295495</v>
      </c>
      <c r="F40" s="76">
        <v>0.22613352113854845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451"/>
      <c r="P40" s="76">
        <f t="shared" si="0"/>
        <v>0.22613352113854845</v>
      </c>
    </row>
    <row r="41" spans="1:16">
      <c r="A41" s="75" t="s">
        <v>136</v>
      </c>
      <c r="B41" s="75" t="s">
        <v>137</v>
      </c>
      <c r="C41" s="76">
        <v>0</v>
      </c>
      <c r="D41" s="76">
        <v>1.5141842201764295E-2</v>
      </c>
      <c r="E41" s="76">
        <v>0.26600631055893337</v>
      </c>
      <c r="F41" s="76">
        <v>8.0052935488430066E-2</v>
      </c>
      <c r="G41" s="76">
        <v>0</v>
      </c>
      <c r="H41" s="76">
        <v>0.11836977656573207</v>
      </c>
      <c r="I41" s="76">
        <v>0.44613269222821877</v>
      </c>
      <c r="J41" s="76">
        <v>5.8389832970293522E-2</v>
      </c>
      <c r="K41" s="76">
        <v>1.5533338246382785E-2</v>
      </c>
      <c r="L41" s="76">
        <v>3.7327174024527908E-4</v>
      </c>
      <c r="M41" s="76">
        <v>0</v>
      </c>
      <c r="N41" s="76">
        <v>0</v>
      </c>
      <c r="O41" s="451"/>
      <c r="P41" s="76">
        <f t="shared" si="0"/>
        <v>8.0052935488430066E-2</v>
      </c>
    </row>
    <row r="42" spans="1:16">
      <c r="A42" s="75" t="s">
        <v>138</v>
      </c>
      <c r="B42" s="75" t="s">
        <v>139</v>
      </c>
      <c r="C42" s="76">
        <v>0</v>
      </c>
      <c r="D42" s="76">
        <v>1.5486827977060537E-2</v>
      </c>
      <c r="E42" s="76">
        <v>0.26403458634721633</v>
      </c>
      <c r="F42" s="76">
        <v>8.1679673924850815E-2</v>
      </c>
      <c r="G42" s="76">
        <v>0</v>
      </c>
      <c r="H42" s="76">
        <v>0.13205349087717236</v>
      </c>
      <c r="I42" s="76">
        <v>0.42929077726135323</v>
      </c>
      <c r="J42" s="76">
        <v>5.9401569200098633E-2</v>
      </c>
      <c r="K42" s="76">
        <v>1.7694107427801021E-2</v>
      </c>
      <c r="L42" s="76">
        <v>3.5896698444711698E-4</v>
      </c>
      <c r="M42" s="76">
        <v>0</v>
      </c>
      <c r="N42" s="76">
        <v>0</v>
      </c>
      <c r="O42" s="451"/>
      <c r="P42" s="76">
        <f t="shared" si="0"/>
        <v>8.1679673924850815E-2</v>
      </c>
    </row>
    <row r="43" spans="1:16">
      <c r="A43" s="75" t="s">
        <v>140</v>
      </c>
      <c r="B43" s="75" t="s">
        <v>141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451"/>
      <c r="P43" s="76">
        <f t="shared" si="0"/>
        <v>0</v>
      </c>
    </row>
    <row r="44" spans="1:16">
      <c r="A44" s="75" t="s">
        <v>142</v>
      </c>
      <c r="B44" s="75" t="s">
        <v>143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451"/>
      <c r="P44" s="76">
        <f t="shared" si="0"/>
        <v>0</v>
      </c>
    </row>
    <row r="45" spans="1:16">
      <c r="A45" s="75" t="s">
        <v>144</v>
      </c>
      <c r="B45" s="75" t="s">
        <v>145</v>
      </c>
      <c r="C45" s="76">
        <v>0.99999999999999978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1</v>
      </c>
      <c r="N45" s="76">
        <v>0</v>
      </c>
      <c r="O45" s="451"/>
      <c r="P45" s="76">
        <f t="shared" si="0"/>
        <v>0</v>
      </c>
    </row>
    <row r="46" spans="1:16">
      <c r="A46" s="75" t="s">
        <v>146</v>
      </c>
      <c r="B46" s="75" t="s">
        <v>147</v>
      </c>
      <c r="C46" s="76">
        <v>0.99999999999999978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451"/>
      <c r="P46" s="76">
        <f t="shared" si="0"/>
        <v>0</v>
      </c>
    </row>
    <row r="47" spans="1:16">
      <c r="A47" s="75" t="s">
        <v>148</v>
      </c>
      <c r="B47" s="75" t="s">
        <v>39</v>
      </c>
      <c r="C47" s="76">
        <v>0.99999999999999989</v>
      </c>
      <c r="D47" s="76">
        <v>2.2935983956152175E-2</v>
      </c>
      <c r="E47" s="76">
        <v>0.30682949774927709</v>
      </c>
      <c r="F47" s="76">
        <v>6.742981175467383E-2</v>
      </c>
      <c r="G47" s="76">
        <v>0</v>
      </c>
      <c r="H47" s="76">
        <v>6.3543743746330345E-2</v>
      </c>
      <c r="I47" s="76">
        <v>0.48877413958358157</v>
      </c>
      <c r="J47" s="76">
        <v>4.2420875377373525E-2</v>
      </c>
      <c r="K47" s="76">
        <v>8.0659478326114854E-3</v>
      </c>
      <c r="L47" s="76">
        <v>0</v>
      </c>
      <c r="M47" s="76">
        <v>0</v>
      </c>
      <c r="N47" s="76">
        <v>0</v>
      </c>
      <c r="O47" s="451"/>
      <c r="P47" s="76">
        <f t="shared" si="0"/>
        <v>6.742981175467383E-2</v>
      </c>
    </row>
    <row r="48" spans="1:16">
      <c r="A48" s="75" t="s">
        <v>149</v>
      </c>
      <c r="B48" s="75" t="s">
        <v>150</v>
      </c>
      <c r="C48" s="76">
        <v>1</v>
      </c>
      <c r="D48" s="76">
        <v>4.9780856632462296E-2</v>
      </c>
      <c r="E48" s="76">
        <v>0.6659507290930996</v>
      </c>
      <c r="F48" s="76">
        <v>0.14635141871962112</v>
      </c>
      <c r="G48" s="76">
        <v>0</v>
      </c>
      <c r="H48" s="76">
        <v>0.13791699555481701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451"/>
      <c r="P48" s="76">
        <f t="shared" si="0"/>
        <v>0.14635141871962112</v>
      </c>
    </row>
    <row r="49" spans="1:16">
      <c r="A49" s="75" t="s">
        <v>151</v>
      </c>
      <c r="B49" s="75" t="s">
        <v>152</v>
      </c>
      <c r="C49" s="76">
        <v>0.99999999999999989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0.90637775271466892</v>
      </c>
      <c r="J49" s="76">
        <v>7.8664836330110136E-2</v>
      </c>
      <c r="K49" s="76">
        <v>1.495741095522094E-2</v>
      </c>
      <c r="L49" s="76">
        <v>0</v>
      </c>
      <c r="M49" s="76">
        <v>0</v>
      </c>
      <c r="N49" s="76">
        <v>0</v>
      </c>
      <c r="O49" s="451"/>
      <c r="P49" s="76">
        <f t="shared" si="0"/>
        <v>0</v>
      </c>
    </row>
    <row r="50" spans="1:16">
      <c r="A50" s="75" t="s">
        <v>153</v>
      </c>
      <c r="B50" s="75" t="s">
        <v>154</v>
      </c>
      <c r="C50" s="76">
        <v>1</v>
      </c>
      <c r="D50" s="76">
        <v>0</v>
      </c>
      <c r="E50" s="76">
        <v>0</v>
      </c>
      <c r="F50" s="76">
        <v>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451"/>
      <c r="P50" s="76">
        <f t="shared" si="0"/>
        <v>1</v>
      </c>
    </row>
    <row r="51" spans="1:16">
      <c r="A51" s="75" t="s">
        <v>155</v>
      </c>
      <c r="B51" s="75" t="s">
        <v>156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451"/>
      <c r="P51" s="76">
        <f t="shared" si="0"/>
        <v>0</v>
      </c>
    </row>
    <row r="52" spans="1:16">
      <c r="A52" s="75" t="s">
        <v>157</v>
      </c>
      <c r="B52" s="75" t="s">
        <v>158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451"/>
      <c r="P52" s="76">
        <f t="shared" si="0"/>
        <v>0</v>
      </c>
    </row>
    <row r="53" spans="1:16">
      <c r="A53" s="75" t="s">
        <v>159</v>
      </c>
      <c r="B53" s="75" t="s">
        <v>160</v>
      </c>
      <c r="C53" s="76">
        <v>0</v>
      </c>
      <c r="D53" s="76">
        <v>2.3978108950294126E-2</v>
      </c>
      <c r="E53" s="76">
        <v>0.26591523805782263</v>
      </c>
      <c r="F53" s="76">
        <v>2.2077230915453844E-2</v>
      </c>
      <c r="G53" s="76">
        <v>0</v>
      </c>
      <c r="H53" s="76">
        <v>0.11815439610941245</v>
      </c>
      <c r="I53" s="76">
        <v>0.52384117300974231</v>
      </c>
      <c r="J53" s="76">
        <v>7.5000251050667696E-2</v>
      </c>
      <c r="K53" s="76">
        <v>1.7958473901716305E-2</v>
      </c>
      <c r="L53" s="76">
        <v>7.6806181939106256E-3</v>
      </c>
      <c r="M53" s="76">
        <v>-3.5341478858002498E-2</v>
      </c>
      <c r="N53" s="76">
        <v>-1.4576915285066112E-2</v>
      </c>
      <c r="O53" s="451"/>
      <c r="P53" s="76">
        <f t="shared" si="0"/>
        <v>2.2077230915453844E-2</v>
      </c>
    </row>
    <row r="54" spans="1:16">
      <c r="A54" s="75" t="s">
        <v>161</v>
      </c>
      <c r="B54" s="75" t="s">
        <v>162</v>
      </c>
      <c r="C54" s="76">
        <v>1</v>
      </c>
      <c r="D54" s="76">
        <v>1.861533871517683E-2</v>
      </c>
      <c r="E54" s="76">
        <v>0.247588790833558</v>
      </c>
      <c r="F54" s="76">
        <v>6.8841450639549967E-2</v>
      </c>
      <c r="G54" s="76">
        <v>0</v>
      </c>
      <c r="H54" s="76">
        <v>0.11732360352474852</v>
      </c>
      <c r="I54" s="76">
        <v>0.47053229054233986</v>
      </c>
      <c r="J54" s="76">
        <v>5.9140218294735952E-2</v>
      </c>
      <c r="K54" s="76">
        <v>1.7593831982609314E-2</v>
      </c>
      <c r="L54" s="76">
        <v>2.9565159438896287E-4</v>
      </c>
      <c r="M54" s="76">
        <v>6.8823872892598373E-5</v>
      </c>
      <c r="N54" s="76">
        <v>0</v>
      </c>
      <c r="O54" s="451"/>
      <c r="P54" s="76">
        <f t="shared" si="0"/>
        <v>6.8841450639549967E-2</v>
      </c>
    </row>
    <row r="55" spans="1:16">
      <c r="A55" s="75" t="s">
        <v>19</v>
      </c>
      <c r="B55" s="75" t="s">
        <v>19</v>
      </c>
      <c r="C55" s="76">
        <v>1.0000000000000002</v>
      </c>
      <c r="D55" s="76">
        <v>3.1996233440683274E-2</v>
      </c>
      <c r="E55" s="76">
        <v>0.2725837155240225</v>
      </c>
      <c r="F55" s="76">
        <v>6.264027551852748E-2</v>
      </c>
      <c r="G55" s="76">
        <v>0</v>
      </c>
      <c r="H55" s="76">
        <v>8.2219997834898292E-2</v>
      </c>
      <c r="I55" s="76">
        <v>0.48171359627555882</v>
      </c>
      <c r="J55" s="76">
        <v>5.0323414237423779E-2</v>
      </c>
      <c r="K55" s="76">
        <v>1.8522767168885818E-2</v>
      </c>
      <c r="L55" s="76">
        <v>0</v>
      </c>
      <c r="M55" s="76">
        <v>0</v>
      </c>
      <c r="N55" s="76">
        <v>0</v>
      </c>
      <c r="O55" s="451"/>
      <c r="P55" s="76">
        <f t="shared" si="0"/>
        <v>6.264027551852748E-2</v>
      </c>
    </row>
    <row r="56" spans="1:16">
      <c r="A56" s="75" t="s">
        <v>163</v>
      </c>
      <c r="B56" s="75" t="s">
        <v>164</v>
      </c>
      <c r="C56" s="76">
        <v>1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1</v>
      </c>
      <c r="K56" s="76">
        <v>0</v>
      </c>
      <c r="L56" s="76">
        <v>0</v>
      </c>
      <c r="M56" s="76">
        <v>0</v>
      </c>
      <c r="N56" s="76">
        <v>0</v>
      </c>
      <c r="O56" s="451"/>
      <c r="P56" s="76">
        <f t="shared" si="0"/>
        <v>0</v>
      </c>
    </row>
    <row r="57" spans="1:16">
      <c r="A57" s="75" t="s">
        <v>165</v>
      </c>
      <c r="B57" s="75" t="s">
        <v>166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451"/>
      <c r="P57" s="76">
        <f t="shared" si="0"/>
        <v>0</v>
      </c>
    </row>
    <row r="58" spans="1:16">
      <c r="A58" s="75" t="s">
        <v>167</v>
      </c>
      <c r="B58" s="75" t="s">
        <v>38</v>
      </c>
      <c r="C58" s="76">
        <v>1</v>
      </c>
      <c r="D58" s="76">
        <v>3.4469979992916365E-2</v>
      </c>
      <c r="E58" s="76">
        <v>0.39521001872290024</v>
      </c>
      <c r="F58" s="76">
        <v>0.13627237107686591</v>
      </c>
      <c r="G58" s="76">
        <v>0</v>
      </c>
      <c r="H58" s="76">
        <v>7.9815062934378733E-2</v>
      </c>
      <c r="I58" s="76">
        <v>0.33590794451171835</v>
      </c>
      <c r="J58" s="76">
        <v>1.8309908017086696E-2</v>
      </c>
      <c r="K58" s="76">
        <v>1.4714744133610952E-5</v>
      </c>
      <c r="L58" s="76">
        <v>0</v>
      </c>
      <c r="M58" s="76">
        <v>0</v>
      </c>
      <c r="N58" s="76">
        <v>0</v>
      </c>
      <c r="O58" s="451"/>
      <c r="P58" s="76">
        <f t="shared" si="0"/>
        <v>0.13627237107686591</v>
      </c>
    </row>
    <row r="59" spans="1:16">
      <c r="A59" s="75" t="s">
        <v>168</v>
      </c>
      <c r="B59" s="75" t="s">
        <v>166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451"/>
      <c r="P59" s="76">
        <f t="shared" si="0"/>
        <v>0</v>
      </c>
    </row>
    <row r="60" spans="1:16">
      <c r="A60" s="75" t="s">
        <v>169</v>
      </c>
      <c r="B60" s="75" t="s">
        <v>166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451"/>
      <c r="P60" s="76">
        <f t="shared" si="0"/>
        <v>0</v>
      </c>
    </row>
    <row r="61" spans="1:16">
      <c r="A61" s="75" t="s">
        <v>170</v>
      </c>
      <c r="B61" s="75" t="s">
        <v>171</v>
      </c>
      <c r="C61" s="76">
        <v>0.99999999999999989</v>
      </c>
      <c r="D61" s="76">
        <v>3.2870000000000003E-2</v>
      </c>
      <c r="E61" s="76">
        <v>0.70975999999999995</v>
      </c>
      <c r="F61" s="76">
        <v>0.14180000000000001</v>
      </c>
      <c r="G61" s="76">
        <v>0</v>
      </c>
      <c r="H61" s="76">
        <v>0.10946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6.11E-3</v>
      </c>
      <c r="O61" s="451"/>
      <c r="P61" s="76">
        <f t="shared" si="0"/>
        <v>0.14180000000000001</v>
      </c>
    </row>
    <row r="62" spans="1:16">
      <c r="A62" s="75" t="s">
        <v>172</v>
      </c>
      <c r="B62" s="75" t="s">
        <v>173</v>
      </c>
      <c r="C62" s="76">
        <v>1</v>
      </c>
      <c r="D62" s="76">
        <v>5.4199999999999998E-2</v>
      </c>
      <c r="E62" s="76">
        <v>0.67689999999999995</v>
      </c>
      <c r="F62" s="76">
        <v>0.1336</v>
      </c>
      <c r="G62" s="76">
        <v>0</v>
      </c>
      <c r="H62" s="76">
        <v>0.11609999999999999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1.9199999999999998E-2</v>
      </c>
      <c r="O62" s="451"/>
      <c r="P62" s="76">
        <f t="shared" si="0"/>
        <v>0.1336</v>
      </c>
    </row>
    <row r="63" spans="1:16">
      <c r="A63" s="75" t="s">
        <v>174</v>
      </c>
      <c r="B63" s="75" t="s">
        <v>175</v>
      </c>
      <c r="C63" s="76">
        <v>0.99999999999999989</v>
      </c>
      <c r="D63" s="76">
        <v>4.7890000000000002E-2</v>
      </c>
      <c r="E63" s="76">
        <v>0.64607999999999999</v>
      </c>
      <c r="F63" s="76">
        <v>0.13125999999999999</v>
      </c>
      <c r="G63" s="76">
        <v>0</v>
      </c>
      <c r="H63" s="76">
        <v>0.155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1.9769999999999999E-2</v>
      </c>
      <c r="O63" s="451"/>
      <c r="P63" s="76">
        <f t="shared" si="0"/>
        <v>0.13125999999999999</v>
      </c>
    </row>
    <row r="64" spans="1:16">
      <c r="A64" s="75" t="s">
        <v>176</v>
      </c>
      <c r="B64" s="75" t="s">
        <v>177</v>
      </c>
      <c r="C64" s="76">
        <v>1</v>
      </c>
      <c r="D64" s="76">
        <v>4.2700000000000002E-2</v>
      </c>
      <c r="E64" s="76">
        <v>0.61199999999999999</v>
      </c>
      <c r="F64" s="76">
        <v>0.14960000000000001</v>
      </c>
      <c r="G64" s="76">
        <v>0</v>
      </c>
      <c r="H64" s="76">
        <v>0.1671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2.86E-2</v>
      </c>
      <c r="O64" s="451"/>
      <c r="P64" s="76">
        <f t="shared" si="0"/>
        <v>0.14960000000000001</v>
      </c>
    </row>
    <row r="65" spans="1:16">
      <c r="A65" s="75" t="s">
        <v>178</v>
      </c>
      <c r="B65" s="75" t="s">
        <v>179</v>
      </c>
      <c r="C65" s="76">
        <v>1</v>
      </c>
      <c r="D65" s="76">
        <v>4.8806000000000002E-2</v>
      </c>
      <c r="E65" s="76">
        <v>0.563558</v>
      </c>
      <c r="F65" s="76">
        <v>0.15268799999999999</v>
      </c>
      <c r="G65" s="76">
        <v>0</v>
      </c>
      <c r="H65" s="76">
        <v>0.20677599999999999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2.8171999999999999E-2</v>
      </c>
      <c r="O65" s="451"/>
      <c r="P65" s="76">
        <f t="shared" si="0"/>
        <v>0.15268799999999999</v>
      </c>
    </row>
    <row r="66" spans="1:16">
      <c r="A66" s="75" t="s">
        <v>180</v>
      </c>
      <c r="B66" s="75" t="s">
        <v>181</v>
      </c>
      <c r="C66" s="76">
        <v>1</v>
      </c>
      <c r="D66" s="76">
        <v>1.5047E-2</v>
      </c>
      <c r="E66" s="76">
        <v>0.159356</v>
      </c>
      <c r="F66" s="76">
        <v>3.9132E-2</v>
      </c>
      <c r="G66" s="76">
        <v>0</v>
      </c>
      <c r="H66" s="76">
        <v>3.8051000000000001E-2</v>
      </c>
      <c r="I66" s="76">
        <v>0.46935500000000002</v>
      </c>
      <c r="J66" s="76">
        <v>0.13981499999999999</v>
      </c>
      <c r="K66" s="76">
        <v>0.135384</v>
      </c>
      <c r="L66" s="76">
        <v>0</v>
      </c>
      <c r="M66" s="76">
        <v>0</v>
      </c>
      <c r="N66" s="76">
        <v>3.8600000000000001E-3</v>
      </c>
      <c r="O66" s="451"/>
      <c r="P66" s="76">
        <f t="shared" si="0"/>
        <v>3.9132E-2</v>
      </c>
    </row>
    <row r="67" spans="1:16">
      <c r="A67" s="75" t="s">
        <v>182</v>
      </c>
      <c r="B67" s="75" t="s">
        <v>14</v>
      </c>
      <c r="C67" s="76">
        <v>1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451"/>
      <c r="P67" s="76">
        <f t="shared" si="0"/>
        <v>0</v>
      </c>
    </row>
    <row r="68" spans="1:16">
      <c r="A68" s="75" t="s">
        <v>276</v>
      </c>
      <c r="B68" s="75" t="s">
        <v>272</v>
      </c>
      <c r="C68" s="76">
        <v>1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1</v>
      </c>
      <c r="O68" s="451"/>
      <c r="P68" s="76">
        <f t="shared" ref="P68:P88" si="1">F68</f>
        <v>0</v>
      </c>
    </row>
    <row r="69" spans="1:16">
      <c r="A69" s="75" t="s">
        <v>183</v>
      </c>
      <c r="B69" s="75" t="s">
        <v>184</v>
      </c>
      <c r="C69" s="76">
        <v>1</v>
      </c>
      <c r="D69" s="76">
        <v>1.1171319058648292E-2</v>
      </c>
      <c r="E69" s="76">
        <v>0.19611774365839885</v>
      </c>
      <c r="F69" s="76">
        <v>5.8744237319531642E-2</v>
      </c>
      <c r="G69" s="76">
        <v>0</v>
      </c>
      <c r="H69" s="76">
        <v>0.13640799198431938</v>
      </c>
      <c r="I69" s="76">
        <v>0.51128885650117872</v>
      </c>
      <c r="J69" s="76">
        <v>6.7814448045127956E-2</v>
      </c>
      <c r="K69" s="76">
        <v>1.8022739753174997E-2</v>
      </c>
      <c r="L69" s="76">
        <v>4.3266367962049249E-4</v>
      </c>
      <c r="M69" s="76">
        <v>0</v>
      </c>
      <c r="N69" s="76">
        <v>0</v>
      </c>
      <c r="O69" s="451"/>
      <c r="P69" s="76">
        <f t="shared" si="1"/>
        <v>5.8744237319531642E-2</v>
      </c>
    </row>
    <row r="70" spans="1:16">
      <c r="A70" s="75" t="s">
        <v>185</v>
      </c>
      <c r="B70" s="75" t="s">
        <v>186</v>
      </c>
      <c r="C70" s="76">
        <v>1</v>
      </c>
      <c r="D70" s="76">
        <v>1.5311823031490129E-2</v>
      </c>
      <c r="E70" s="76">
        <v>0.26607213152030906</v>
      </c>
      <c r="F70" s="76">
        <v>7.9817133697328443E-2</v>
      </c>
      <c r="G70" s="76">
        <v>0</v>
      </c>
      <c r="H70" s="76">
        <v>0.12263134727800375</v>
      </c>
      <c r="I70" s="76">
        <v>0.44210145381846988</v>
      </c>
      <c r="J70" s="76">
        <v>5.7338861323631717E-2</v>
      </c>
      <c r="K70" s="76">
        <v>1.6343729843897464E-2</v>
      </c>
      <c r="L70" s="76">
        <v>3.835194868695614E-4</v>
      </c>
      <c r="M70" s="76">
        <v>0</v>
      </c>
      <c r="N70" s="76">
        <v>0</v>
      </c>
      <c r="O70" s="451"/>
      <c r="P70" s="76">
        <f t="shared" si="1"/>
        <v>7.9817133697328443E-2</v>
      </c>
    </row>
    <row r="71" spans="1:16">
      <c r="A71" s="75" t="s">
        <v>187</v>
      </c>
      <c r="B71" s="75" t="s">
        <v>188</v>
      </c>
      <c r="C71" s="76">
        <v>1</v>
      </c>
      <c r="D71" s="76">
        <v>1.2518584141384325E-2</v>
      </c>
      <c r="E71" s="76">
        <v>0.21862870891884104</v>
      </c>
      <c r="F71" s="76">
        <v>6.5564849667887934E-2</v>
      </c>
      <c r="G71" s="76">
        <v>0</v>
      </c>
      <c r="H71" s="76">
        <v>0.13229773814420734</v>
      </c>
      <c r="I71" s="76">
        <v>0.48879998033194638</v>
      </c>
      <c r="J71" s="76">
        <v>6.4091159853410976E-2</v>
      </c>
      <c r="K71" s="76">
        <v>1.751859439523611E-2</v>
      </c>
      <c r="L71" s="76">
        <v>4.1678468001327801E-4</v>
      </c>
      <c r="M71" s="76">
        <v>1.6359986707250614E-4</v>
      </c>
      <c r="N71" s="76">
        <v>0</v>
      </c>
      <c r="O71" s="451"/>
      <c r="P71" s="76">
        <f t="shared" si="1"/>
        <v>6.5564849667887934E-2</v>
      </c>
    </row>
    <row r="72" spans="1:16">
      <c r="A72" s="75" t="s">
        <v>189</v>
      </c>
      <c r="B72" s="75" t="s">
        <v>190</v>
      </c>
      <c r="C72" s="76">
        <v>0.99999999999999978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1</v>
      </c>
      <c r="N72" s="76">
        <v>0</v>
      </c>
      <c r="O72" s="451"/>
      <c r="P72" s="76">
        <f t="shared" si="1"/>
        <v>0</v>
      </c>
    </row>
    <row r="73" spans="1:16">
      <c r="A73" s="75" t="s">
        <v>191</v>
      </c>
      <c r="B73" s="75" t="s">
        <v>192</v>
      </c>
      <c r="C73" s="76">
        <v>0.99999999999999978</v>
      </c>
      <c r="D73" s="76">
        <v>4.1920810026244065E-2</v>
      </c>
      <c r="E73" s="76">
        <v>0.73644936079335244</v>
      </c>
      <c r="F73" s="76">
        <v>0.22162982918040364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451"/>
      <c r="P73" s="76">
        <f t="shared" si="1"/>
        <v>0.22162982918040364</v>
      </c>
    </row>
    <row r="74" spans="1:16">
      <c r="A74" s="75" t="s">
        <v>193</v>
      </c>
      <c r="B74" s="75" t="s">
        <v>194</v>
      </c>
      <c r="C74" s="76">
        <v>1</v>
      </c>
      <c r="D74" s="76">
        <v>1.3391234280246297E-2</v>
      </c>
      <c r="E74" s="76">
        <v>0.23321501661083799</v>
      </c>
      <c r="F74" s="76">
        <v>6.9983277341422817E-2</v>
      </c>
      <c r="G74" s="76">
        <v>0</v>
      </c>
      <c r="H74" s="76">
        <v>0.1296808321344485</v>
      </c>
      <c r="I74" s="76">
        <v>0.47441924512646022</v>
      </c>
      <c r="J74" s="76">
        <v>6.1705784506102201E-2</v>
      </c>
      <c r="K74" s="76">
        <v>1.7197960229939066E-2</v>
      </c>
      <c r="L74" s="76">
        <v>4.0664977054290235E-4</v>
      </c>
      <c r="M74" s="76">
        <v>0</v>
      </c>
      <c r="N74" s="76">
        <v>0</v>
      </c>
      <c r="O74" s="451"/>
      <c r="P74" s="76">
        <f t="shared" si="1"/>
        <v>6.9983277341422817E-2</v>
      </c>
    </row>
    <row r="75" spans="1:16">
      <c r="A75" s="75" t="s">
        <v>195</v>
      </c>
      <c r="B75" s="75" t="s">
        <v>196</v>
      </c>
      <c r="C75" s="76">
        <v>1</v>
      </c>
      <c r="D75" s="76">
        <v>2.6792795715863248E-2</v>
      </c>
      <c r="E75" s="76">
        <v>0.27268188925771863</v>
      </c>
      <c r="F75" s="76">
        <v>6.2155822036949096E-2</v>
      </c>
      <c r="G75" s="76">
        <v>0</v>
      </c>
      <c r="H75" s="76">
        <v>0.12815692776239551</v>
      </c>
      <c r="I75" s="76">
        <v>0.41760490290568747</v>
      </c>
      <c r="J75" s="76">
        <v>6.9755132179658272E-2</v>
      </c>
      <c r="K75" s="76">
        <v>2.2684611666077818E-2</v>
      </c>
      <c r="L75" s="76">
        <v>1.6791847564947985E-4</v>
      </c>
      <c r="M75" s="76">
        <v>0</v>
      </c>
      <c r="N75" s="76">
        <v>0</v>
      </c>
      <c r="O75" s="451"/>
      <c r="P75" s="76">
        <f t="shared" si="1"/>
        <v>6.2155822036949096E-2</v>
      </c>
    </row>
    <row r="76" spans="1:16">
      <c r="A76" s="75" t="s">
        <v>197</v>
      </c>
      <c r="B76" s="75" t="s">
        <v>198</v>
      </c>
      <c r="C76" s="76">
        <v>0.99999999999999989</v>
      </c>
      <c r="D76" s="76">
        <v>1.8113814265440845E-2</v>
      </c>
      <c r="E76" s="76">
        <v>0.24396461302065101</v>
      </c>
      <c r="F76" s="76">
        <v>6.8616317931519871E-2</v>
      </c>
      <c r="G76" s="76">
        <v>0</v>
      </c>
      <c r="H76" s="76">
        <v>0.12272741134680146</v>
      </c>
      <c r="I76" s="76">
        <v>0.46629361859376944</v>
      </c>
      <c r="J76" s="76">
        <v>6.5323272656451492E-2</v>
      </c>
      <c r="K76" s="76">
        <v>1.4702677680871315E-2</v>
      </c>
      <c r="L76" s="76">
        <v>2.5827450449436503E-4</v>
      </c>
      <c r="M76" s="76">
        <v>0</v>
      </c>
      <c r="N76" s="76">
        <v>0</v>
      </c>
      <c r="O76" s="451"/>
      <c r="P76" s="76">
        <f t="shared" si="1"/>
        <v>6.8616317931519871E-2</v>
      </c>
    </row>
    <row r="77" spans="1:16">
      <c r="A77" s="75" t="s">
        <v>199</v>
      </c>
      <c r="B77" s="75" t="s">
        <v>200</v>
      </c>
      <c r="C77" s="76">
        <v>0.99999999999999989</v>
      </c>
      <c r="D77" s="76">
        <v>4.206589812590001E-2</v>
      </c>
      <c r="E77" s="76">
        <v>0.73562012741792415</v>
      </c>
      <c r="F77" s="76">
        <v>0.22231397445617598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451"/>
      <c r="P77" s="76">
        <f t="shared" si="1"/>
        <v>0.22231397445617598</v>
      </c>
    </row>
    <row r="78" spans="1:16">
      <c r="A78" s="75" t="s">
        <v>201</v>
      </c>
      <c r="B78" s="75" t="s">
        <v>29</v>
      </c>
      <c r="C78" s="76">
        <v>1</v>
      </c>
      <c r="D78" s="76">
        <v>4.209152361653816E-2</v>
      </c>
      <c r="E78" s="76">
        <v>0.73547366804496883</v>
      </c>
      <c r="F78" s="76">
        <v>0.22243480833849302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451"/>
      <c r="P78" s="76">
        <f t="shared" si="1"/>
        <v>0.22243480833849302</v>
      </c>
    </row>
    <row r="79" spans="1:16">
      <c r="A79" s="75" t="s">
        <v>202</v>
      </c>
      <c r="B79" s="75" t="s">
        <v>49</v>
      </c>
      <c r="C79" s="76">
        <v>0.99999999999999989</v>
      </c>
      <c r="D79" s="76">
        <v>2.4718470501639639E-2</v>
      </c>
      <c r="E79" s="76">
        <v>0.2709735432752115</v>
      </c>
      <c r="F79" s="76">
        <v>0</v>
      </c>
      <c r="G79" s="76">
        <v>0</v>
      </c>
      <c r="H79" s="76">
        <v>0.12025364759947307</v>
      </c>
      <c r="I79" s="76">
        <v>0.53202100802489671</v>
      </c>
      <c r="J79" s="76">
        <v>7.6315709918771374E-2</v>
      </c>
      <c r="K79" s="76">
        <v>1.8827386271912234E-2</v>
      </c>
      <c r="L79" s="76">
        <v>7.9240290015651638E-3</v>
      </c>
      <c r="M79" s="76">
        <v>-3.6126140449855779E-2</v>
      </c>
      <c r="N79" s="76">
        <v>-1.4907654143613815E-2</v>
      </c>
      <c r="O79" s="451"/>
      <c r="P79" s="76">
        <f t="shared" si="1"/>
        <v>0</v>
      </c>
    </row>
    <row r="80" spans="1:16">
      <c r="A80" s="75" t="s">
        <v>7</v>
      </c>
      <c r="B80" s="75" t="s">
        <v>203</v>
      </c>
      <c r="C80" s="76">
        <v>1</v>
      </c>
      <c r="D80" s="76">
        <v>1.9141955588282758E-2</v>
      </c>
      <c r="E80" s="76">
        <v>0.27398036455512026</v>
      </c>
      <c r="F80" s="76">
        <v>3.2100059840287035E-2</v>
      </c>
      <c r="G80" s="76">
        <v>0</v>
      </c>
      <c r="H80" s="76">
        <v>0.12117948257707835</v>
      </c>
      <c r="I80" s="76">
        <v>0.41769949533400635</v>
      </c>
      <c r="J80" s="76">
        <v>4.9355006141802826E-2</v>
      </c>
      <c r="K80" s="76">
        <v>2.6508898015263672E-2</v>
      </c>
      <c r="L80" s="76">
        <v>3.2247311804357438E-3</v>
      </c>
      <c r="M80" s="76">
        <v>0</v>
      </c>
      <c r="N80" s="76">
        <v>5.6810006767722993E-2</v>
      </c>
      <c r="O80" s="451"/>
      <c r="P80" s="76">
        <f t="shared" si="1"/>
        <v>3.2100059840287035E-2</v>
      </c>
    </row>
    <row r="81" spans="1:16">
      <c r="A81" s="75" t="s">
        <v>169</v>
      </c>
      <c r="B81" s="75" t="s">
        <v>204</v>
      </c>
      <c r="C81" s="76">
        <v>1.0000000000000002</v>
      </c>
      <c r="D81" s="76">
        <v>2.1946050229915734E-2</v>
      </c>
      <c r="E81" s="76">
        <v>0.24642830582098518</v>
      </c>
      <c r="F81" s="76">
        <v>6.7890616934189296E-2</v>
      </c>
      <c r="G81" s="76">
        <v>0</v>
      </c>
      <c r="H81" s="76">
        <v>0.12133312142015212</v>
      </c>
      <c r="I81" s="76">
        <v>0.44690733422123091</v>
      </c>
      <c r="J81" s="76">
        <v>5.8636805692683869E-2</v>
      </c>
      <c r="K81" s="76">
        <v>2.4461455444006169E-2</v>
      </c>
      <c r="L81" s="76">
        <v>2.1397308533431191E-3</v>
      </c>
      <c r="M81" s="76">
        <v>0</v>
      </c>
      <c r="N81" s="76">
        <v>1.025657938349369E-2</v>
      </c>
      <c r="O81" s="451"/>
      <c r="P81" s="76">
        <f t="shared" si="1"/>
        <v>6.7890616934189296E-2</v>
      </c>
    </row>
    <row r="82" spans="1:16">
      <c r="A82" s="75" t="s">
        <v>30</v>
      </c>
      <c r="B82" s="75" t="s">
        <v>31</v>
      </c>
      <c r="C82" s="76">
        <v>1</v>
      </c>
      <c r="D82" s="76">
        <v>1.8161818609740248E-2</v>
      </c>
      <c r="E82" s="76">
        <v>0.27081978415217589</v>
      </c>
      <c r="F82" s="76">
        <v>6.0210637474561575E-2</v>
      </c>
      <c r="G82" s="76">
        <v>0</v>
      </c>
      <c r="H82" s="76">
        <v>0.11364894976759293</v>
      </c>
      <c r="I82" s="76">
        <v>0.4474910223226275</v>
      </c>
      <c r="J82" s="76">
        <v>5.5049274959006855E-2</v>
      </c>
      <c r="K82" s="76">
        <v>1.7283790985199329E-2</v>
      </c>
      <c r="L82" s="76">
        <v>3.0817627821206749E-4</v>
      </c>
      <c r="M82" s="76">
        <v>0</v>
      </c>
      <c r="N82" s="76">
        <v>1.7026545450883751E-2</v>
      </c>
      <c r="O82" s="451"/>
      <c r="P82" s="76">
        <f t="shared" si="1"/>
        <v>6.0210637474561575E-2</v>
      </c>
    </row>
    <row r="83" spans="1:16">
      <c r="A83" s="75" t="s">
        <v>205</v>
      </c>
      <c r="B83" s="75" t="s">
        <v>166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451"/>
      <c r="P83" s="76">
        <f t="shared" si="1"/>
        <v>0</v>
      </c>
    </row>
    <row r="84" spans="1:16">
      <c r="A84" s="75" t="s">
        <v>206</v>
      </c>
      <c r="B84" s="75" t="s">
        <v>166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451"/>
      <c r="P84" s="76">
        <f t="shared" si="1"/>
        <v>0</v>
      </c>
    </row>
    <row r="85" spans="1:16">
      <c r="A85" s="75" t="s">
        <v>207</v>
      </c>
      <c r="B85" s="75" t="s">
        <v>166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451"/>
      <c r="P85" s="76">
        <f t="shared" si="1"/>
        <v>0</v>
      </c>
    </row>
    <row r="86" spans="1:16">
      <c r="A86" s="75" t="s">
        <v>208</v>
      </c>
      <c r="B86" s="75" t="s">
        <v>11</v>
      </c>
      <c r="C86" s="76">
        <v>0.99999999999999989</v>
      </c>
      <c r="D86" s="76">
        <v>1.9347509325626018E-2</v>
      </c>
      <c r="E86" s="76">
        <v>0.23906307678364194</v>
      </c>
      <c r="F86" s="76">
        <v>6.946105534858768E-2</v>
      </c>
      <c r="G86" s="76">
        <v>0</v>
      </c>
      <c r="H86" s="76">
        <v>0.12415114634021877</v>
      </c>
      <c r="I86" s="76">
        <v>0.47546226753866605</v>
      </c>
      <c r="J86" s="76">
        <v>6.1340351692764167E-2</v>
      </c>
      <c r="K86" s="76">
        <v>1.7787181413216984E-2</v>
      </c>
      <c r="L86" s="76">
        <v>3.2030950648266539E-4</v>
      </c>
      <c r="M86" s="76">
        <v>0</v>
      </c>
      <c r="N86" s="76">
        <v>0</v>
      </c>
      <c r="O86" s="451"/>
      <c r="P86" s="76">
        <f t="shared" si="1"/>
        <v>6.946105534858768E-2</v>
      </c>
    </row>
    <row r="87" spans="1:16">
      <c r="A87" s="75" t="s">
        <v>209</v>
      </c>
      <c r="B87" s="75" t="s">
        <v>210</v>
      </c>
      <c r="C87" s="76">
        <v>1</v>
      </c>
      <c r="D87" s="76">
        <v>1.3857005375414752E-2</v>
      </c>
      <c r="E87" s="76">
        <v>0.24645792976697592</v>
      </c>
      <c r="F87" s="76">
        <v>5.2558929749827371E-2</v>
      </c>
      <c r="G87" s="76">
        <v>0</v>
      </c>
      <c r="H87" s="76">
        <v>0.14644857153073529</v>
      </c>
      <c r="I87" s="76">
        <v>0.39582958458846701</v>
      </c>
      <c r="J87" s="76">
        <v>7.7354220590143477E-2</v>
      </c>
      <c r="K87" s="76">
        <v>1.1212967055580071E-2</v>
      </c>
      <c r="L87" s="76">
        <v>1.8813245406000575E-4</v>
      </c>
      <c r="M87" s="76">
        <v>5.609265888879629E-2</v>
      </c>
      <c r="N87" s="76">
        <v>0</v>
      </c>
      <c r="O87" s="451"/>
      <c r="P87" s="76">
        <f t="shared" si="1"/>
        <v>5.2558929749827371E-2</v>
      </c>
    </row>
    <row r="88" spans="1:16">
      <c r="A88" s="77" t="s">
        <v>211</v>
      </c>
      <c r="B88" s="77" t="s">
        <v>25</v>
      </c>
      <c r="C88" s="76">
        <v>1</v>
      </c>
      <c r="D88" s="76">
        <v>1.531218520805645E-2</v>
      </c>
      <c r="E88" s="76">
        <v>0.26607680609768053</v>
      </c>
      <c r="F88" s="76">
        <v>7.9818392735003005E-2</v>
      </c>
      <c r="G88" s="76">
        <v>0</v>
      </c>
      <c r="H88" s="76">
        <v>0.12270375225751438</v>
      </c>
      <c r="I88" s="76">
        <v>0.44236273225510098</v>
      </c>
      <c r="J88" s="76">
        <v>5.7372754924240453E-2</v>
      </c>
      <c r="K88" s="76">
        <v>1.6353376522404216E-2</v>
      </c>
      <c r="L88" s="76">
        <v>0</v>
      </c>
      <c r="M88" s="76">
        <v>0</v>
      </c>
      <c r="N88" s="76">
        <v>0</v>
      </c>
      <c r="O88" s="451"/>
      <c r="P88" s="498">
        <f t="shared" si="1"/>
        <v>7.9818392735003005E-2</v>
      </c>
    </row>
    <row r="89" spans="1:16"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</row>
  </sheetData>
  <pageMargins left="0.75" right="0.75" top="1" bottom="0.75" header="0.5" footer="0.5"/>
  <pageSetup scale="43" orientation="landscape" r:id="rId1"/>
  <headerFooter>
    <oddHeader>&amp;L&amp;"Arial,Bold"&amp;10PacifiCorp 
Washington General Rate Case
Twelve Months Ending December 31, 2024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34"/>
  <sheetViews>
    <sheetView zoomScale="80" zoomScaleNormal="80" workbookViewId="0">
      <selection activeCell="A3" sqref="A3"/>
    </sheetView>
  </sheetViews>
  <sheetFormatPr defaultColWidth="9.140625" defaultRowHeight="12.75"/>
  <cols>
    <col min="1" max="1" width="20.85546875" style="82" bestFit="1" customWidth="1"/>
    <col min="2" max="7" width="18.7109375" style="82" customWidth="1"/>
    <col min="8" max="8" width="15.28515625" style="82" bestFit="1" customWidth="1"/>
    <col min="9" max="9" width="13" style="82" bestFit="1" customWidth="1"/>
    <col min="10" max="10" width="15.85546875" style="82" bestFit="1" customWidth="1"/>
    <col min="11" max="11" width="9.140625" style="82"/>
    <col min="12" max="12" width="15.85546875" style="82" bestFit="1" customWidth="1"/>
    <col min="13" max="16384" width="9.140625" style="82"/>
  </cols>
  <sheetData>
    <row r="2" spans="1:12" ht="69.75" customHeight="1">
      <c r="A2" s="354" t="s">
        <v>2</v>
      </c>
      <c r="B2" s="478" t="s">
        <v>618</v>
      </c>
      <c r="C2" s="355" t="s">
        <v>619</v>
      </c>
      <c r="D2" s="355" t="s">
        <v>620</v>
      </c>
      <c r="E2" s="355" t="s">
        <v>621</v>
      </c>
      <c r="F2" s="355" t="s">
        <v>60</v>
      </c>
    </row>
    <row r="3" spans="1:12">
      <c r="A3" s="356"/>
      <c r="B3" s="479">
        <v>14.1</v>
      </c>
      <c r="C3" s="357">
        <v>14.7</v>
      </c>
      <c r="D3" s="357">
        <v>14.8</v>
      </c>
      <c r="E3" s="357">
        <v>15.4</v>
      </c>
      <c r="F3" s="357"/>
    </row>
    <row r="4" spans="1:12">
      <c r="A4" s="359"/>
      <c r="B4" s="357" t="s">
        <v>395</v>
      </c>
      <c r="C4" s="357" t="s">
        <v>395</v>
      </c>
      <c r="D4" s="357" t="s">
        <v>395</v>
      </c>
      <c r="E4" s="357" t="s">
        <v>395</v>
      </c>
      <c r="F4" s="357" t="s">
        <v>395</v>
      </c>
    </row>
    <row r="5" spans="1:12">
      <c r="A5" s="360" t="s">
        <v>127</v>
      </c>
      <c r="B5" s="470">
        <v>0</v>
      </c>
      <c r="C5" s="470">
        <v>0</v>
      </c>
      <c r="D5" s="470">
        <v>0</v>
      </c>
      <c r="E5" s="470">
        <v>0</v>
      </c>
      <c r="F5" s="362">
        <f t="shared" ref="F5:F11" si="0">SUM(B5:D5)</f>
        <v>0</v>
      </c>
      <c r="J5" s="363"/>
      <c r="L5" s="407"/>
    </row>
    <row r="6" spans="1:12">
      <c r="A6" s="360" t="s">
        <v>125</v>
      </c>
      <c r="B6" s="470">
        <v>0</v>
      </c>
      <c r="C6" s="470">
        <v>58483</v>
      </c>
      <c r="D6" s="470">
        <v>0</v>
      </c>
      <c r="E6" s="470">
        <v>0</v>
      </c>
      <c r="F6" s="362">
        <f t="shared" si="0"/>
        <v>58483</v>
      </c>
      <c r="J6" s="363"/>
      <c r="L6" s="407"/>
    </row>
    <row r="7" spans="1:12">
      <c r="A7" s="360" t="s">
        <v>19</v>
      </c>
      <c r="B7" s="470">
        <v>0</v>
      </c>
      <c r="C7" s="470">
        <v>0</v>
      </c>
      <c r="D7" s="470">
        <v>0</v>
      </c>
      <c r="E7" s="470">
        <v>-16207636</v>
      </c>
      <c r="F7" s="362">
        <f t="shared" si="0"/>
        <v>0</v>
      </c>
      <c r="J7" s="363"/>
      <c r="L7" s="407"/>
    </row>
    <row r="8" spans="1:12">
      <c r="A8" s="360" t="s">
        <v>133</v>
      </c>
      <c r="B8" s="470">
        <v>0</v>
      </c>
      <c r="C8" s="470">
        <f>8313+1067</f>
        <v>9380</v>
      </c>
      <c r="D8" s="470">
        <v>90546.251886469108</v>
      </c>
      <c r="E8" s="470">
        <v>0</v>
      </c>
      <c r="F8" s="362">
        <f t="shared" si="0"/>
        <v>99926.251886469108</v>
      </c>
      <c r="J8" s="363"/>
      <c r="L8" s="407"/>
    </row>
    <row r="9" spans="1:12">
      <c r="A9" s="360" t="s">
        <v>18</v>
      </c>
      <c r="B9" s="470">
        <v>2870390</v>
      </c>
      <c r="C9" s="470">
        <v>0</v>
      </c>
      <c r="D9" s="470">
        <v>0</v>
      </c>
      <c r="E9" s="470">
        <v>0</v>
      </c>
      <c r="F9" s="362">
        <f t="shared" si="0"/>
        <v>2870390</v>
      </c>
      <c r="I9" s="387"/>
      <c r="J9" s="363"/>
      <c r="L9" s="407"/>
    </row>
    <row r="10" spans="1:12">
      <c r="A10" s="360" t="s">
        <v>10</v>
      </c>
      <c r="B10" s="470">
        <v>364674</v>
      </c>
      <c r="C10" s="470">
        <v>0</v>
      </c>
      <c r="D10" s="470">
        <v>0</v>
      </c>
      <c r="E10" s="470">
        <v>-485852</v>
      </c>
      <c r="F10" s="362">
        <f t="shared" si="0"/>
        <v>364674</v>
      </c>
      <c r="J10" s="363"/>
      <c r="L10" s="407"/>
    </row>
    <row r="11" spans="1:12">
      <c r="A11" s="360" t="s">
        <v>15</v>
      </c>
      <c r="B11" s="470">
        <v>0</v>
      </c>
      <c r="C11" s="470">
        <v>0</v>
      </c>
      <c r="D11" s="470">
        <v>0</v>
      </c>
      <c r="E11" s="470">
        <v>37819649</v>
      </c>
      <c r="F11" s="362">
        <f t="shared" si="0"/>
        <v>0</v>
      </c>
      <c r="H11" s="363"/>
    </row>
    <row r="12" spans="1:12">
      <c r="A12" s="364" t="s">
        <v>396</v>
      </c>
      <c r="B12" s="365">
        <f>SUM(B5:B11)</f>
        <v>3235064</v>
      </c>
      <c r="C12" s="365">
        <f>SUM(C5:C11)</f>
        <v>67863</v>
      </c>
      <c r="D12" s="365">
        <f>SUM(D5:D11)</f>
        <v>90546.251886469108</v>
      </c>
      <c r="E12" s="365">
        <f>SUM(E5:E11)</f>
        <v>21126161</v>
      </c>
      <c r="F12" s="365">
        <f>SUM(F5:F11)</f>
        <v>3393473.2518864693</v>
      </c>
      <c r="H12" s="363"/>
    </row>
    <row r="13" spans="1:12">
      <c r="B13" s="366"/>
      <c r="C13" s="366"/>
      <c r="D13" s="366"/>
      <c r="E13" s="366"/>
      <c r="F13" s="366"/>
      <c r="H13" s="363"/>
    </row>
    <row r="14" spans="1:12">
      <c r="A14" s="499" t="s">
        <v>11</v>
      </c>
      <c r="B14" s="500">
        <v>0</v>
      </c>
      <c r="C14" s="500">
        <v>0</v>
      </c>
      <c r="D14" s="500">
        <v>0</v>
      </c>
      <c r="E14" s="500">
        <v>123857148</v>
      </c>
      <c r="F14" s="500">
        <f>SUM(B14:D14)</f>
        <v>0</v>
      </c>
      <c r="H14" s="363"/>
    </row>
    <row r="15" spans="1:12">
      <c r="A15" s="169"/>
      <c r="B15" s="169"/>
      <c r="C15" s="368"/>
      <c r="D15" s="368"/>
      <c r="E15" s="169"/>
      <c r="H15" s="363"/>
    </row>
    <row r="16" spans="1:12">
      <c r="A16" s="364" t="s">
        <v>397</v>
      </c>
      <c r="B16" s="365">
        <f>SUM(B12:B15)</f>
        <v>3235064</v>
      </c>
      <c r="C16" s="365">
        <f>SUM(C12:C15)</f>
        <v>67863</v>
      </c>
      <c r="D16" s="365">
        <f>SUM(D12:D15)</f>
        <v>90546.251886469108</v>
      </c>
      <c r="E16" s="365">
        <f>SUM(E12:E15)</f>
        <v>144983309</v>
      </c>
      <c r="F16" s="365">
        <f>SUM(F12:F15)</f>
        <v>3393473.2518864693</v>
      </c>
      <c r="H16" s="363"/>
      <c r="L16" s="339"/>
    </row>
    <row r="17" spans="1:8">
      <c r="A17" s="169"/>
      <c r="B17" s="169"/>
      <c r="C17" s="369"/>
      <c r="D17" s="369"/>
      <c r="E17" s="169"/>
      <c r="H17" s="363"/>
    </row>
    <row r="18" spans="1:8">
      <c r="A18" s="370"/>
      <c r="B18" s="169"/>
      <c r="C18" s="371"/>
      <c r="D18" s="371"/>
      <c r="E18" s="169"/>
      <c r="H18" s="363"/>
    </row>
    <row r="19" spans="1:8">
      <c r="A19" s="370"/>
      <c r="B19" s="169"/>
      <c r="C19" s="371"/>
      <c r="D19" s="371"/>
      <c r="E19" s="169"/>
      <c r="H19" s="363"/>
    </row>
    <row r="20" spans="1:8" ht="51">
      <c r="A20" s="354" t="s">
        <v>606</v>
      </c>
      <c r="B20" s="355" t="s">
        <v>615</v>
      </c>
      <c r="C20" s="355" t="str">
        <f t="shared" ref="C20:E22" si="1">C2</f>
        <v>Pro Forma JB Units 3, 4 and Colstrip 4 Additions
Year 2</v>
      </c>
      <c r="D20" s="355" t="str">
        <f t="shared" si="1"/>
        <v>Pro Forma JB Units 1 &amp; 2 Additions
Year 2</v>
      </c>
      <c r="E20" s="355" t="str">
        <f t="shared" si="1"/>
        <v>PowerTax ADIT Balance Adjustment
Year 2</v>
      </c>
      <c r="F20" s="355" t="s">
        <v>60</v>
      </c>
      <c r="G20" s="355" t="s">
        <v>398</v>
      </c>
      <c r="H20" s="363"/>
    </row>
    <row r="21" spans="1:8">
      <c r="A21" s="356"/>
      <c r="B21" s="358">
        <f>B3</f>
        <v>14.1</v>
      </c>
      <c r="C21" s="358">
        <f t="shared" si="1"/>
        <v>14.7</v>
      </c>
      <c r="D21" s="358">
        <f t="shared" si="1"/>
        <v>14.8</v>
      </c>
      <c r="E21" s="358">
        <f t="shared" si="1"/>
        <v>15.4</v>
      </c>
      <c r="F21" s="357"/>
      <c r="G21" s="372"/>
      <c r="H21" s="363"/>
    </row>
    <row r="22" spans="1:8">
      <c r="A22" s="359"/>
      <c r="B22" s="357" t="str">
        <f>B4</f>
        <v>SCHMAT</v>
      </c>
      <c r="C22" s="357" t="str">
        <f t="shared" si="1"/>
        <v>SCHMAT</v>
      </c>
      <c r="D22" s="357" t="str">
        <f t="shared" si="1"/>
        <v>SCHMAT</v>
      </c>
      <c r="E22" s="357" t="str">
        <f t="shared" si="1"/>
        <v>SCHMAT</v>
      </c>
      <c r="F22" s="357" t="s">
        <v>395</v>
      </c>
      <c r="G22" s="357" t="s">
        <v>395</v>
      </c>
      <c r="H22" s="363"/>
    </row>
    <row r="23" spans="1:8">
      <c r="A23" s="360" t="s">
        <v>127</v>
      </c>
      <c r="B23" s="362">
        <f t="shared" ref="B23:F29" si="2">ROUND(B5*$G23,0)</f>
        <v>0</v>
      </c>
      <c r="C23" s="362">
        <f t="shared" si="2"/>
        <v>0</v>
      </c>
      <c r="D23" s="362">
        <f t="shared" si="2"/>
        <v>0</v>
      </c>
      <c r="E23" s="362">
        <f t="shared" si="2"/>
        <v>0</v>
      </c>
      <c r="F23" s="362">
        <f t="shared" si="2"/>
        <v>0</v>
      </c>
      <c r="G23" s="373">
        <f>VLOOKUP(A23,'Allocation Factors'!$B$4:$P$88,15,FALSE)</f>
        <v>0</v>
      </c>
      <c r="H23" s="363"/>
    </row>
    <row r="24" spans="1:8">
      <c r="A24" s="360" t="s">
        <v>125</v>
      </c>
      <c r="B24" s="362">
        <f t="shared" si="2"/>
        <v>0</v>
      </c>
      <c r="C24" s="362">
        <f t="shared" si="2"/>
        <v>12962</v>
      </c>
      <c r="D24" s="362">
        <f t="shared" si="2"/>
        <v>0</v>
      </c>
      <c r="E24" s="362">
        <f t="shared" si="2"/>
        <v>0</v>
      </c>
      <c r="F24" s="362">
        <f t="shared" si="2"/>
        <v>12962</v>
      </c>
      <c r="G24" s="373">
        <f>VLOOKUP(A24,'Allocation Factors'!$B$4:$P$88,15,FALSE)</f>
        <v>0.22162982918040364</v>
      </c>
      <c r="H24" s="363"/>
    </row>
    <row r="25" spans="1:8">
      <c r="A25" s="360" t="s">
        <v>19</v>
      </c>
      <c r="B25" s="362">
        <f t="shared" si="2"/>
        <v>0</v>
      </c>
      <c r="C25" s="362">
        <f t="shared" si="2"/>
        <v>0</v>
      </c>
      <c r="D25" s="362">
        <f t="shared" si="2"/>
        <v>0</v>
      </c>
      <c r="E25" s="362">
        <f t="shared" si="2"/>
        <v>-1015251</v>
      </c>
      <c r="F25" s="362">
        <f t="shared" si="2"/>
        <v>0</v>
      </c>
      <c r="G25" s="373">
        <f>VLOOKUP(A25,'Allocation Factors'!$B$4:$P$88,15,FALSE)</f>
        <v>6.264027551852748E-2</v>
      </c>
      <c r="H25" s="363"/>
    </row>
    <row r="26" spans="1:8">
      <c r="A26" s="360" t="s">
        <v>133</v>
      </c>
      <c r="B26" s="362">
        <f t="shared" si="2"/>
        <v>0</v>
      </c>
      <c r="C26" s="362">
        <f t="shared" si="2"/>
        <v>2079</v>
      </c>
      <c r="D26" s="362">
        <f t="shared" si="2"/>
        <v>20068</v>
      </c>
      <c r="E26" s="362">
        <f t="shared" si="2"/>
        <v>0</v>
      </c>
      <c r="F26" s="362">
        <f t="shared" si="2"/>
        <v>22147</v>
      </c>
      <c r="G26" s="373">
        <f>VLOOKUP(A26,'Allocation Factors'!$B$4:$P$88,15,FALSE)</f>
        <v>0.22162982918040364</v>
      </c>
    </row>
    <row r="27" spans="1:8">
      <c r="A27" s="360" t="s">
        <v>18</v>
      </c>
      <c r="B27" s="362">
        <f t="shared" si="2"/>
        <v>229022</v>
      </c>
      <c r="C27" s="362">
        <f t="shared" si="2"/>
        <v>0</v>
      </c>
      <c r="D27" s="362">
        <f t="shared" si="2"/>
        <v>0</v>
      </c>
      <c r="E27" s="362">
        <f t="shared" si="2"/>
        <v>0</v>
      </c>
      <c r="F27" s="362">
        <f t="shared" si="2"/>
        <v>229022</v>
      </c>
      <c r="G27" s="373">
        <f>VLOOKUP(A27,'Allocation Factors'!$B$4:$P$88,15,FALSE)</f>
        <v>7.9787774498314715E-2</v>
      </c>
    </row>
    <row r="28" spans="1:8">
      <c r="A28" s="360" t="s">
        <v>10</v>
      </c>
      <c r="B28" s="362">
        <f t="shared" si="2"/>
        <v>25836</v>
      </c>
      <c r="C28" s="362">
        <f t="shared" si="2"/>
        <v>0</v>
      </c>
      <c r="D28" s="362">
        <f t="shared" si="2"/>
        <v>0</v>
      </c>
      <c r="E28" s="362">
        <f t="shared" si="2"/>
        <v>-34421</v>
      </c>
      <c r="F28" s="362">
        <f t="shared" si="2"/>
        <v>25836</v>
      </c>
      <c r="G28" s="373">
        <f>VLOOKUP(A28,'Allocation Factors'!$B$4:$P$88,15,FALSE)</f>
        <v>7.0845810240555085E-2</v>
      </c>
    </row>
    <row r="29" spans="1:8">
      <c r="A29" s="360" t="s">
        <v>15</v>
      </c>
      <c r="B29" s="362">
        <f t="shared" si="2"/>
        <v>0</v>
      </c>
      <c r="C29" s="362">
        <f t="shared" si="2"/>
        <v>0</v>
      </c>
      <c r="D29" s="362">
        <f t="shared" si="2"/>
        <v>0</v>
      </c>
      <c r="E29" s="362">
        <f t="shared" si="2"/>
        <v>2603559</v>
      </c>
      <c r="F29" s="362">
        <f t="shared" si="2"/>
        <v>0</v>
      </c>
      <c r="G29" s="373">
        <f>VLOOKUP(A29,'Allocation Factors'!$B$4:$P$88,15,FALSE)</f>
        <v>6.8841450639549967E-2</v>
      </c>
    </row>
    <row r="30" spans="1:8">
      <c r="A30" s="364" t="s">
        <v>396</v>
      </c>
      <c r="B30" s="365">
        <f>SUM(B23:B29)</f>
        <v>254858</v>
      </c>
      <c r="C30" s="365">
        <f>SUM(C23:C29)</f>
        <v>15041</v>
      </c>
      <c r="D30" s="365">
        <f>SUM(D23:D29)</f>
        <v>20068</v>
      </c>
      <c r="E30" s="365">
        <f>SUM(E23:E29)</f>
        <v>1553887</v>
      </c>
      <c r="F30" s="365">
        <f>SUM(F23:F29)</f>
        <v>289967</v>
      </c>
      <c r="G30" s="393"/>
    </row>
    <row r="31" spans="1:8">
      <c r="B31" s="366"/>
      <c r="C31" s="366"/>
      <c r="D31" s="366"/>
      <c r="E31" s="366"/>
    </row>
    <row r="32" spans="1:8">
      <c r="A32" s="499" t="s">
        <v>11</v>
      </c>
      <c r="B32" s="500">
        <v>0</v>
      </c>
      <c r="C32" s="500">
        <f>ROUND(C14*$G$32,0)</f>
        <v>0</v>
      </c>
      <c r="D32" s="500">
        <f>ROUND(D14*$G$32,0)</f>
        <v>0</v>
      </c>
      <c r="E32" s="500">
        <f>ROUND(E14*$G$32,0)</f>
        <v>8603248</v>
      </c>
      <c r="F32" s="500">
        <f>SUM(B32:D32)</f>
        <v>0</v>
      </c>
      <c r="G32" s="501">
        <f>VLOOKUP(A32,'Allocation Factors'!$B$4:$P$88,15,FALSE)</f>
        <v>6.946105534858768E-2</v>
      </c>
    </row>
    <row r="33" spans="1:7">
      <c r="A33" s="169"/>
      <c r="B33" s="169"/>
      <c r="C33" s="368"/>
      <c r="D33" s="368"/>
      <c r="E33" s="169"/>
    </row>
    <row r="34" spans="1:7">
      <c r="A34" s="364" t="s">
        <v>397</v>
      </c>
      <c r="B34" s="365">
        <f t="shared" ref="B34:F34" si="3">+B32+B30</f>
        <v>254858</v>
      </c>
      <c r="C34" s="365">
        <f t="shared" si="3"/>
        <v>15041</v>
      </c>
      <c r="D34" s="365">
        <f t="shared" si="3"/>
        <v>20068</v>
      </c>
      <c r="E34" s="365">
        <f>+E32+E30</f>
        <v>10157135</v>
      </c>
      <c r="F34" s="365">
        <f t="shared" si="3"/>
        <v>289967</v>
      </c>
      <c r="G34" s="393"/>
    </row>
  </sheetData>
  <pageMargins left="0.7" right="0.7" top="0.75" bottom="0.75" header="0.3" footer="0.3"/>
  <pageSetup paperSize="3" scale="90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58"/>
  <sheetViews>
    <sheetView zoomScale="80" zoomScaleNormal="80" workbookViewId="0">
      <selection activeCell="A3" sqref="A3"/>
    </sheetView>
  </sheetViews>
  <sheetFormatPr defaultColWidth="9.140625" defaultRowHeight="12.75"/>
  <cols>
    <col min="1" max="1" width="21.140625" style="82" customWidth="1"/>
    <col min="2" max="9" width="18.7109375" style="82" customWidth="1"/>
    <col min="10" max="11" width="15.5703125" style="82" customWidth="1"/>
    <col min="12" max="12" width="12.7109375" style="82" bestFit="1" customWidth="1"/>
    <col min="13" max="13" width="17" style="82" bestFit="1" customWidth="1"/>
    <col min="14" max="14" width="15.140625" style="82" bestFit="1" customWidth="1"/>
    <col min="15" max="16384" width="9.140625" style="82"/>
  </cols>
  <sheetData>
    <row r="2" spans="1:13" ht="63.75">
      <c r="A2" s="355" t="s">
        <v>2</v>
      </c>
      <c r="B2" s="478" t="s">
        <v>618</v>
      </c>
      <c r="C2" s="355" t="s">
        <v>619</v>
      </c>
      <c r="D2" s="355" t="s">
        <v>620</v>
      </c>
      <c r="E2" s="355" t="s">
        <v>621</v>
      </c>
      <c r="F2" s="472" t="s">
        <v>622</v>
      </c>
      <c r="G2" s="355" t="s">
        <v>623</v>
      </c>
      <c r="H2" s="355" t="s">
        <v>60</v>
      </c>
    </row>
    <row r="3" spans="1:13">
      <c r="A3" s="372"/>
      <c r="B3" s="479">
        <v>14.1</v>
      </c>
      <c r="C3" s="357">
        <v>14.7</v>
      </c>
      <c r="D3" s="357">
        <v>14.8</v>
      </c>
      <c r="E3" s="473">
        <v>15.4</v>
      </c>
      <c r="F3" s="473">
        <v>15.4</v>
      </c>
      <c r="G3" s="473">
        <v>15.4</v>
      </c>
      <c r="H3" s="357"/>
    </row>
    <row r="4" spans="1:13">
      <c r="A4" s="376"/>
      <c r="B4" s="357" t="s">
        <v>399</v>
      </c>
      <c r="C4" s="357" t="s">
        <v>399</v>
      </c>
      <c r="D4" s="357" t="s">
        <v>399</v>
      </c>
      <c r="E4" s="357" t="s">
        <v>399</v>
      </c>
      <c r="F4" s="357" t="s">
        <v>399</v>
      </c>
      <c r="G4" s="357" t="s">
        <v>399</v>
      </c>
      <c r="H4" s="357" t="s">
        <v>399</v>
      </c>
    </row>
    <row r="5" spans="1:13">
      <c r="A5" s="360" t="s">
        <v>127</v>
      </c>
      <c r="B5" s="470">
        <v>0</v>
      </c>
      <c r="C5" s="470">
        <v>0</v>
      </c>
      <c r="D5" s="470">
        <v>0</v>
      </c>
      <c r="E5" s="470">
        <v>0</v>
      </c>
      <c r="F5" s="470">
        <v>275857</v>
      </c>
      <c r="G5" s="470">
        <v>0</v>
      </c>
      <c r="H5" s="362">
        <f t="shared" ref="H5:H12" si="0">SUM(B5:G5)</f>
        <v>275857</v>
      </c>
      <c r="M5" s="407"/>
    </row>
    <row r="6" spans="1:13">
      <c r="A6" s="360" t="s">
        <v>125</v>
      </c>
      <c r="B6" s="470">
        <v>0</v>
      </c>
      <c r="C6" s="470">
        <v>-105304</v>
      </c>
      <c r="D6" s="470">
        <v>0</v>
      </c>
      <c r="E6" s="470">
        <v>0</v>
      </c>
      <c r="F6" s="470">
        <v>35154</v>
      </c>
      <c r="G6" s="470">
        <v>0</v>
      </c>
      <c r="H6" s="362">
        <f t="shared" si="0"/>
        <v>-70150</v>
      </c>
      <c r="M6" s="407"/>
    </row>
    <row r="7" spans="1:13">
      <c r="A7" s="360" t="s">
        <v>34</v>
      </c>
      <c r="B7" s="470">
        <v>0</v>
      </c>
      <c r="C7" s="470">
        <v>0</v>
      </c>
      <c r="D7" s="470">
        <v>0</v>
      </c>
      <c r="E7" s="470">
        <v>-2822090</v>
      </c>
      <c r="F7" s="470">
        <v>0</v>
      </c>
      <c r="G7" s="470">
        <v>0</v>
      </c>
      <c r="H7" s="362">
        <f t="shared" si="0"/>
        <v>-2822090</v>
      </c>
    </row>
    <row r="8" spans="1:13">
      <c r="A8" s="360" t="s">
        <v>133</v>
      </c>
      <c r="B8" s="470">
        <v>0</v>
      </c>
      <c r="C8" s="470">
        <f>1483+4402</f>
        <v>5885</v>
      </c>
      <c r="D8" s="470">
        <v>-878876</v>
      </c>
      <c r="E8" s="470">
        <v>0</v>
      </c>
      <c r="F8" s="470">
        <v>0</v>
      </c>
      <c r="G8" s="470">
        <v>0</v>
      </c>
      <c r="H8" s="362">
        <f t="shared" si="0"/>
        <v>-872991</v>
      </c>
    </row>
    <row r="9" spans="1:13">
      <c r="A9" s="360" t="s">
        <v>18</v>
      </c>
      <c r="B9" s="470">
        <v>-10348512</v>
      </c>
      <c r="C9" s="470">
        <v>0</v>
      </c>
      <c r="D9" s="470">
        <v>0</v>
      </c>
      <c r="E9" s="470">
        <v>-2428111</v>
      </c>
      <c r="F9" s="470">
        <v>-311011</v>
      </c>
      <c r="G9" s="470">
        <v>1664436</v>
      </c>
      <c r="H9" s="362">
        <f t="shared" si="0"/>
        <v>-11423198</v>
      </c>
      <c r="J9" s="387"/>
      <c r="K9" s="339"/>
      <c r="M9" s="408"/>
    </row>
    <row r="10" spans="1:13">
      <c r="A10" s="360" t="s">
        <v>10</v>
      </c>
      <c r="B10" s="470">
        <f>-40623662</f>
        <v>-40623662</v>
      </c>
      <c r="C10" s="470">
        <v>0</v>
      </c>
      <c r="D10" s="470">
        <v>0</v>
      </c>
      <c r="E10" s="470">
        <v>0</v>
      </c>
      <c r="F10" s="470">
        <v>0</v>
      </c>
      <c r="G10" s="470">
        <v>0</v>
      </c>
      <c r="H10" s="362">
        <f t="shared" si="0"/>
        <v>-40623662</v>
      </c>
      <c r="M10" s="407"/>
    </row>
    <row r="11" spans="1:13">
      <c r="A11" s="360" t="s">
        <v>430</v>
      </c>
      <c r="B11" s="470">
        <v>0</v>
      </c>
      <c r="C11" s="470">
        <v>0</v>
      </c>
      <c r="D11" s="470">
        <v>0</v>
      </c>
      <c r="E11" s="470">
        <v>7267282</v>
      </c>
      <c r="F11" s="470">
        <v>0</v>
      </c>
      <c r="G11" s="470">
        <v>0</v>
      </c>
      <c r="H11" s="362">
        <f t="shared" si="0"/>
        <v>7267282</v>
      </c>
    </row>
    <row r="12" spans="1:13">
      <c r="A12" s="360" t="s">
        <v>431</v>
      </c>
      <c r="B12" s="470">
        <v>0</v>
      </c>
      <c r="C12" s="470">
        <v>0</v>
      </c>
      <c r="D12" s="470">
        <v>0</v>
      </c>
      <c r="E12" s="470">
        <v>24772498</v>
      </c>
      <c r="F12" s="470">
        <v>0</v>
      </c>
      <c r="G12" s="470">
        <v>0</v>
      </c>
      <c r="H12" s="362">
        <f t="shared" si="0"/>
        <v>24772498</v>
      </c>
    </row>
    <row r="13" spans="1:13">
      <c r="A13" s="364" t="s">
        <v>396</v>
      </c>
      <c r="B13" s="365">
        <f t="shared" ref="B13:H13" si="1">SUM(B5:B12)</f>
        <v>-50972174</v>
      </c>
      <c r="C13" s="365">
        <f t="shared" si="1"/>
        <v>-99419</v>
      </c>
      <c r="D13" s="365">
        <f t="shared" si="1"/>
        <v>-878876</v>
      </c>
      <c r="E13" s="365">
        <f t="shared" si="1"/>
        <v>26789579</v>
      </c>
      <c r="F13" s="365">
        <f t="shared" si="1"/>
        <v>0</v>
      </c>
      <c r="G13" s="365">
        <f t="shared" si="1"/>
        <v>1664436</v>
      </c>
      <c r="H13" s="365">
        <f t="shared" si="1"/>
        <v>-23496454</v>
      </c>
    </row>
    <row r="14" spans="1:13">
      <c r="B14" s="378"/>
      <c r="C14" s="378"/>
      <c r="D14" s="378"/>
      <c r="E14" s="378"/>
      <c r="F14" s="378"/>
      <c r="G14" s="378"/>
    </row>
    <row r="15" spans="1:13">
      <c r="A15" s="364" t="s">
        <v>31</v>
      </c>
      <c r="B15" s="409">
        <v>0</v>
      </c>
      <c r="C15" s="367">
        <v>0</v>
      </c>
      <c r="D15" s="367">
        <v>0</v>
      </c>
      <c r="E15" s="502">
        <v>-313956397</v>
      </c>
      <c r="F15" s="474">
        <v>0</v>
      </c>
      <c r="G15" s="474">
        <v>0</v>
      </c>
      <c r="H15" s="367">
        <f>SUM(B15:G15)</f>
        <v>-313956397</v>
      </c>
    </row>
    <row r="17" spans="1:13">
      <c r="A17" s="364" t="s">
        <v>400</v>
      </c>
      <c r="B17" s="365">
        <f t="shared" ref="B17:H17" si="2">+B15+B13</f>
        <v>-50972174</v>
      </c>
      <c r="C17" s="365">
        <f>+C15+C13</f>
        <v>-99419</v>
      </c>
      <c r="D17" s="365">
        <f>+D15+D13</f>
        <v>-878876</v>
      </c>
      <c r="E17" s="365">
        <f>+E15+E13</f>
        <v>-287166818</v>
      </c>
      <c r="F17" s="365">
        <f>+F15+F13</f>
        <v>0</v>
      </c>
      <c r="G17" s="365">
        <f>+G15+G13</f>
        <v>1664436</v>
      </c>
      <c r="H17" s="365">
        <f t="shared" si="2"/>
        <v>-337452851</v>
      </c>
      <c r="J17" s="407"/>
      <c r="M17" s="339"/>
    </row>
    <row r="21" spans="1:13" ht="63.75">
      <c r="A21" s="354" t="s">
        <v>606</v>
      </c>
      <c r="B21" s="355" t="s">
        <v>615</v>
      </c>
      <c r="C21" s="355" t="str">
        <f t="shared" ref="C21:G23" si="3">C2</f>
        <v>Pro Forma JB Units 3, 4 and Colstrip 4 Additions
Year 2</v>
      </c>
      <c r="D21" s="355" t="str">
        <f t="shared" si="3"/>
        <v>Pro Forma JB Units 1 &amp; 2 Additions
Year 2</v>
      </c>
      <c r="E21" s="355" t="str">
        <f t="shared" si="3"/>
        <v>PowerTax ADIT Balance Adjustment
Year 2</v>
      </c>
      <c r="F21" s="355" t="str">
        <f t="shared" si="3"/>
        <v>PowerTax ADIT Adjustment - WIJAM Reallocation 2025</v>
      </c>
      <c r="G21" s="355" t="str">
        <f t="shared" si="3"/>
        <v>PowerTax ADIT Adjustment - Remove Labor Day Wildfire Restoration 2025</v>
      </c>
      <c r="H21" s="355" t="s">
        <v>60</v>
      </c>
      <c r="I21" s="355" t="s">
        <v>398</v>
      </c>
    </row>
    <row r="22" spans="1:13">
      <c r="A22" s="372"/>
      <c r="B22" s="357">
        <f>B3</f>
        <v>14.1</v>
      </c>
      <c r="C22" s="357">
        <f t="shared" si="3"/>
        <v>14.7</v>
      </c>
      <c r="D22" s="357">
        <f t="shared" si="3"/>
        <v>14.8</v>
      </c>
      <c r="E22" s="357">
        <f t="shared" si="3"/>
        <v>15.4</v>
      </c>
      <c r="F22" s="357">
        <f t="shared" si="3"/>
        <v>15.4</v>
      </c>
      <c r="G22" s="357">
        <f t="shared" si="3"/>
        <v>15.4</v>
      </c>
      <c r="H22" s="357"/>
      <c r="I22" s="372"/>
    </row>
    <row r="23" spans="1:13">
      <c r="A23" s="376"/>
      <c r="B23" s="357" t="str">
        <f>B4</f>
        <v>SCHMDT</v>
      </c>
      <c r="C23" s="357" t="str">
        <f t="shared" si="3"/>
        <v>SCHMDT</v>
      </c>
      <c r="D23" s="357" t="str">
        <f t="shared" si="3"/>
        <v>SCHMDT</v>
      </c>
      <c r="E23" s="357" t="str">
        <f t="shared" si="3"/>
        <v>SCHMDT</v>
      </c>
      <c r="F23" s="357" t="str">
        <f t="shared" si="3"/>
        <v>SCHMDT</v>
      </c>
      <c r="G23" s="357" t="str">
        <f t="shared" si="3"/>
        <v>SCHMDT</v>
      </c>
      <c r="H23" s="357" t="s">
        <v>399</v>
      </c>
      <c r="I23" s="357" t="s">
        <v>399</v>
      </c>
    </row>
    <row r="24" spans="1:13">
      <c r="A24" s="360" t="s">
        <v>127</v>
      </c>
      <c r="B24" s="362">
        <f t="shared" ref="B24:H31" si="4">ROUND(B5*$I24,0)</f>
        <v>0</v>
      </c>
      <c r="C24" s="362">
        <f t="shared" si="4"/>
        <v>0</v>
      </c>
      <c r="D24" s="362">
        <f t="shared" si="4"/>
        <v>0</v>
      </c>
      <c r="E24" s="362">
        <f t="shared" si="4"/>
        <v>0</v>
      </c>
      <c r="F24" s="362">
        <f t="shared" si="4"/>
        <v>0</v>
      </c>
      <c r="G24" s="362">
        <f t="shared" si="4"/>
        <v>0</v>
      </c>
      <c r="H24" s="362">
        <f t="shared" si="4"/>
        <v>0</v>
      </c>
      <c r="I24" s="373">
        <f>VLOOKUP(A24,'Allocation Factors'!$B$4:$P$88,15,FALSE)</f>
        <v>0</v>
      </c>
    </row>
    <row r="25" spans="1:13">
      <c r="A25" s="360" t="s">
        <v>125</v>
      </c>
      <c r="B25" s="362">
        <f t="shared" si="4"/>
        <v>0</v>
      </c>
      <c r="C25" s="362">
        <f t="shared" si="4"/>
        <v>-23339</v>
      </c>
      <c r="D25" s="362">
        <f t="shared" si="4"/>
        <v>0</v>
      </c>
      <c r="E25" s="362">
        <f t="shared" si="4"/>
        <v>0</v>
      </c>
      <c r="F25" s="362">
        <f t="shared" si="4"/>
        <v>7791</v>
      </c>
      <c r="G25" s="362">
        <f t="shared" si="4"/>
        <v>0</v>
      </c>
      <c r="H25" s="362">
        <f t="shared" si="4"/>
        <v>-15547</v>
      </c>
      <c r="I25" s="373">
        <f>VLOOKUP(A25,'Allocation Factors'!$B$4:$P$88,15,FALSE)</f>
        <v>0.22162982918040364</v>
      </c>
    </row>
    <row r="26" spans="1:13">
      <c r="A26" s="360" t="s">
        <v>34</v>
      </c>
      <c r="B26" s="362">
        <f t="shared" si="4"/>
        <v>0</v>
      </c>
      <c r="C26" s="362">
        <f t="shared" si="4"/>
        <v>0</v>
      </c>
      <c r="D26" s="362">
        <f t="shared" si="4"/>
        <v>0</v>
      </c>
      <c r="E26" s="362">
        <f t="shared" si="4"/>
        <v>-199933</v>
      </c>
      <c r="F26" s="362">
        <f t="shared" si="4"/>
        <v>0</v>
      </c>
      <c r="G26" s="362">
        <f t="shared" si="4"/>
        <v>0</v>
      </c>
      <c r="H26" s="362">
        <f t="shared" si="4"/>
        <v>-199933</v>
      </c>
      <c r="I26" s="373">
        <f>VLOOKUP(A26,'Allocation Factors'!$B$4:$P$88,15,FALSE)</f>
        <v>7.0845810240555071E-2</v>
      </c>
    </row>
    <row r="27" spans="1:13">
      <c r="A27" s="360" t="s">
        <v>133</v>
      </c>
      <c r="B27" s="362">
        <f t="shared" si="4"/>
        <v>0</v>
      </c>
      <c r="C27" s="362">
        <f t="shared" si="4"/>
        <v>1304</v>
      </c>
      <c r="D27" s="362">
        <f t="shared" si="4"/>
        <v>-194785</v>
      </c>
      <c r="E27" s="362">
        <f t="shared" si="4"/>
        <v>0</v>
      </c>
      <c r="F27" s="362">
        <f t="shared" si="4"/>
        <v>0</v>
      </c>
      <c r="G27" s="362">
        <f t="shared" si="4"/>
        <v>0</v>
      </c>
      <c r="H27" s="362">
        <f t="shared" si="4"/>
        <v>-193481</v>
      </c>
      <c r="I27" s="373">
        <f>VLOOKUP(A27,'Allocation Factors'!$B$4:$P$88,15,FALSE)</f>
        <v>0.22162982918040364</v>
      </c>
    </row>
    <row r="28" spans="1:13">
      <c r="A28" s="360" t="s">
        <v>18</v>
      </c>
      <c r="B28" s="362">
        <f t="shared" si="4"/>
        <v>-825685</v>
      </c>
      <c r="C28" s="362">
        <f t="shared" si="4"/>
        <v>0</v>
      </c>
      <c r="D28" s="362">
        <f t="shared" si="4"/>
        <v>0</v>
      </c>
      <c r="E28" s="362">
        <f t="shared" si="4"/>
        <v>-193734</v>
      </c>
      <c r="F28" s="362">
        <f t="shared" si="4"/>
        <v>-24815</v>
      </c>
      <c r="G28" s="362">
        <f t="shared" si="4"/>
        <v>132802</v>
      </c>
      <c r="H28" s="362">
        <f t="shared" si="4"/>
        <v>-911432</v>
      </c>
      <c r="I28" s="373">
        <f>VLOOKUP(A28,'Allocation Factors'!$B$4:$P$88,15,FALSE)</f>
        <v>7.9787774498314715E-2</v>
      </c>
    </row>
    <row r="29" spans="1:13">
      <c r="A29" s="360" t="s">
        <v>10</v>
      </c>
      <c r="B29" s="362">
        <f t="shared" si="4"/>
        <v>-2878016</v>
      </c>
      <c r="C29" s="362">
        <f t="shared" si="4"/>
        <v>0</v>
      </c>
      <c r="D29" s="362">
        <f t="shared" si="4"/>
        <v>0</v>
      </c>
      <c r="E29" s="362">
        <f t="shared" si="4"/>
        <v>0</v>
      </c>
      <c r="F29" s="362">
        <f t="shared" si="4"/>
        <v>0</v>
      </c>
      <c r="G29" s="362">
        <f t="shared" si="4"/>
        <v>0</v>
      </c>
      <c r="H29" s="362">
        <f t="shared" si="4"/>
        <v>-2878016</v>
      </c>
      <c r="I29" s="373">
        <f>VLOOKUP(A29,'Allocation Factors'!$B$4:$P$88,15,FALSE)</f>
        <v>7.0845810240555085E-2</v>
      </c>
    </row>
    <row r="30" spans="1:13">
      <c r="A30" s="360" t="s">
        <v>15</v>
      </c>
      <c r="B30" s="362">
        <f t="shared" si="4"/>
        <v>0</v>
      </c>
      <c r="C30" s="362">
        <f t="shared" si="4"/>
        <v>0</v>
      </c>
      <c r="D30" s="362">
        <f t="shared" si="4"/>
        <v>0</v>
      </c>
      <c r="E30" s="362">
        <f t="shared" si="4"/>
        <v>500290</v>
      </c>
      <c r="F30" s="362">
        <f t="shared" si="4"/>
        <v>0</v>
      </c>
      <c r="G30" s="362">
        <f t="shared" si="4"/>
        <v>0</v>
      </c>
      <c r="H30" s="362">
        <f t="shared" si="4"/>
        <v>500290</v>
      </c>
      <c r="I30" s="373">
        <f>VLOOKUP(A30,'Allocation Factors'!$B$4:$P$88,15,FALSE)</f>
        <v>6.8841450639549967E-2</v>
      </c>
    </row>
    <row r="31" spans="1:13">
      <c r="A31" s="360" t="s">
        <v>15</v>
      </c>
      <c r="B31" s="362">
        <f t="shared" si="4"/>
        <v>0</v>
      </c>
      <c r="C31" s="362">
        <f t="shared" si="4"/>
        <v>0</v>
      </c>
      <c r="D31" s="362">
        <f t="shared" si="4"/>
        <v>0</v>
      </c>
      <c r="E31" s="362">
        <f t="shared" si="4"/>
        <v>1705375</v>
      </c>
      <c r="F31" s="362">
        <f t="shared" si="4"/>
        <v>0</v>
      </c>
      <c r="G31" s="362">
        <f t="shared" si="4"/>
        <v>0</v>
      </c>
      <c r="H31" s="362">
        <f t="shared" si="4"/>
        <v>1705375</v>
      </c>
      <c r="I31" s="373">
        <f>VLOOKUP(A31,'Allocation Factors'!$B$4:$P$88,15,FALSE)</f>
        <v>6.8841450639549967E-2</v>
      </c>
    </row>
    <row r="32" spans="1:13">
      <c r="A32" s="377" t="s">
        <v>396</v>
      </c>
      <c r="B32" s="365">
        <f t="shared" ref="B32:H32" si="5">SUM(B24:B31)</f>
        <v>-3703701</v>
      </c>
      <c r="C32" s="365">
        <f t="shared" si="5"/>
        <v>-22035</v>
      </c>
      <c r="D32" s="365">
        <f t="shared" si="5"/>
        <v>-194785</v>
      </c>
      <c r="E32" s="365">
        <f t="shared" si="5"/>
        <v>1811998</v>
      </c>
      <c r="F32" s="365">
        <f t="shared" si="5"/>
        <v>-17024</v>
      </c>
      <c r="G32" s="365">
        <f t="shared" si="5"/>
        <v>132802</v>
      </c>
      <c r="H32" s="365">
        <f t="shared" si="5"/>
        <v>-1992744</v>
      </c>
      <c r="I32" s="393"/>
    </row>
    <row r="33" spans="1:10">
      <c r="B33" s="378"/>
      <c r="C33" s="378"/>
      <c r="D33" s="378"/>
      <c r="E33" s="378"/>
      <c r="F33" s="378"/>
      <c r="G33" s="378"/>
    </row>
    <row r="34" spans="1:10">
      <c r="A34" s="364" t="s">
        <v>31</v>
      </c>
      <c r="B34" s="409">
        <v>0</v>
      </c>
      <c r="C34" s="367">
        <f>ROUND(C15*$I$34,0)</f>
        <v>0</v>
      </c>
      <c r="D34" s="367">
        <f>ROUND(D15*$I$34,0)</f>
        <v>0</v>
      </c>
      <c r="E34" s="409">
        <f>E15*I34</f>
        <v>-18903514.802586529</v>
      </c>
      <c r="F34" s="409">
        <f>F15*J34</f>
        <v>0</v>
      </c>
      <c r="G34" s="409">
        <f>G15*K34</f>
        <v>0</v>
      </c>
      <c r="H34" s="367">
        <f>SUM(B34:G34)</f>
        <v>-18903514.802586529</v>
      </c>
      <c r="I34" s="375">
        <f>VLOOKUP(A34,'Allocation Factors'!$B$4:$P$88,15,FALSE)</f>
        <v>6.0210637474561575E-2</v>
      </c>
    </row>
    <row r="36" spans="1:10">
      <c r="A36" s="364" t="s">
        <v>400</v>
      </c>
      <c r="B36" s="365">
        <f t="shared" ref="B36:H36" si="6">+B34+B32</f>
        <v>-3703701</v>
      </c>
      <c r="C36" s="365">
        <f>+C34+C32</f>
        <v>-22035</v>
      </c>
      <c r="D36" s="365">
        <f>+D34+D32</f>
        <v>-194785</v>
      </c>
      <c r="E36" s="365">
        <f t="shared" ref="E36:F36" si="7">+E34+E32</f>
        <v>-17091516.802586529</v>
      </c>
      <c r="F36" s="365">
        <f t="shared" si="7"/>
        <v>-17024</v>
      </c>
      <c r="G36" s="365">
        <f t="shared" ref="G36" si="8">+G34+G32</f>
        <v>132802</v>
      </c>
      <c r="H36" s="365">
        <f t="shared" si="6"/>
        <v>-20896258.802586529</v>
      </c>
      <c r="I36" s="393"/>
    </row>
    <row r="40" spans="1:10">
      <c r="C40" s="369"/>
      <c r="D40" s="169"/>
      <c r="H40" s="169"/>
      <c r="I40" s="169"/>
      <c r="J40" s="169"/>
    </row>
    <row r="41" spans="1:10">
      <c r="C41" s="369"/>
      <c r="D41" s="169"/>
      <c r="H41" s="169"/>
      <c r="I41" s="169"/>
      <c r="J41" s="169"/>
    </row>
    <row r="42" spans="1:10">
      <c r="C42" s="169"/>
      <c r="D42" s="169"/>
      <c r="H42" s="169"/>
      <c r="I42" s="169"/>
      <c r="J42" s="169"/>
    </row>
    <row r="43" spans="1:10">
      <c r="C43" s="346"/>
      <c r="D43" s="347"/>
      <c r="H43" s="169"/>
      <c r="I43" s="169"/>
      <c r="J43" s="169"/>
    </row>
    <row r="44" spans="1:10">
      <c r="C44" s="346"/>
      <c r="D44" s="169"/>
      <c r="H44" s="169"/>
      <c r="I44" s="169"/>
      <c r="J44" s="169"/>
    </row>
    <row r="45" spans="1:10">
      <c r="C45" s="346"/>
      <c r="D45" s="169"/>
      <c r="H45" s="169"/>
      <c r="I45" s="169"/>
      <c r="J45" s="169"/>
    </row>
    <row r="46" spans="1:10">
      <c r="C46" s="346"/>
      <c r="D46" s="169"/>
      <c r="H46" s="169"/>
      <c r="I46" s="169"/>
      <c r="J46" s="169"/>
    </row>
    <row r="47" spans="1:10">
      <c r="C47" s="346"/>
      <c r="D47" s="347"/>
      <c r="H47" s="169"/>
      <c r="I47" s="169"/>
      <c r="J47" s="169"/>
    </row>
    <row r="48" spans="1:10">
      <c r="C48" s="346"/>
      <c r="D48" s="347"/>
      <c r="H48" s="169"/>
      <c r="I48" s="169"/>
      <c r="J48" s="169"/>
    </row>
    <row r="49" spans="3:10">
      <c r="C49" s="346"/>
      <c r="D49" s="347"/>
      <c r="H49" s="169"/>
      <c r="I49" s="169"/>
      <c r="J49" s="169"/>
    </row>
    <row r="50" spans="3:10">
      <c r="C50" s="346"/>
      <c r="D50" s="347"/>
      <c r="H50" s="169"/>
      <c r="I50" s="169"/>
      <c r="J50" s="169"/>
    </row>
    <row r="51" spans="3:10">
      <c r="C51" s="346"/>
      <c r="D51" s="169"/>
      <c r="H51" s="169"/>
      <c r="I51" s="169"/>
      <c r="J51" s="169"/>
    </row>
    <row r="52" spans="3:10">
      <c r="C52" s="346"/>
      <c r="D52" s="169"/>
      <c r="H52" s="169"/>
      <c r="I52" s="169"/>
      <c r="J52" s="169"/>
    </row>
    <row r="53" spans="3:10">
      <c r="C53" s="346"/>
      <c r="D53" s="169"/>
      <c r="H53" s="169"/>
      <c r="I53" s="169"/>
      <c r="J53" s="169"/>
    </row>
    <row r="54" spans="3:10">
      <c r="C54" s="346"/>
      <c r="D54" s="169"/>
      <c r="H54" s="169"/>
      <c r="I54" s="169"/>
      <c r="J54" s="169"/>
    </row>
    <row r="55" spans="3:10">
      <c r="C55" s="169"/>
      <c r="D55" s="169"/>
      <c r="H55" s="169"/>
      <c r="I55" s="169"/>
      <c r="J55" s="169"/>
    </row>
    <row r="56" spans="3:10">
      <c r="C56" s="347"/>
      <c r="D56" s="169"/>
      <c r="H56" s="169"/>
      <c r="I56" s="169"/>
      <c r="J56" s="169"/>
    </row>
    <row r="57" spans="3:10">
      <c r="C57" s="169"/>
      <c r="D57" s="169"/>
      <c r="H57" s="169"/>
      <c r="I57" s="169"/>
      <c r="J57" s="169"/>
    </row>
    <row r="58" spans="3:10">
      <c r="C58" s="387"/>
    </row>
  </sheetData>
  <pageMargins left="0.7" right="0.7" top="0.75" bottom="0.75" header="0.3" footer="0.3"/>
  <pageSetup paperSize="3" scale="99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BA0E70-7B87-4B1C-9E7F-64F0BBF81451}"/>
</file>

<file path=customXml/itemProps2.xml><?xml version="1.0" encoding="utf-8"?>
<ds:datastoreItem xmlns:ds="http://schemas.openxmlformats.org/officeDocument/2006/customXml" ds:itemID="{D29D19B1-ACE3-4AF8-B0D7-27F1EDE593AF}"/>
</file>

<file path=customXml/itemProps3.xml><?xml version="1.0" encoding="utf-8"?>
<ds:datastoreItem xmlns:ds="http://schemas.openxmlformats.org/officeDocument/2006/customXml" ds:itemID="{B7D3A6D3-8CD9-4B7B-A152-45F614202D3F}"/>
</file>

<file path=customXml/itemProps4.xml><?xml version="1.0" encoding="utf-8"?>
<ds:datastoreItem xmlns:ds="http://schemas.openxmlformats.org/officeDocument/2006/customXml" ds:itemID="{FA207572-EC56-4EFC-BA72-F1D1E5F93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'41110'!Print_Area</vt:lpstr>
      <vt:lpstr>'Accumulated Deferred Income Tax'!Print_Area</vt:lpstr>
      <vt:lpstr>'Current Income Tax Expense'!Print_Area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SCHMAT!Print_Area</vt:lpstr>
      <vt:lpstr>SCHMDT!Print_Area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Keyser, Brian (PacifiCorp)</cp:lastModifiedBy>
  <cp:lastPrinted>2023-03-09T18:58:58Z</cp:lastPrinted>
  <dcterms:created xsi:type="dcterms:W3CDTF">2010-10-01T02:36:27Z</dcterms:created>
  <dcterms:modified xsi:type="dcterms:W3CDTF">2023-03-13T15:57:35Z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0x0101006E56B4D1795A2E4DB2F0B01679ED314A008D109B381DF0A9479BB07F4F14374B16</vt:lpwstr>
  </property>
  <property fmtid="{D5CDD505-2E9C-101B-9397-08002B2CF9AE}" pid="5" name="_docset_NoMedatataSyncRequired">
    <vt:lpwstr>False</vt:lpwstr>
  </property>
</Properties>
</file>